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876" documentId="13_ncr:1_{3DA77A14-45DE-4D22-8724-5379E33DEA1D}" xr6:coauthVersionLast="45" xr6:coauthVersionMax="45" xr10:uidLastSave="{7E7875C3-CDC8-4F82-A6FC-28F93246CDD2}"/>
  <bookViews>
    <workbookView xWindow="1755" yWindow="3195" windowWidth="17445" windowHeight="1620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TRADE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3" l="1"/>
  <c r="F16" i="3"/>
  <c r="M10" i="3"/>
  <c r="L10" i="3" s="1"/>
  <c r="M11" i="3"/>
  <c r="L11" i="3" s="1"/>
  <c r="M12" i="3"/>
  <c r="L12" i="3" s="1"/>
  <c r="M13" i="3"/>
  <c r="L13" i="3" s="1"/>
  <c r="M14" i="3"/>
  <c r="L14" i="3" s="1"/>
  <c r="M15" i="3"/>
  <c r="L15" i="3" s="1"/>
  <c r="L9" i="3"/>
  <c r="G11" i="3"/>
  <c r="G10" i="3"/>
  <c r="M9" i="3"/>
  <c r="G9" i="3"/>
  <c r="M6" i="3" l="1"/>
  <c r="M7" i="3"/>
  <c r="M8" i="3"/>
  <c r="M5" i="3"/>
  <c r="L6" i="3" l="1"/>
  <c r="L7" i="3"/>
  <c r="L8" i="3"/>
  <c r="G339" i="6" l="1"/>
  <c r="H339" i="6" s="1"/>
  <c r="I339" i="6" s="1"/>
  <c r="E17" i="6"/>
  <c r="E18" i="6"/>
  <c r="H20" i="6"/>
  <c r="I20" i="6" s="1"/>
  <c r="A21" i="6"/>
  <c r="B21" i="6"/>
  <c r="B23" i="6" s="1"/>
  <c r="E21" i="6"/>
  <c r="B22" i="6"/>
  <c r="G23" i="6"/>
  <c r="H23" i="6"/>
  <c r="I23" i="6" l="1"/>
  <c r="J20" i="6"/>
  <c r="E340" i="6"/>
  <c r="B340" i="6"/>
  <c r="B342" i="6" s="1"/>
  <c r="A340" i="6"/>
  <c r="B341" i="6" s="1"/>
  <c r="E337" i="6"/>
  <c r="E336" i="6"/>
  <c r="E329" i="6"/>
  <c r="B329" i="6"/>
  <c r="B331" i="6" s="1"/>
  <c r="A329" i="6"/>
  <c r="B330" i="6" s="1"/>
  <c r="G328" i="6"/>
  <c r="H328" i="6" s="1"/>
  <c r="E326" i="6"/>
  <c r="E325" i="6"/>
  <c r="E318" i="6"/>
  <c r="B318" i="6"/>
  <c r="B320" i="6" s="1"/>
  <c r="A318" i="6"/>
  <c r="B319" i="6" s="1"/>
  <c r="G317" i="6"/>
  <c r="G320" i="6" s="1"/>
  <c r="E315" i="6"/>
  <c r="E314" i="6"/>
  <c r="J23" i="6" l="1"/>
  <c r="K20" i="6"/>
  <c r="H342" i="6"/>
  <c r="G342" i="6"/>
  <c r="I328" i="6"/>
  <c r="H331" i="6"/>
  <c r="G331" i="6"/>
  <c r="H317" i="6"/>
  <c r="E285" i="6"/>
  <c r="B285" i="6"/>
  <c r="B287" i="6" s="1"/>
  <c r="A285" i="6"/>
  <c r="B286" i="6" s="1"/>
  <c r="G284" i="6"/>
  <c r="H284" i="6" s="1"/>
  <c r="E282" i="6"/>
  <c r="E281" i="6"/>
  <c r="K23" i="6" l="1"/>
  <c r="L20" i="6"/>
  <c r="I342" i="6"/>
  <c r="J339" i="6"/>
  <c r="I331" i="6"/>
  <c r="J328" i="6"/>
  <c r="I317" i="6"/>
  <c r="H320" i="6"/>
  <c r="H287" i="6"/>
  <c r="I284" i="6"/>
  <c r="G287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74" i="6"/>
  <c r="B274" i="6"/>
  <c r="B276" i="6" s="1"/>
  <c r="A274" i="6"/>
  <c r="B275" i="6" s="1"/>
  <c r="G273" i="6"/>
  <c r="H273" i="6" s="1"/>
  <c r="E271" i="6"/>
  <c r="E270" i="6"/>
  <c r="M20" i="6" l="1"/>
  <c r="L23" i="6"/>
  <c r="J342" i="6"/>
  <c r="K339" i="6"/>
  <c r="J331" i="6"/>
  <c r="K328" i="6"/>
  <c r="J317" i="6"/>
  <c r="I320" i="6"/>
  <c r="J284" i="6"/>
  <c r="I287" i="6"/>
  <c r="H295" i="6"/>
  <c r="I295" i="6" s="1"/>
  <c r="I298" i="6" s="1"/>
  <c r="I306" i="6"/>
  <c r="H309" i="6"/>
  <c r="G309" i="6"/>
  <c r="I273" i="6"/>
  <c r="H276" i="6"/>
  <c r="G276" i="6"/>
  <c r="E263" i="6"/>
  <c r="B263" i="6"/>
  <c r="B265" i="6" s="1"/>
  <c r="A263" i="6"/>
  <c r="B264" i="6" s="1"/>
  <c r="G262" i="6"/>
  <c r="G265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G196" i="6"/>
  <c r="G199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H163" i="6"/>
  <c r="E161" i="6"/>
  <c r="E160" i="6"/>
  <c r="E153" i="6"/>
  <c r="B153" i="6"/>
  <c r="B155" i="6" s="1"/>
  <c r="A153" i="6"/>
  <c r="B154" i="6" s="1"/>
  <c r="G152" i="6"/>
  <c r="H152" i="6" s="1"/>
  <c r="E150" i="6"/>
  <c r="E149" i="6"/>
  <c r="N20" i="6" l="1"/>
  <c r="M23" i="6"/>
  <c r="L339" i="6"/>
  <c r="K342" i="6"/>
  <c r="L328" i="6"/>
  <c r="K331" i="6"/>
  <c r="K317" i="6"/>
  <c r="J320" i="6"/>
  <c r="K284" i="6"/>
  <c r="J287" i="6"/>
  <c r="H298" i="6"/>
  <c r="J295" i="6"/>
  <c r="K295" i="6" s="1"/>
  <c r="H262" i="6"/>
  <c r="I262" i="6" s="1"/>
  <c r="J262" i="6" s="1"/>
  <c r="I309" i="6"/>
  <c r="J306" i="6"/>
  <c r="J273" i="6"/>
  <c r="I276" i="6"/>
  <c r="H254" i="6"/>
  <c r="I251" i="6"/>
  <c r="G254" i="6"/>
  <c r="H232" i="6"/>
  <c r="I229" i="6"/>
  <c r="I240" i="6"/>
  <c r="H243" i="6"/>
  <c r="G232" i="6"/>
  <c r="G243" i="6"/>
  <c r="I218" i="6"/>
  <c r="H221" i="6"/>
  <c r="H207" i="6"/>
  <c r="G221" i="6"/>
  <c r="H196" i="6"/>
  <c r="H188" i="6"/>
  <c r="I185" i="6"/>
  <c r="H174" i="6"/>
  <c r="G188" i="6"/>
  <c r="I163" i="6"/>
  <c r="H166" i="6"/>
  <c r="G166" i="6"/>
  <c r="H155" i="6"/>
  <c r="I152" i="6"/>
  <c r="G155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G111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N23" i="6" l="1"/>
  <c r="O20" i="6"/>
  <c r="M339" i="6"/>
  <c r="L342" i="6"/>
  <c r="M328" i="6"/>
  <c r="L331" i="6"/>
  <c r="L317" i="6"/>
  <c r="K320" i="6"/>
  <c r="J298" i="6"/>
  <c r="H265" i="6"/>
  <c r="I265" i="6"/>
  <c r="L284" i="6"/>
  <c r="K287" i="6"/>
  <c r="K306" i="6"/>
  <c r="J309" i="6"/>
  <c r="L295" i="6"/>
  <c r="K298" i="6"/>
  <c r="K273" i="6"/>
  <c r="J276" i="6"/>
  <c r="J265" i="6"/>
  <c r="K262" i="6"/>
  <c r="J251" i="6"/>
  <c r="I254" i="6"/>
  <c r="I243" i="6"/>
  <c r="J240" i="6"/>
  <c r="J229" i="6"/>
  <c r="I232" i="6"/>
  <c r="I221" i="6"/>
  <c r="J218" i="6"/>
  <c r="I207" i="6"/>
  <c r="H210" i="6"/>
  <c r="I196" i="6"/>
  <c r="H199" i="6"/>
  <c r="I174" i="6"/>
  <c r="H177" i="6"/>
  <c r="I188" i="6"/>
  <c r="J185" i="6"/>
  <c r="I166" i="6"/>
  <c r="J163" i="6"/>
  <c r="J152" i="6"/>
  <c r="I155" i="6"/>
  <c r="H141" i="6"/>
  <c r="I141" i="6" s="1"/>
  <c r="I144" i="6" s="1"/>
  <c r="H108" i="6"/>
  <c r="H111" i="6" s="1"/>
  <c r="I130" i="6"/>
  <c r="H133" i="6"/>
  <c r="G133" i="6"/>
  <c r="I119" i="6"/>
  <c r="H122" i="6"/>
  <c r="G122" i="6"/>
  <c r="H97" i="6"/>
  <c r="H78" i="6"/>
  <c r="I75" i="6"/>
  <c r="I86" i="6"/>
  <c r="H89" i="6"/>
  <c r="H67" i="6"/>
  <c r="I64" i="6"/>
  <c r="G89" i="6"/>
  <c r="G78" i="6"/>
  <c r="G67" i="6"/>
  <c r="H56" i="6"/>
  <c r="I53" i="6"/>
  <c r="G56" i="6"/>
  <c r="E43" i="6"/>
  <c r="B43" i="6"/>
  <c r="B45" i="6" s="1"/>
  <c r="A43" i="6"/>
  <c r="B44" i="6" s="1"/>
  <c r="G42" i="6"/>
  <c r="H42" i="6" s="1"/>
  <c r="E40" i="6"/>
  <c r="E39" i="6"/>
  <c r="E32" i="6"/>
  <c r="B32" i="6"/>
  <c r="B34" i="6" s="1"/>
  <c r="A32" i="6"/>
  <c r="B33" i="6" s="1"/>
  <c r="G31" i="6"/>
  <c r="H31" i="6" s="1"/>
  <c r="E29" i="6"/>
  <c r="E28" i="6"/>
  <c r="O23" i="6" l="1"/>
  <c r="P20" i="6"/>
  <c r="M342" i="6"/>
  <c r="N339" i="6"/>
  <c r="N328" i="6"/>
  <c r="M331" i="6"/>
  <c r="L320" i="6"/>
  <c r="M317" i="6"/>
  <c r="M284" i="6"/>
  <c r="L287" i="6"/>
  <c r="K309" i="6"/>
  <c r="L306" i="6"/>
  <c r="M295" i="6"/>
  <c r="L298" i="6"/>
  <c r="K276" i="6"/>
  <c r="L273" i="6"/>
  <c r="K251" i="6"/>
  <c r="J254" i="6"/>
  <c r="K265" i="6"/>
  <c r="L262" i="6"/>
  <c r="K229" i="6"/>
  <c r="J232" i="6"/>
  <c r="J243" i="6"/>
  <c r="K240" i="6"/>
  <c r="J207" i="6"/>
  <c r="I210" i="6"/>
  <c r="K218" i="6"/>
  <c r="J221" i="6"/>
  <c r="J196" i="6"/>
  <c r="I199" i="6"/>
  <c r="J188" i="6"/>
  <c r="K185" i="6"/>
  <c r="J174" i="6"/>
  <c r="I177" i="6"/>
  <c r="K163" i="6"/>
  <c r="J166" i="6"/>
  <c r="K152" i="6"/>
  <c r="J155" i="6"/>
  <c r="H144" i="6"/>
  <c r="J141" i="6"/>
  <c r="J144" i="6" s="1"/>
  <c r="I108" i="6"/>
  <c r="I111" i="6" s="1"/>
  <c r="J130" i="6"/>
  <c r="I133" i="6"/>
  <c r="I122" i="6"/>
  <c r="J119" i="6"/>
  <c r="I97" i="6"/>
  <c r="H100" i="6"/>
  <c r="J64" i="6"/>
  <c r="I67" i="6"/>
  <c r="J86" i="6"/>
  <c r="I89" i="6"/>
  <c r="J75" i="6"/>
  <c r="I78" i="6"/>
  <c r="J53" i="6"/>
  <c r="I56" i="6"/>
  <c r="I42" i="6"/>
  <c r="H45" i="6"/>
  <c r="G45" i="6"/>
  <c r="I31" i="6"/>
  <c r="H34" i="6"/>
  <c r="G34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P23" i="6" l="1"/>
  <c r="Q20" i="6"/>
  <c r="O339" i="6"/>
  <c r="N342" i="6"/>
  <c r="N331" i="6"/>
  <c r="O328" i="6"/>
  <c r="N317" i="6"/>
  <c r="M320" i="6"/>
  <c r="N284" i="6"/>
  <c r="M287" i="6"/>
  <c r="M306" i="6"/>
  <c r="L309" i="6"/>
  <c r="N295" i="6"/>
  <c r="M298" i="6"/>
  <c r="M273" i="6"/>
  <c r="L276" i="6"/>
  <c r="K141" i="6"/>
  <c r="L141" i="6" s="1"/>
  <c r="M262" i="6"/>
  <c r="L265" i="6"/>
  <c r="L251" i="6"/>
  <c r="K254" i="6"/>
  <c r="L229" i="6"/>
  <c r="K232" i="6"/>
  <c r="K243" i="6"/>
  <c r="L240" i="6"/>
  <c r="K207" i="6"/>
  <c r="J210" i="6"/>
  <c r="K221" i="6"/>
  <c r="L218" i="6"/>
  <c r="K196" i="6"/>
  <c r="J199" i="6"/>
  <c r="K174" i="6"/>
  <c r="J177" i="6"/>
  <c r="L185" i="6"/>
  <c r="K188" i="6"/>
  <c r="L163" i="6"/>
  <c r="K166" i="6"/>
  <c r="L152" i="6"/>
  <c r="K155" i="6"/>
  <c r="J108" i="6"/>
  <c r="K108" i="6" s="1"/>
  <c r="K130" i="6"/>
  <c r="J133" i="6"/>
  <c r="K119" i="6"/>
  <c r="J122" i="6"/>
  <c r="I100" i="6"/>
  <c r="J97" i="6"/>
  <c r="K75" i="6"/>
  <c r="J78" i="6"/>
  <c r="K86" i="6"/>
  <c r="J89" i="6"/>
  <c r="K64" i="6"/>
  <c r="J67" i="6"/>
  <c r="K53" i="6"/>
  <c r="J56" i="6"/>
  <c r="J42" i="6"/>
  <c r="I45" i="6"/>
  <c r="J31" i="6"/>
  <c r="I34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Q23" i="6" l="1"/>
  <c r="R20" i="6"/>
  <c r="P339" i="6"/>
  <c r="O342" i="6"/>
  <c r="P328" i="6"/>
  <c r="O331" i="6"/>
  <c r="N320" i="6"/>
  <c r="O317" i="6"/>
  <c r="N287" i="6"/>
  <c r="O284" i="6"/>
  <c r="K144" i="6"/>
  <c r="N306" i="6"/>
  <c r="M309" i="6"/>
  <c r="N298" i="6"/>
  <c r="O295" i="6"/>
  <c r="M276" i="6"/>
  <c r="N273" i="6"/>
  <c r="L254" i="6"/>
  <c r="M251" i="6"/>
  <c r="N262" i="6"/>
  <c r="M265" i="6"/>
  <c r="M229" i="6"/>
  <c r="L232" i="6"/>
  <c r="M240" i="6"/>
  <c r="L243" i="6"/>
  <c r="L207" i="6"/>
  <c r="K210" i="6"/>
  <c r="M218" i="6"/>
  <c r="L221" i="6"/>
  <c r="L196" i="6"/>
  <c r="K199" i="6"/>
  <c r="L174" i="6"/>
  <c r="K177" i="6"/>
  <c r="M185" i="6"/>
  <c r="L188" i="6"/>
  <c r="M163" i="6"/>
  <c r="L166" i="6"/>
  <c r="M152" i="6"/>
  <c r="L155" i="6"/>
  <c r="J111" i="6"/>
  <c r="L144" i="6"/>
  <c r="M141" i="6"/>
  <c r="L130" i="6"/>
  <c r="K133" i="6"/>
  <c r="L108" i="6"/>
  <c r="K111" i="6"/>
  <c r="K122" i="6"/>
  <c r="L119" i="6"/>
  <c r="K97" i="6"/>
  <c r="J100" i="6"/>
  <c r="L64" i="6"/>
  <c r="K67" i="6"/>
  <c r="K89" i="6"/>
  <c r="L86" i="6"/>
  <c r="K78" i="6"/>
  <c r="L75" i="6"/>
  <c r="L53" i="6"/>
  <c r="K56" i="6"/>
  <c r="J45" i="6"/>
  <c r="K42" i="6"/>
  <c r="K31" i="6"/>
  <c r="J34" i="6"/>
  <c r="J440" i="14"/>
  <c r="K437" i="14"/>
  <c r="G407" i="14"/>
  <c r="I429" i="14"/>
  <c r="J426" i="14"/>
  <c r="J418" i="14"/>
  <c r="K415" i="14"/>
  <c r="H407" i="14"/>
  <c r="I404" i="14"/>
  <c r="R23" i="6" l="1"/>
  <c r="S20" i="6"/>
  <c r="Q339" i="6"/>
  <c r="P342" i="6"/>
  <c r="Q328" i="6"/>
  <c r="P331" i="6"/>
  <c r="P317" i="6"/>
  <c r="O320" i="6"/>
  <c r="P284" i="6"/>
  <c r="O287" i="6"/>
  <c r="O306" i="6"/>
  <c r="N309" i="6"/>
  <c r="P295" i="6"/>
  <c r="O298" i="6"/>
  <c r="O273" i="6"/>
  <c r="N276" i="6"/>
  <c r="O262" i="6"/>
  <c r="N265" i="6"/>
  <c r="N251" i="6"/>
  <c r="M254" i="6"/>
  <c r="N240" i="6"/>
  <c r="M243" i="6"/>
  <c r="N229" i="6"/>
  <c r="M232" i="6"/>
  <c r="M207" i="6"/>
  <c r="L210" i="6"/>
  <c r="N218" i="6"/>
  <c r="M221" i="6"/>
  <c r="M196" i="6"/>
  <c r="L199" i="6"/>
  <c r="N185" i="6"/>
  <c r="M188" i="6"/>
  <c r="M174" i="6"/>
  <c r="L177" i="6"/>
  <c r="N163" i="6"/>
  <c r="M166" i="6"/>
  <c r="N152" i="6"/>
  <c r="M155" i="6"/>
  <c r="L133" i="6"/>
  <c r="M130" i="6"/>
  <c r="M144" i="6"/>
  <c r="N141" i="6"/>
  <c r="M119" i="6"/>
  <c r="L122" i="6"/>
  <c r="M108" i="6"/>
  <c r="L111" i="6"/>
  <c r="L97" i="6"/>
  <c r="K100" i="6"/>
  <c r="M75" i="6"/>
  <c r="L78" i="6"/>
  <c r="M64" i="6"/>
  <c r="L67" i="6"/>
  <c r="M86" i="6"/>
  <c r="L89" i="6"/>
  <c r="M53" i="6"/>
  <c r="L56" i="6"/>
  <c r="L42" i="6"/>
  <c r="K45" i="6"/>
  <c r="K34" i="6"/>
  <c r="L31" i="6"/>
  <c r="K440" i="14"/>
  <c r="L437" i="14"/>
  <c r="J429" i="14"/>
  <c r="K426" i="14"/>
  <c r="K418" i="14"/>
  <c r="L415" i="14"/>
  <c r="J404" i="14"/>
  <c r="I407" i="14"/>
  <c r="S23" i="6" l="1"/>
  <c r="T20" i="6"/>
  <c r="Q342" i="6"/>
  <c r="R339" i="6"/>
  <c r="Q331" i="6"/>
  <c r="R328" i="6"/>
  <c r="Q317" i="6"/>
  <c r="P320" i="6"/>
  <c r="P287" i="6"/>
  <c r="Q284" i="6"/>
  <c r="P306" i="6"/>
  <c r="O309" i="6"/>
  <c r="Q295" i="6"/>
  <c r="P298" i="6"/>
  <c r="P273" i="6"/>
  <c r="O276" i="6"/>
  <c r="N254" i="6"/>
  <c r="O251" i="6"/>
  <c r="P262" i="6"/>
  <c r="O265" i="6"/>
  <c r="O240" i="6"/>
  <c r="N243" i="6"/>
  <c r="N232" i="6"/>
  <c r="O229" i="6"/>
  <c r="O218" i="6"/>
  <c r="N221" i="6"/>
  <c r="N207" i="6"/>
  <c r="M210" i="6"/>
  <c r="N196" i="6"/>
  <c r="M199" i="6"/>
  <c r="M177" i="6"/>
  <c r="N174" i="6"/>
  <c r="N188" i="6"/>
  <c r="O185" i="6"/>
  <c r="O163" i="6"/>
  <c r="N166" i="6"/>
  <c r="O152" i="6"/>
  <c r="N155" i="6"/>
  <c r="O141" i="6"/>
  <c r="N144" i="6"/>
  <c r="N130" i="6"/>
  <c r="M133" i="6"/>
  <c r="N108" i="6"/>
  <c r="M111" i="6"/>
  <c r="N119" i="6"/>
  <c r="M122" i="6"/>
  <c r="M97" i="6"/>
  <c r="L100" i="6"/>
  <c r="N86" i="6"/>
  <c r="M89" i="6"/>
  <c r="N64" i="6"/>
  <c r="M67" i="6"/>
  <c r="N75" i="6"/>
  <c r="M78" i="6"/>
  <c r="N53" i="6"/>
  <c r="M56" i="6"/>
  <c r="M42" i="6"/>
  <c r="L45" i="6"/>
  <c r="M31" i="6"/>
  <c r="L34" i="6"/>
  <c r="M437" i="14"/>
  <c r="L440" i="14"/>
  <c r="L426" i="14"/>
  <c r="K429" i="14"/>
  <c r="M415" i="14"/>
  <c r="L418" i="14"/>
  <c r="J407" i="14"/>
  <c r="K404" i="14"/>
  <c r="T23" i="6" l="1"/>
  <c r="U20" i="6"/>
  <c r="R342" i="6"/>
  <c r="S339" i="6"/>
  <c r="S328" i="6"/>
  <c r="R331" i="6"/>
  <c r="R317" i="6"/>
  <c r="Q320" i="6"/>
  <c r="Q287" i="6"/>
  <c r="R284" i="6"/>
  <c r="Q306" i="6"/>
  <c r="P309" i="6"/>
  <c r="Q298" i="6"/>
  <c r="R295" i="6"/>
  <c r="Q273" i="6"/>
  <c r="P276" i="6"/>
  <c r="Q262" i="6"/>
  <c r="P265" i="6"/>
  <c r="O254" i="6"/>
  <c r="P251" i="6"/>
  <c r="O232" i="6"/>
  <c r="P229" i="6"/>
  <c r="P240" i="6"/>
  <c r="O243" i="6"/>
  <c r="N210" i="6"/>
  <c r="O207" i="6"/>
  <c r="P218" i="6"/>
  <c r="O221" i="6"/>
  <c r="N199" i="6"/>
  <c r="O196" i="6"/>
  <c r="P185" i="6"/>
  <c r="O188" i="6"/>
  <c r="O174" i="6"/>
  <c r="N177" i="6"/>
  <c r="P163" i="6"/>
  <c r="O166" i="6"/>
  <c r="P152" i="6"/>
  <c r="O155" i="6"/>
  <c r="N133" i="6"/>
  <c r="O130" i="6"/>
  <c r="O144" i="6"/>
  <c r="P141" i="6"/>
  <c r="O119" i="6"/>
  <c r="N122" i="6"/>
  <c r="N111" i="6"/>
  <c r="O108" i="6"/>
  <c r="M100" i="6"/>
  <c r="N97" i="6"/>
  <c r="N89" i="6"/>
  <c r="O86" i="6"/>
  <c r="O75" i="6"/>
  <c r="N78" i="6"/>
  <c r="O64" i="6"/>
  <c r="N67" i="6"/>
  <c r="O53" i="6"/>
  <c r="N56" i="6"/>
  <c r="N42" i="6"/>
  <c r="M45" i="6"/>
  <c r="N31" i="6"/>
  <c r="M34" i="6"/>
  <c r="N437" i="14"/>
  <c r="M440" i="14"/>
  <c r="M426" i="14"/>
  <c r="L429" i="14"/>
  <c r="N415" i="14"/>
  <c r="M418" i="14"/>
  <c r="K407" i="14"/>
  <c r="L404" i="14"/>
  <c r="V20" i="6" l="1"/>
  <c r="U23" i="6"/>
  <c r="S342" i="6"/>
  <c r="T339" i="6"/>
  <c r="S331" i="6"/>
  <c r="T328" i="6"/>
  <c r="S317" i="6"/>
  <c r="R320" i="6"/>
  <c r="R287" i="6"/>
  <c r="S284" i="6"/>
  <c r="Q309" i="6"/>
  <c r="R306" i="6"/>
  <c r="S295" i="6"/>
  <c r="R298" i="6"/>
  <c r="R273" i="6"/>
  <c r="Q276" i="6"/>
  <c r="P254" i="6"/>
  <c r="Q251" i="6"/>
  <c r="Q265" i="6"/>
  <c r="R262" i="6"/>
  <c r="P232" i="6"/>
  <c r="Q229" i="6"/>
  <c r="Q240" i="6"/>
  <c r="P243" i="6"/>
  <c r="Q218" i="6"/>
  <c r="P221" i="6"/>
  <c r="P207" i="6"/>
  <c r="O210" i="6"/>
  <c r="P196" i="6"/>
  <c r="O199" i="6"/>
  <c r="P174" i="6"/>
  <c r="O177" i="6"/>
  <c r="P188" i="6"/>
  <c r="Q185" i="6"/>
  <c r="Q163" i="6"/>
  <c r="P166" i="6"/>
  <c r="P155" i="6"/>
  <c r="Q152" i="6"/>
  <c r="P144" i="6"/>
  <c r="Q141" i="6"/>
  <c r="P130" i="6"/>
  <c r="O133" i="6"/>
  <c r="P108" i="6"/>
  <c r="O111" i="6"/>
  <c r="P119" i="6"/>
  <c r="O122" i="6"/>
  <c r="O97" i="6"/>
  <c r="N100" i="6"/>
  <c r="P86" i="6"/>
  <c r="O89" i="6"/>
  <c r="P64" i="6"/>
  <c r="O67" i="6"/>
  <c r="P75" i="6"/>
  <c r="O78" i="6"/>
  <c r="O56" i="6"/>
  <c r="P53" i="6"/>
  <c r="N45" i="6"/>
  <c r="O42" i="6"/>
  <c r="N34" i="6"/>
  <c r="O31" i="6"/>
  <c r="O437" i="14"/>
  <c r="N440" i="14"/>
  <c r="M429" i="14"/>
  <c r="N426" i="14"/>
  <c r="N418" i="14"/>
  <c r="O415" i="14"/>
  <c r="M404" i="14"/>
  <c r="L407" i="14"/>
  <c r="V23" i="6" l="1"/>
  <c r="W20" i="6"/>
  <c r="U339" i="6"/>
  <c r="T342" i="6"/>
  <c r="U328" i="6"/>
  <c r="T331" i="6"/>
  <c r="T317" i="6"/>
  <c r="S320" i="6"/>
  <c r="T284" i="6"/>
  <c r="S287" i="6"/>
  <c r="S306" i="6"/>
  <c r="R309" i="6"/>
  <c r="T295" i="6"/>
  <c r="S298" i="6"/>
  <c r="S273" i="6"/>
  <c r="R276" i="6"/>
  <c r="S262" i="6"/>
  <c r="R265" i="6"/>
  <c r="R251" i="6"/>
  <c r="Q254" i="6"/>
  <c r="Q243" i="6"/>
  <c r="R240" i="6"/>
  <c r="R229" i="6"/>
  <c r="Q232" i="6"/>
  <c r="P210" i="6"/>
  <c r="Q207" i="6"/>
  <c r="Q221" i="6"/>
  <c r="R218" i="6"/>
  <c r="Q196" i="6"/>
  <c r="P199" i="6"/>
  <c r="Q174" i="6"/>
  <c r="P177" i="6"/>
  <c r="R185" i="6"/>
  <c r="Q188" i="6"/>
  <c r="Q166" i="6"/>
  <c r="R163" i="6"/>
  <c r="Q155" i="6"/>
  <c r="R152" i="6"/>
  <c r="Q130" i="6"/>
  <c r="P133" i="6"/>
  <c r="R141" i="6"/>
  <c r="Q144" i="6"/>
  <c r="Q119" i="6"/>
  <c r="P122" i="6"/>
  <c r="P111" i="6"/>
  <c r="Q108" i="6"/>
  <c r="P97" i="6"/>
  <c r="O100" i="6"/>
  <c r="Q86" i="6"/>
  <c r="P89" i="6"/>
  <c r="Q75" i="6"/>
  <c r="P78" i="6"/>
  <c r="P67" i="6"/>
  <c r="Q64" i="6"/>
  <c r="P56" i="6"/>
  <c r="Q53" i="6"/>
  <c r="P42" i="6"/>
  <c r="O45" i="6"/>
  <c r="O34" i="6"/>
  <c r="P31" i="6"/>
  <c r="O440" i="14"/>
  <c r="P437" i="14"/>
  <c r="N429" i="14"/>
  <c r="O426" i="14"/>
  <c r="P415" i="14"/>
  <c r="O418" i="14"/>
  <c r="M407" i="14"/>
  <c r="N404" i="14"/>
  <c r="W23" i="6" l="1"/>
  <c r="X20" i="6"/>
  <c r="V339" i="6"/>
  <c r="U342" i="6"/>
  <c r="V328" i="6"/>
  <c r="U331" i="6"/>
  <c r="T320" i="6"/>
  <c r="U317" i="6"/>
  <c r="U284" i="6"/>
  <c r="T287" i="6"/>
  <c r="T306" i="6"/>
  <c r="S309" i="6"/>
  <c r="U295" i="6"/>
  <c r="T298" i="6"/>
  <c r="S276" i="6"/>
  <c r="T273" i="6"/>
  <c r="S251" i="6"/>
  <c r="R254" i="6"/>
  <c r="S265" i="6"/>
  <c r="T262" i="6"/>
  <c r="S229" i="6"/>
  <c r="R232" i="6"/>
  <c r="S240" i="6"/>
  <c r="R243" i="6"/>
  <c r="S218" i="6"/>
  <c r="R221" i="6"/>
  <c r="R207" i="6"/>
  <c r="Q210" i="6"/>
  <c r="R196" i="6"/>
  <c r="Q199" i="6"/>
  <c r="R188" i="6"/>
  <c r="S185" i="6"/>
  <c r="R174" i="6"/>
  <c r="Q177" i="6"/>
  <c r="S163" i="6"/>
  <c r="R166" i="6"/>
  <c r="S152" i="6"/>
  <c r="R155" i="6"/>
  <c r="R130" i="6"/>
  <c r="Q133" i="6"/>
  <c r="S141" i="6"/>
  <c r="R144" i="6"/>
  <c r="R108" i="6"/>
  <c r="Q111" i="6"/>
  <c r="Q122" i="6"/>
  <c r="R119" i="6"/>
  <c r="Q97" i="6"/>
  <c r="P100" i="6"/>
  <c r="Q67" i="6"/>
  <c r="R64" i="6"/>
  <c r="R75" i="6"/>
  <c r="Q78" i="6"/>
  <c r="R86" i="6"/>
  <c r="Q89" i="6"/>
  <c r="Q56" i="6"/>
  <c r="R53" i="6"/>
  <c r="Q42" i="6"/>
  <c r="P45" i="6"/>
  <c r="Q31" i="6"/>
  <c r="P34" i="6"/>
  <c r="P440" i="14"/>
  <c r="Q437" i="14"/>
  <c r="O429" i="14"/>
  <c r="P426" i="14"/>
  <c r="Q415" i="14"/>
  <c r="P418" i="14"/>
  <c r="N407" i="14"/>
  <c r="O404" i="14"/>
  <c r="G25" i="3"/>
  <c r="G18" i="3"/>
  <c r="G5" i="3"/>
  <c r="L5" i="3" s="1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X23" i="6" l="1"/>
  <c r="Y20" i="6"/>
  <c r="W339" i="6"/>
  <c r="V342" i="6"/>
  <c r="V331" i="6"/>
  <c r="W328" i="6"/>
  <c r="V317" i="6"/>
  <c r="U320" i="6"/>
  <c r="V284" i="6"/>
  <c r="U287" i="6"/>
  <c r="U306" i="6"/>
  <c r="T309" i="6"/>
  <c r="V295" i="6"/>
  <c r="U298" i="6"/>
  <c r="U273" i="6"/>
  <c r="T276" i="6"/>
  <c r="U262" i="6"/>
  <c r="T265" i="6"/>
  <c r="T251" i="6"/>
  <c r="S254" i="6"/>
  <c r="T229" i="6"/>
  <c r="S232" i="6"/>
  <c r="S243" i="6"/>
  <c r="T240" i="6"/>
  <c r="S207" i="6"/>
  <c r="R210" i="6"/>
  <c r="S221" i="6"/>
  <c r="T218" i="6"/>
  <c r="S196" i="6"/>
  <c r="R199" i="6"/>
  <c r="S174" i="6"/>
  <c r="R177" i="6"/>
  <c r="T185" i="6"/>
  <c r="S188" i="6"/>
  <c r="S166" i="6"/>
  <c r="T163" i="6"/>
  <c r="T152" i="6"/>
  <c r="S155" i="6"/>
  <c r="S130" i="6"/>
  <c r="R133" i="6"/>
  <c r="T141" i="6"/>
  <c r="S144" i="6"/>
  <c r="S119" i="6"/>
  <c r="R122" i="6"/>
  <c r="S108" i="6"/>
  <c r="R111" i="6"/>
  <c r="Q100" i="6"/>
  <c r="R97" i="6"/>
  <c r="R89" i="6"/>
  <c r="S86" i="6"/>
  <c r="S75" i="6"/>
  <c r="R78" i="6"/>
  <c r="S64" i="6"/>
  <c r="R67" i="6"/>
  <c r="S53" i="6"/>
  <c r="R56" i="6"/>
  <c r="R42" i="6"/>
  <c r="Q45" i="6"/>
  <c r="R31" i="6"/>
  <c r="Q34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Y23" i="6" l="1"/>
  <c r="Z20" i="6"/>
  <c r="X339" i="6"/>
  <c r="W342" i="6"/>
  <c r="X328" i="6"/>
  <c r="W331" i="6"/>
  <c r="V320" i="6"/>
  <c r="W317" i="6"/>
  <c r="V287" i="6"/>
  <c r="W284" i="6"/>
  <c r="V306" i="6"/>
  <c r="U309" i="6"/>
  <c r="W295" i="6"/>
  <c r="V298" i="6"/>
  <c r="U276" i="6"/>
  <c r="V273" i="6"/>
  <c r="V262" i="6"/>
  <c r="U265" i="6"/>
  <c r="T254" i="6"/>
  <c r="U251" i="6"/>
  <c r="U229" i="6"/>
  <c r="T232" i="6"/>
  <c r="U240" i="6"/>
  <c r="T243" i="6"/>
  <c r="U218" i="6"/>
  <c r="T221" i="6"/>
  <c r="T207" i="6"/>
  <c r="S210" i="6"/>
  <c r="T196" i="6"/>
  <c r="S199" i="6"/>
  <c r="S177" i="6"/>
  <c r="T174" i="6"/>
  <c r="U185" i="6"/>
  <c r="T188" i="6"/>
  <c r="U163" i="6"/>
  <c r="T166" i="6"/>
  <c r="U152" i="6"/>
  <c r="T155" i="6"/>
  <c r="T130" i="6"/>
  <c r="S133" i="6"/>
  <c r="U141" i="6"/>
  <c r="T144" i="6"/>
  <c r="T108" i="6"/>
  <c r="S111" i="6"/>
  <c r="S122" i="6"/>
  <c r="T119" i="6"/>
  <c r="S97" i="6"/>
  <c r="R100" i="6"/>
  <c r="T64" i="6"/>
  <c r="S67" i="6"/>
  <c r="T86" i="6"/>
  <c r="S89" i="6"/>
  <c r="S78" i="6"/>
  <c r="T75" i="6"/>
  <c r="T53" i="6"/>
  <c r="S56" i="6"/>
  <c r="R45" i="6"/>
  <c r="S42" i="6"/>
  <c r="R34" i="6"/>
  <c r="S31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Z23" i="6" l="1"/>
  <c r="AA20" i="6"/>
  <c r="Y339" i="6"/>
  <c r="X342" i="6"/>
  <c r="Y328" i="6"/>
  <c r="X331" i="6"/>
  <c r="W320" i="6"/>
  <c r="X317" i="6"/>
  <c r="X284" i="6"/>
  <c r="W287" i="6"/>
  <c r="W306" i="6"/>
  <c r="V309" i="6"/>
  <c r="X295" i="6"/>
  <c r="W298" i="6"/>
  <c r="W273" i="6"/>
  <c r="V276" i="6"/>
  <c r="V251" i="6"/>
  <c r="U254" i="6"/>
  <c r="W262" i="6"/>
  <c r="V265" i="6"/>
  <c r="V240" i="6"/>
  <c r="U243" i="6"/>
  <c r="V229" i="6"/>
  <c r="U232" i="6"/>
  <c r="V218" i="6"/>
  <c r="U221" i="6"/>
  <c r="U207" i="6"/>
  <c r="T210" i="6"/>
  <c r="U196" i="6"/>
  <c r="T199" i="6"/>
  <c r="V185" i="6"/>
  <c r="U188" i="6"/>
  <c r="U174" i="6"/>
  <c r="T177" i="6"/>
  <c r="V163" i="6"/>
  <c r="U166" i="6"/>
  <c r="V152" i="6"/>
  <c r="U155" i="6"/>
  <c r="T133" i="6"/>
  <c r="U130" i="6"/>
  <c r="U144" i="6"/>
  <c r="V141" i="6"/>
  <c r="U119" i="6"/>
  <c r="T122" i="6"/>
  <c r="U108" i="6"/>
  <c r="T111" i="6"/>
  <c r="T97" i="6"/>
  <c r="S100" i="6"/>
  <c r="U86" i="6"/>
  <c r="T89" i="6"/>
  <c r="T67" i="6"/>
  <c r="U64" i="6"/>
  <c r="U75" i="6"/>
  <c r="T78" i="6"/>
  <c r="U53" i="6"/>
  <c r="T56" i="6"/>
  <c r="T42" i="6"/>
  <c r="S45" i="6"/>
  <c r="S34" i="6"/>
  <c r="T31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AA23" i="6" l="1"/>
  <c r="AB20" i="6"/>
  <c r="Y342" i="6"/>
  <c r="Z339" i="6"/>
  <c r="Y331" i="6"/>
  <c r="Z328" i="6"/>
  <c r="Y317" i="6"/>
  <c r="X320" i="6"/>
  <c r="X287" i="6"/>
  <c r="Y284" i="6"/>
  <c r="X306" i="6"/>
  <c r="W309" i="6"/>
  <c r="Y295" i="6"/>
  <c r="X298" i="6"/>
  <c r="X273" i="6"/>
  <c r="W276" i="6"/>
  <c r="V254" i="6"/>
  <c r="W251" i="6"/>
  <c r="X262" i="6"/>
  <c r="W265" i="6"/>
  <c r="V232" i="6"/>
  <c r="W229" i="6"/>
  <c r="W240" i="6"/>
  <c r="V243" i="6"/>
  <c r="V207" i="6"/>
  <c r="U210" i="6"/>
  <c r="W218" i="6"/>
  <c r="V221" i="6"/>
  <c r="V196" i="6"/>
  <c r="U199" i="6"/>
  <c r="U177" i="6"/>
  <c r="V174" i="6"/>
  <c r="W185" i="6"/>
  <c r="V188" i="6"/>
  <c r="W163" i="6"/>
  <c r="V166" i="6"/>
  <c r="W152" i="6"/>
  <c r="V155" i="6"/>
  <c r="W141" i="6"/>
  <c r="V144" i="6"/>
  <c r="V130" i="6"/>
  <c r="U133" i="6"/>
  <c r="V108" i="6"/>
  <c r="U111" i="6"/>
  <c r="V119" i="6"/>
  <c r="U122" i="6"/>
  <c r="U97" i="6"/>
  <c r="T100" i="6"/>
  <c r="V64" i="6"/>
  <c r="U67" i="6"/>
  <c r="V75" i="6"/>
  <c r="U78" i="6"/>
  <c r="V86" i="6"/>
  <c r="U89" i="6"/>
  <c r="V53" i="6"/>
  <c r="U56" i="6"/>
  <c r="U42" i="6"/>
  <c r="T45" i="6"/>
  <c r="U31" i="6"/>
  <c r="T34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AC20" i="6" l="1"/>
  <c r="AB23" i="6"/>
  <c r="AA339" i="6"/>
  <c r="Z342" i="6"/>
  <c r="Z331" i="6"/>
  <c r="AA328" i="6"/>
  <c r="Z317" i="6"/>
  <c r="Y320" i="6"/>
  <c r="Z284" i="6"/>
  <c r="Y287" i="6"/>
  <c r="Y306" i="6"/>
  <c r="X309" i="6"/>
  <c r="Y298" i="6"/>
  <c r="Z295" i="6"/>
  <c r="X276" i="6"/>
  <c r="Y273" i="6"/>
  <c r="X251" i="6"/>
  <c r="W254" i="6"/>
  <c r="Y262" i="6"/>
  <c r="X265" i="6"/>
  <c r="X240" i="6"/>
  <c r="W243" i="6"/>
  <c r="X229" i="6"/>
  <c r="W232" i="6"/>
  <c r="V210" i="6"/>
  <c r="W207" i="6"/>
  <c r="X218" i="6"/>
  <c r="W221" i="6"/>
  <c r="V199" i="6"/>
  <c r="W196" i="6"/>
  <c r="X185" i="6"/>
  <c r="W188" i="6"/>
  <c r="W174" i="6"/>
  <c r="V177" i="6"/>
  <c r="X163" i="6"/>
  <c r="W166" i="6"/>
  <c r="X152" i="6"/>
  <c r="W155" i="6"/>
  <c r="W130" i="6"/>
  <c r="V133" i="6"/>
  <c r="W144" i="6"/>
  <c r="X141" i="6"/>
  <c r="W119" i="6"/>
  <c r="V122" i="6"/>
  <c r="V111" i="6"/>
  <c r="W108" i="6"/>
  <c r="U100" i="6"/>
  <c r="V97" i="6"/>
  <c r="V89" i="6"/>
  <c r="W86" i="6"/>
  <c r="W75" i="6"/>
  <c r="V78" i="6"/>
  <c r="W64" i="6"/>
  <c r="V67" i="6"/>
  <c r="W53" i="6"/>
  <c r="V56" i="6"/>
  <c r="V42" i="6"/>
  <c r="U45" i="6"/>
  <c r="V31" i="6"/>
  <c r="U34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AD20" i="6" l="1"/>
  <c r="AC23" i="6"/>
  <c r="AB339" i="6"/>
  <c r="AA342" i="6"/>
  <c r="AB328" i="6"/>
  <c r="AA331" i="6"/>
  <c r="AA317" i="6"/>
  <c r="Z320" i="6"/>
  <c r="Z287" i="6"/>
  <c r="AA284" i="6"/>
  <c r="Y309" i="6"/>
  <c r="Z306" i="6"/>
  <c r="AA295" i="6"/>
  <c r="Z298" i="6"/>
  <c r="Z273" i="6"/>
  <c r="Y276" i="6"/>
  <c r="Y265" i="6"/>
  <c r="Z262" i="6"/>
  <c r="X254" i="6"/>
  <c r="Y251" i="6"/>
  <c r="Y240" i="6"/>
  <c r="X243" i="6"/>
  <c r="Y229" i="6"/>
  <c r="X232" i="6"/>
  <c r="Y218" i="6"/>
  <c r="X221" i="6"/>
  <c r="X207" i="6"/>
  <c r="W210" i="6"/>
  <c r="W199" i="6"/>
  <c r="X196" i="6"/>
  <c r="W177" i="6"/>
  <c r="X174" i="6"/>
  <c r="X188" i="6"/>
  <c r="Y185" i="6"/>
  <c r="Y163" i="6"/>
  <c r="X166" i="6"/>
  <c r="X155" i="6"/>
  <c r="Y152" i="6"/>
  <c r="X144" i="6"/>
  <c r="Y141" i="6"/>
  <c r="X130" i="6"/>
  <c r="W133" i="6"/>
  <c r="W111" i="6"/>
  <c r="X108" i="6"/>
  <c r="X119" i="6"/>
  <c r="W122" i="6"/>
  <c r="W97" i="6"/>
  <c r="V100" i="6"/>
  <c r="X64" i="6"/>
  <c r="W67" i="6"/>
  <c r="X75" i="6"/>
  <c r="W78" i="6"/>
  <c r="W89" i="6"/>
  <c r="X86" i="6"/>
  <c r="X53" i="6"/>
  <c r="W56" i="6"/>
  <c r="V45" i="6"/>
  <c r="W42" i="6"/>
  <c r="V34" i="6"/>
  <c r="W31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D23" i="6" l="1"/>
  <c r="AE20" i="6"/>
  <c r="AC339" i="6"/>
  <c r="AB342" i="6"/>
  <c r="AC328" i="6"/>
  <c r="AB331" i="6"/>
  <c r="AB317" i="6"/>
  <c r="AA320" i="6"/>
  <c r="AA287" i="6"/>
  <c r="AB284" i="6"/>
  <c r="Z309" i="6"/>
  <c r="AA306" i="6"/>
  <c r="AB295" i="6"/>
  <c r="AA298" i="6"/>
  <c r="AA273" i="6"/>
  <c r="Z276" i="6"/>
  <c r="Z251" i="6"/>
  <c r="Y254" i="6"/>
  <c r="AA262" i="6"/>
  <c r="Z265" i="6"/>
  <c r="Z229" i="6"/>
  <c r="Y232" i="6"/>
  <c r="Y243" i="6"/>
  <c r="Z240" i="6"/>
  <c r="X210" i="6"/>
  <c r="Y207" i="6"/>
  <c r="Y221" i="6"/>
  <c r="Z218" i="6"/>
  <c r="Y196" i="6"/>
  <c r="X199" i="6"/>
  <c r="Y188" i="6"/>
  <c r="Z185" i="6"/>
  <c r="Y174" i="6"/>
  <c r="X177" i="6"/>
  <c r="Y166" i="6"/>
  <c r="Z163" i="6"/>
  <c r="Z152" i="6"/>
  <c r="Y155" i="6"/>
  <c r="Y130" i="6"/>
  <c r="X133" i="6"/>
  <c r="Z141" i="6"/>
  <c r="Y144" i="6"/>
  <c r="Y119" i="6"/>
  <c r="X122" i="6"/>
  <c r="X111" i="6"/>
  <c r="Y108" i="6"/>
  <c r="W100" i="6"/>
  <c r="X97" i="6"/>
  <c r="Y86" i="6"/>
  <c r="X89" i="6"/>
  <c r="X67" i="6"/>
  <c r="Y64" i="6"/>
  <c r="Y75" i="6"/>
  <c r="X78" i="6"/>
  <c r="Y53" i="6"/>
  <c r="X56" i="6"/>
  <c r="X42" i="6"/>
  <c r="W45" i="6"/>
  <c r="X31" i="6"/>
  <c r="W34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E23" i="6" l="1"/>
  <c r="AF20" i="6"/>
  <c r="AC342" i="6"/>
  <c r="AD339" i="6"/>
  <c r="AD328" i="6"/>
  <c r="AC331" i="6"/>
  <c r="AB320" i="6"/>
  <c r="AC317" i="6"/>
  <c r="AC284" i="6"/>
  <c r="AB287" i="6"/>
  <c r="AB306" i="6"/>
  <c r="AA309" i="6"/>
  <c r="AC295" i="6"/>
  <c r="AB298" i="6"/>
  <c r="AA276" i="6"/>
  <c r="AB273" i="6"/>
  <c r="AB262" i="6"/>
  <c r="AA265" i="6"/>
  <c r="AA251" i="6"/>
  <c r="Z254" i="6"/>
  <c r="AA240" i="6"/>
  <c r="Z243" i="6"/>
  <c r="AA229" i="6"/>
  <c r="Z232" i="6"/>
  <c r="Z221" i="6"/>
  <c r="AA218" i="6"/>
  <c r="Z207" i="6"/>
  <c r="Y210" i="6"/>
  <c r="Y199" i="6"/>
  <c r="Z196" i="6"/>
  <c r="Z174" i="6"/>
  <c r="Y177" i="6"/>
  <c r="Z188" i="6"/>
  <c r="AA185" i="6"/>
  <c r="AA163" i="6"/>
  <c r="Z166" i="6"/>
  <c r="AA152" i="6"/>
  <c r="Z155" i="6"/>
  <c r="AA141" i="6"/>
  <c r="Z144" i="6"/>
  <c r="Y133" i="6"/>
  <c r="Z130" i="6"/>
  <c r="Z108" i="6"/>
  <c r="Y111" i="6"/>
  <c r="Y122" i="6"/>
  <c r="Z119" i="6"/>
  <c r="Y97" i="6"/>
  <c r="X100" i="6"/>
  <c r="Z75" i="6"/>
  <c r="Y78" i="6"/>
  <c r="Y67" i="6"/>
  <c r="Z64" i="6"/>
  <c r="Z86" i="6"/>
  <c r="Y89" i="6"/>
  <c r="Z53" i="6"/>
  <c r="Y56" i="6"/>
  <c r="Y42" i="6"/>
  <c r="X45" i="6"/>
  <c r="Y31" i="6"/>
  <c r="X34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F23" i="6" l="1"/>
  <c r="AG20" i="6"/>
  <c r="AE339" i="6"/>
  <c r="AD342" i="6"/>
  <c r="AD331" i="6"/>
  <c r="AE328" i="6"/>
  <c r="AD317" i="6"/>
  <c r="AC320" i="6"/>
  <c r="AD284" i="6"/>
  <c r="AC287" i="6"/>
  <c r="AC306" i="6"/>
  <c r="AB309" i="6"/>
  <c r="AC298" i="6"/>
  <c r="AD295" i="6"/>
  <c r="AC273" i="6"/>
  <c r="AB276" i="6"/>
  <c r="AB251" i="6"/>
  <c r="AA254" i="6"/>
  <c r="AC262" i="6"/>
  <c r="AB265" i="6"/>
  <c r="AB229" i="6"/>
  <c r="AA232" i="6"/>
  <c r="AA243" i="6"/>
  <c r="AB240" i="6"/>
  <c r="AA207" i="6"/>
  <c r="Z210" i="6"/>
  <c r="AA221" i="6"/>
  <c r="AB218" i="6"/>
  <c r="AA196" i="6"/>
  <c r="Z199" i="6"/>
  <c r="AB185" i="6"/>
  <c r="AA188" i="6"/>
  <c r="AA174" i="6"/>
  <c r="Z177" i="6"/>
  <c r="AB163" i="6"/>
  <c r="AA166" i="6"/>
  <c r="AB152" i="6"/>
  <c r="AA155" i="6"/>
  <c r="AA130" i="6"/>
  <c r="Z133" i="6"/>
  <c r="AB141" i="6"/>
  <c r="AA144" i="6"/>
  <c r="AA119" i="6"/>
  <c r="Z122" i="6"/>
  <c r="AA108" i="6"/>
  <c r="Z111" i="6"/>
  <c r="Y100" i="6"/>
  <c r="Z97" i="6"/>
  <c r="AA86" i="6"/>
  <c r="Z89" i="6"/>
  <c r="AA64" i="6"/>
  <c r="Z67" i="6"/>
  <c r="AA75" i="6"/>
  <c r="Z78" i="6"/>
  <c r="AA53" i="6"/>
  <c r="Z56" i="6"/>
  <c r="Z42" i="6"/>
  <c r="Y45" i="6"/>
  <c r="Y34" i="6"/>
  <c r="Z31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G23" i="6" l="1"/>
  <c r="AH20" i="6"/>
  <c r="AF339" i="6"/>
  <c r="AE342" i="6"/>
  <c r="AF328" i="6"/>
  <c r="AE331" i="6"/>
  <c r="AD320" i="6"/>
  <c r="AE317" i="6"/>
  <c r="AD287" i="6"/>
  <c r="AE284" i="6"/>
  <c r="AD306" i="6"/>
  <c r="AC309" i="6"/>
  <c r="AD298" i="6"/>
  <c r="AE295" i="6"/>
  <c r="AC276" i="6"/>
  <c r="AD273" i="6"/>
  <c r="AD262" i="6"/>
  <c r="AC265" i="6"/>
  <c r="AB254" i="6"/>
  <c r="AC251" i="6"/>
  <c r="AC240" i="6"/>
  <c r="AB243" i="6"/>
  <c r="AC229" i="6"/>
  <c r="AB232" i="6"/>
  <c r="AC218" i="6"/>
  <c r="AB221" i="6"/>
  <c r="AB207" i="6"/>
  <c r="AA210" i="6"/>
  <c r="AB196" i="6"/>
  <c r="AA199" i="6"/>
  <c r="AC185" i="6"/>
  <c r="AB188" i="6"/>
  <c r="AB174" i="6"/>
  <c r="AA177" i="6"/>
  <c r="AC163" i="6"/>
  <c r="AB166" i="6"/>
  <c r="AC152" i="6"/>
  <c r="AB155" i="6"/>
  <c r="AC141" i="6"/>
  <c r="AB144" i="6"/>
  <c r="AB130" i="6"/>
  <c r="AA133" i="6"/>
  <c r="AB108" i="6"/>
  <c r="AA111" i="6"/>
  <c r="AA122" i="6"/>
  <c r="AB119" i="6"/>
  <c r="Z100" i="6"/>
  <c r="AA97" i="6"/>
  <c r="AB64" i="6"/>
  <c r="AA67" i="6"/>
  <c r="AA78" i="6"/>
  <c r="AB75" i="6"/>
  <c r="AA89" i="6"/>
  <c r="AB86" i="6"/>
  <c r="AB53" i="6"/>
  <c r="AA56" i="6"/>
  <c r="Z45" i="6"/>
  <c r="AA42" i="6"/>
  <c r="AA31" i="6"/>
  <c r="Z34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H23" i="6" l="1"/>
  <c r="AI20" i="6"/>
  <c r="AG339" i="6"/>
  <c r="AF342" i="6"/>
  <c r="AG328" i="6"/>
  <c r="AF331" i="6"/>
  <c r="AF317" i="6"/>
  <c r="AE320" i="6"/>
  <c r="AF284" i="6"/>
  <c r="AE287" i="6"/>
  <c r="AE306" i="6"/>
  <c r="AD309" i="6"/>
  <c r="AF295" i="6"/>
  <c r="AE298" i="6"/>
  <c r="AD276" i="6"/>
  <c r="AE273" i="6"/>
  <c r="AD251" i="6"/>
  <c r="AC254" i="6"/>
  <c r="AE262" i="6"/>
  <c r="AD265" i="6"/>
  <c r="AD240" i="6"/>
  <c r="AC243" i="6"/>
  <c r="AD229" i="6"/>
  <c r="AC232" i="6"/>
  <c r="AC207" i="6"/>
  <c r="AB210" i="6"/>
  <c r="AD218" i="6"/>
  <c r="AC221" i="6"/>
  <c r="AC196" i="6"/>
  <c r="AB199" i="6"/>
  <c r="AD185" i="6"/>
  <c r="AC188" i="6"/>
  <c r="AC174" i="6"/>
  <c r="AB177" i="6"/>
  <c r="AD163" i="6"/>
  <c r="AC166" i="6"/>
  <c r="AD152" i="6"/>
  <c r="AC155" i="6"/>
  <c r="AB133" i="6"/>
  <c r="AC130" i="6"/>
  <c r="AD141" i="6"/>
  <c r="AC144" i="6"/>
  <c r="AC119" i="6"/>
  <c r="AB122" i="6"/>
  <c r="AC108" i="6"/>
  <c r="AB111" i="6"/>
  <c r="AA100" i="6"/>
  <c r="AB97" i="6"/>
  <c r="AC64" i="6"/>
  <c r="AB67" i="6"/>
  <c r="AC86" i="6"/>
  <c r="AB89" i="6"/>
  <c r="AC75" i="6"/>
  <c r="AB78" i="6"/>
  <c r="AC53" i="6"/>
  <c r="AB56" i="6"/>
  <c r="AB42" i="6"/>
  <c r="AA45" i="6"/>
  <c r="AA34" i="6"/>
  <c r="AB31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51" i="3"/>
  <c r="N51" i="3" s="1"/>
  <c r="G50" i="3"/>
  <c r="A50" i="3"/>
  <c r="G49" i="3"/>
  <c r="A49" i="3"/>
  <c r="G48" i="3"/>
  <c r="A48" i="3"/>
  <c r="G47" i="3"/>
  <c r="A47" i="3"/>
  <c r="G46" i="3"/>
  <c r="M44" i="3"/>
  <c r="N44" i="3" s="1"/>
  <c r="G43" i="3"/>
  <c r="A43" i="3"/>
  <c r="G42" i="3"/>
  <c r="A42" i="3"/>
  <c r="G41" i="3"/>
  <c r="A41" i="3"/>
  <c r="G40" i="3"/>
  <c r="A40" i="3"/>
  <c r="G39" i="3"/>
  <c r="M37" i="3"/>
  <c r="G36" i="3"/>
  <c r="A36" i="3"/>
  <c r="G35" i="3"/>
  <c r="A35" i="3"/>
  <c r="G34" i="3"/>
  <c r="A34" i="3"/>
  <c r="G33" i="3"/>
  <c r="A33" i="3"/>
  <c r="G32" i="3"/>
  <c r="M30" i="3"/>
  <c r="N30" i="3" s="1"/>
  <c r="G29" i="3"/>
  <c r="A29" i="3"/>
  <c r="G28" i="3"/>
  <c r="A28" i="3"/>
  <c r="G27" i="3"/>
  <c r="A27" i="3"/>
  <c r="G26" i="3"/>
  <c r="A26" i="3"/>
  <c r="M23" i="3"/>
  <c r="N23" i="3" s="1"/>
  <c r="G22" i="3"/>
  <c r="A22" i="3"/>
  <c r="G21" i="3"/>
  <c r="A21" i="3"/>
  <c r="G20" i="3"/>
  <c r="A20" i="3"/>
  <c r="G19" i="3"/>
  <c r="A19" i="3"/>
  <c r="M16" i="3"/>
  <c r="N16" i="3" s="1"/>
  <c r="G8" i="3"/>
  <c r="G7" i="3"/>
  <c r="G6" i="3"/>
  <c r="AI23" i="6" l="1"/>
  <c r="AJ20" i="6"/>
  <c r="AG342" i="6"/>
  <c r="AH339" i="6"/>
  <c r="AG331" i="6"/>
  <c r="AH328" i="6"/>
  <c r="AG317" i="6"/>
  <c r="AF320" i="6"/>
  <c r="AF287" i="6"/>
  <c r="AG284" i="6"/>
  <c r="AF306" i="6"/>
  <c r="AE309" i="6"/>
  <c r="AG295" i="6"/>
  <c r="AF298" i="6"/>
  <c r="AF273" i="6"/>
  <c r="AE276" i="6"/>
  <c r="AF262" i="6"/>
  <c r="AE265" i="6"/>
  <c r="AD254" i="6"/>
  <c r="AE251" i="6"/>
  <c r="AD232" i="6"/>
  <c r="AE229" i="6"/>
  <c r="AE240" i="6"/>
  <c r="AD243" i="6"/>
  <c r="AE218" i="6"/>
  <c r="AD221" i="6"/>
  <c r="AD207" i="6"/>
  <c r="AC210" i="6"/>
  <c r="AD196" i="6"/>
  <c r="AC199" i="6"/>
  <c r="AC177" i="6"/>
  <c r="AD174" i="6"/>
  <c r="AE185" i="6"/>
  <c r="AD188" i="6"/>
  <c r="AE163" i="6"/>
  <c r="AD166" i="6"/>
  <c r="AE152" i="6"/>
  <c r="AD155" i="6"/>
  <c r="AE141" i="6"/>
  <c r="AD144" i="6"/>
  <c r="AD130" i="6"/>
  <c r="AC133" i="6"/>
  <c r="AD108" i="6"/>
  <c r="AC111" i="6"/>
  <c r="AD119" i="6"/>
  <c r="AC122" i="6"/>
  <c r="AC97" i="6"/>
  <c r="AB100" i="6"/>
  <c r="AD86" i="6"/>
  <c r="AC89" i="6"/>
  <c r="AD75" i="6"/>
  <c r="AC78" i="6"/>
  <c r="AD64" i="6"/>
  <c r="AC67" i="6"/>
  <c r="AD53" i="6"/>
  <c r="AC56" i="6"/>
  <c r="AC42" i="6"/>
  <c r="AB45" i="6"/>
  <c r="AC31" i="6"/>
  <c r="AB34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7" i="3"/>
  <c r="AK20" i="6" l="1"/>
  <c r="AJ23" i="6"/>
  <c r="AH342" i="6"/>
  <c r="AI339" i="6"/>
  <c r="AI328" i="6"/>
  <c r="AH331" i="6"/>
  <c r="AH317" i="6"/>
  <c r="AG320" i="6"/>
  <c r="AH284" i="6"/>
  <c r="AG287" i="6"/>
  <c r="AG306" i="6"/>
  <c r="AF309" i="6"/>
  <c r="AG298" i="6"/>
  <c r="AH295" i="6"/>
  <c r="AG273" i="6"/>
  <c r="AF276" i="6"/>
  <c r="AF251" i="6"/>
  <c r="AE254" i="6"/>
  <c r="AG262" i="6"/>
  <c r="AF265" i="6"/>
  <c r="AF240" i="6"/>
  <c r="AE243" i="6"/>
  <c r="AF229" i="6"/>
  <c r="AE232" i="6"/>
  <c r="AD210" i="6"/>
  <c r="AE207" i="6"/>
  <c r="AF218" i="6"/>
  <c r="AE221" i="6"/>
  <c r="AD199" i="6"/>
  <c r="AE196" i="6"/>
  <c r="AF185" i="6"/>
  <c r="AE188" i="6"/>
  <c r="AE174" i="6"/>
  <c r="AD177" i="6"/>
  <c r="AF163" i="6"/>
  <c r="AE166" i="6"/>
  <c r="AF152" i="6"/>
  <c r="AE155" i="6"/>
  <c r="AE144" i="6"/>
  <c r="AF141" i="6"/>
  <c r="AE130" i="6"/>
  <c r="AD133" i="6"/>
  <c r="AD111" i="6"/>
  <c r="AE108" i="6"/>
  <c r="AE119" i="6"/>
  <c r="AD122" i="6"/>
  <c r="AC100" i="6"/>
  <c r="AD97" i="6"/>
  <c r="AD89" i="6"/>
  <c r="AE86" i="6"/>
  <c r="AE64" i="6"/>
  <c r="AD67" i="6"/>
  <c r="AE75" i="6"/>
  <c r="AD78" i="6"/>
  <c r="AE53" i="6"/>
  <c r="AD56" i="6"/>
  <c r="AD42" i="6"/>
  <c r="AC45" i="6"/>
  <c r="AD31" i="6"/>
  <c r="AC34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L20" i="6" l="1"/>
  <c r="AK23" i="6"/>
  <c r="AI342" i="6"/>
  <c r="AJ339" i="6"/>
  <c r="AJ328" i="6"/>
  <c r="AI331" i="6"/>
  <c r="AI317" i="6"/>
  <c r="AH320" i="6"/>
  <c r="AI284" i="6"/>
  <c r="AH287" i="6"/>
  <c r="AG309" i="6"/>
  <c r="AH306" i="6"/>
  <c r="AI295" i="6"/>
  <c r="AH298" i="6"/>
  <c r="AH273" i="6"/>
  <c r="AG276" i="6"/>
  <c r="AG265" i="6"/>
  <c r="AH262" i="6"/>
  <c r="AF254" i="6"/>
  <c r="AG251" i="6"/>
  <c r="AF232" i="6"/>
  <c r="AG229" i="6"/>
  <c r="AG240" i="6"/>
  <c r="AF243" i="6"/>
  <c r="AG218" i="6"/>
  <c r="AF221" i="6"/>
  <c r="AE210" i="6"/>
  <c r="AF207" i="6"/>
  <c r="AF196" i="6"/>
  <c r="AE199" i="6"/>
  <c r="AE177" i="6"/>
  <c r="AF174" i="6"/>
  <c r="AF188" i="6"/>
  <c r="AG185" i="6"/>
  <c r="AG163" i="6"/>
  <c r="AF166" i="6"/>
  <c r="AF155" i="6"/>
  <c r="AG152" i="6"/>
  <c r="AF144" i="6"/>
  <c r="AG141" i="6"/>
  <c r="AF130" i="6"/>
  <c r="AE133" i="6"/>
  <c r="AF119" i="6"/>
  <c r="AE122" i="6"/>
  <c r="AF108" i="6"/>
  <c r="AE111" i="6"/>
  <c r="AE97" i="6"/>
  <c r="AD100" i="6"/>
  <c r="AE78" i="6"/>
  <c r="AF75" i="6"/>
  <c r="AF64" i="6"/>
  <c r="AE67" i="6"/>
  <c r="AF86" i="6"/>
  <c r="AE89" i="6"/>
  <c r="AF53" i="6"/>
  <c r="AE56" i="6"/>
  <c r="AD45" i="6"/>
  <c r="AE42" i="6"/>
  <c r="AD34" i="6"/>
  <c r="AE31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L23" i="6" l="1"/>
  <c r="AM20" i="6"/>
  <c r="AK339" i="6"/>
  <c r="AJ342" i="6"/>
  <c r="AK328" i="6"/>
  <c r="AJ331" i="6"/>
  <c r="AJ317" i="6"/>
  <c r="AI320" i="6"/>
  <c r="AI287" i="6"/>
  <c r="AJ284" i="6"/>
  <c r="AH309" i="6"/>
  <c r="AI306" i="6"/>
  <c r="AJ295" i="6"/>
  <c r="AI298" i="6"/>
  <c r="AI273" i="6"/>
  <c r="AH276" i="6"/>
  <c r="AH251" i="6"/>
  <c r="AG254" i="6"/>
  <c r="AI262" i="6"/>
  <c r="AH265" i="6"/>
  <c r="AG243" i="6"/>
  <c r="AH240" i="6"/>
  <c r="AH229" i="6"/>
  <c r="AG232" i="6"/>
  <c r="AF210" i="6"/>
  <c r="AG207" i="6"/>
  <c r="AG221" i="6"/>
  <c r="AH218" i="6"/>
  <c r="AG196" i="6"/>
  <c r="AF199" i="6"/>
  <c r="AG174" i="6"/>
  <c r="AF177" i="6"/>
  <c r="AH185" i="6"/>
  <c r="AG188" i="6"/>
  <c r="AG166" i="6"/>
  <c r="AH163" i="6"/>
  <c r="AG155" i="6"/>
  <c r="AH152" i="6"/>
  <c r="AG130" i="6"/>
  <c r="AF133" i="6"/>
  <c r="AH141" i="6"/>
  <c r="AG144" i="6"/>
  <c r="AG108" i="6"/>
  <c r="AF111" i="6"/>
  <c r="AG119" i="6"/>
  <c r="AF122" i="6"/>
  <c r="AE100" i="6"/>
  <c r="AF97" i="6"/>
  <c r="AF67" i="6"/>
  <c r="AG64" i="6"/>
  <c r="AG86" i="6"/>
  <c r="AF89" i="6"/>
  <c r="AG75" i="6"/>
  <c r="AF78" i="6"/>
  <c r="AF56" i="6"/>
  <c r="AG53" i="6"/>
  <c r="AF42" i="6"/>
  <c r="AE45" i="6"/>
  <c r="AE34" i="6"/>
  <c r="AF31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M23" i="6" l="1"/>
  <c r="AN20" i="6"/>
  <c r="AK342" i="6"/>
  <c r="AL339" i="6"/>
  <c r="AL328" i="6"/>
  <c r="AK331" i="6"/>
  <c r="AJ320" i="6"/>
  <c r="AK317" i="6"/>
  <c r="AK284" i="6"/>
  <c r="AJ287" i="6"/>
  <c r="AI309" i="6"/>
  <c r="AJ306" i="6"/>
  <c r="AK295" i="6"/>
  <c r="AJ298" i="6"/>
  <c r="AI276" i="6"/>
  <c r="AJ273" i="6"/>
  <c r="AI265" i="6"/>
  <c r="AJ262" i="6"/>
  <c r="AI251" i="6"/>
  <c r="AH254" i="6"/>
  <c r="AH243" i="6"/>
  <c r="AI240" i="6"/>
  <c r="AI229" i="6"/>
  <c r="AH232" i="6"/>
  <c r="AI218" i="6"/>
  <c r="AH221" i="6"/>
  <c r="AH207" i="6"/>
  <c r="AG210" i="6"/>
  <c r="AH196" i="6"/>
  <c r="AG199" i="6"/>
  <c r="AH174" i="6"/>
  <c r="AG177" i="6"/>
  <c r="AI185" i="6"/>
  <c r="AH188" i="6"/>
  <c r="AI163" i="6"/>
  <c r="AH166" i="6"/>
  <c r="AI152" i="6"/>
  <c r="AH155" i="6"/>
  <c r="AI141" i="6"/>
  <c r="AH144" i="6"/>
  <c r="AH130" i="6"/>
  <c r="AG133" i="6"/>
  <c r="AG122" i="6"/>
  <c r="AH119" i="6"/>
  <c r="AH108" i="6"/>
  <c r="AG111" i="6"/>
  <c r="AG97" i="6"/>
  <c r="AF100" i="6"/>
  <c r="AH64" i="6"/>
  <c r="AG67" i="6"/>
  <c r="AH75" i="6"/>
  <c r="AG78" i="6"/>
  <c r="AH86" i="6"/>
  <c r="AG89" i="6"/>
  <c r="AH53" i="6"/>
  <c r="AG56" i="6"/>
  <c r="AG42" i="6"/>
  <c r="AF45" i="6"/>
  <c r="AG31" i="6"/>
  <c r="AF34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N23" i="6" l="1"/>
  <c r="AO20" i="6"/>
  <c r="AO23" i="6" s="1"/>
  <c r="AM339" i="6"/>
  <c r="AL342" i="6"/>
  <c r="AL331" i="6"/>
  <c r="AM328" i="6"/>
  <c r="AL317" i="6"/>
  <c r="AK320" i="6"/>
  <c r="AL284" i="6"/>
  <c r="AK287" i="6"/>
  <c r="AK306" i="6"/>
  <c r="AJ309" i="6"/>
  <c r="AK298" i="6"/>
  <c r="AL295" i="6"/>
  <c r="AK273" i="6"/>
  <c r="AJ276" i="6"/>
  <c r="AJ251" i="6"/>
  <c r="AI254" i="6"/>
  <c r="AK262" i="6"/>
  <c r="AJ265" i="6"/>
  <c r="AJ229" i="6"/>
  <c r="AI232" i="6"/>
  <c r="AJ240" i="6"/>
  <c r="AI243" i="6"/>
  <c r="AI207" i="6"/>
  <c r="AH210" i="6"/>
  <c r="AI221" i="6"/>
  <c r="AJ218" i="6"/>
  <c r="AI196" i="6"/>
  <c r="AH199" i="6"/>
  <c r="AI174" i="6"/>
  <c r="AH177" i="6"/>
  <c r="AJ185" i="6"/>
  <c r="AI188" i="6"/>
  <c r="AJ163" i="6"/>
  <c r="AI166" i="6"/>
  <c r="AJ152" i="6"/>
  <c r="AI155" i="6"/>
  <c r="AJ141" i="6"/>
  <c r="AI144" i="6"/>
  <c r="AI130" i="6"/>
  <c r="AH133" i="6"/>
  <c r="AI108" i="6"/>
  <c r="AH111" i="6"/>
  <c r="AH122" i="6"/>
  <c r="AI119" i="6"/>
  <c r="AG100" i="6"/>
  <c r="AH97" i="6"/>
  <c r="AI86" i="6"/>
  <c r="AH89" i="6"/>
  <c r="AI75" i="6"/>
  <c r="AH78" i="6"/>
  <c r="AI64" i="6"/>
  <c r="AH67" i="6"/>
  <c r="AI53" i="6"/>
  <c r="AH56" i="6"/>
  <c r="AG45" i="6"/>
  <c r="AH42" i="6"/>
  <c r="AH31" i="6"/>
  <c r="AG34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N339" i="6" l="1"/>
  <c r="AM342" i="6"/>
  <c r="AN328" i="6"/>
  <c r="AM331" i="6"/>
  <c r="AL320" i="6"/>
  <c r="AM317" i="6"/>
  <c r="AL287" i="6"/>
  <c r="AM284" i="6"/>
  <c r="AL306" i="6"/>
  <c r="AK309" i="6"/>
  <c r="AL298" i="6"/>
  <c r="AM295" i="6"/>
  <c r="AK276" i="6"/>
  <c r="AL273" i="6"/>
  <c r="AL262" i="6"/>
  <c r="AK265" i="6"/>
  <c r="AJ254" i="6"/>
  <c r="AK251" i="6"/>
  <c r="AK240" i="6"/>
  <c r="AJ243" i="6"/>
  <c r="AK229" i="6"/>
  <c r="AJ232" i="6"/>
  <c r="AJ207" i="6"/>
  <c r="AI210" i="6"/>
  <c r="AK218" i="6"/>
  <c r="AJ221" i="6"/>
  <c r="AJ196" i="6"/>
  <c r="AI199" i="6"/>
  <c r="AK185" i="6"/>
  <c r="AJ188" i="6"/>
  <c r="AI177" i="6"/>
  <c r="AJ174" i="6"/>
  <c r="AK163" i="6"/>
  <c r="AJ166" i="6"/>
  <c r="AK152" i="6"/>
  <c r="AJ155" i="6"/>
  <c r="AK141" i="6"/>
  <c r="AJ144" i="6"/>
  <c r="AJ130" i="6"/>
  <c r="AI133" i="6"/>
  <c r="AJ119" i="6"/>
  <c r="AI122" i="6"/>
  <c r="AJ108" i="6"/>
  <c r="AI111" i="6"/>
  <c r="AI97" i="6"/>
  <c r="AH100" i="6"/>
  <c r="AI78" i="6"/>
  <c r="AJ75" i="6"/>
  <c r="AJ64" i="6"/>
  <c r="AI67" i="6"/>
  <c r="AI89" i="6"/>
  <c r="AJ86" i="6"/>
  <c r="AJ53" i="6"/>
  <c r="AI56" i="6"/>
  <c r="AH45" i="6"/>
  <c r="AI42" i="6"/>
  <c r="AI31" i="6"/>
  <c r="AH34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O339" i="6" l="1"/>
  <c r="AO342" i="6" s="1"/>
  <c r="AN342" i="6"/>
  <c r="AO328" i="6"/>
  <c r="AO331" i="6" s="1"/>
  <c r="AN331" i="6"/>
  <c r="AM320" i="6"/>
  <c r="AN317" i="6"/>
  <c r="AN284" i="6"/>
  <c r="AM287" i="6"/>
  <c r="AM306" i="6"/>
  <c r="AL309" i="6"/>
  <c r="AN295" i="6"/>
  <c r="AM298" i="6"/>
  <c r="AL276" i="6"/>
  <c r="AM273" i="6"/>
  <c r="AL251" i="6"/>
  <c r="AK254" i="6"/>
  <c r="AM262" i="6"/>
  <c r="AL265" i="6"/>
  <c r="AL229" i="6"/>
  <c r="AK232" i="6"/>
  <c r="AL240" i="6"/>
  <c r="AK243" i="6"/>
  <c r="AK207" i="6"/>
  <c r="AJ210" i="6"/>
  <c r="AL218" i="6"/>
  <c r="AK221" i="6"/>
  <c r="AK196" i="6"/>
  <c r="AJ199" i="6"/>
  <c r="AK174" i="6"/>
  <c r="AJ177" i="6"/>
  <c r="AL185" i="6"/>
  <c r="AK188" i="6"/>
  <c r="AL163" i="6"/>
  <c r="AK166" i="6"/>
  <c r="AL152" i="6"/>
  <c r="AK155" i="6"/>
  <c r="AJ133" i="6"/>
  <c r="AK130" i="6"/>
  <c r="AK144" i="6"/>
  <c r="AL141" i="6"/>
  <c r="AK108" i="6"/>
  <c r="AJ111" i="6"/>
  <c r="AK119" i="6"/>
  <c r="AJ122" i="6"/>
  <c r="AI100" i="6"/>
  <c r="AJ97" i="6"/>
  <c r="AK86" i="6"/>
  <c r="AJ89" i="6"/>
  <c r="AK64" i="6"/>
  <c r="AJ67" i="6"/>
  <c r="AK75" i="6"/>
  <c r="AJ78" i="6"/>
  <c r="AK53" i="6"/>
  <c r="AJ56" i="6"/>
  <c r="AJ42" i="6"/>
  <c r="AI45" i="6"/>
  <c r="AI34" i="6"/>
  <c r="AJ31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O317" i="6" l="1"/>
  <c r="AO320" i="6" s="1"/>
  <c r="AN320" i="6"/>
  <c r="AN287" i="6"/>
  <c r="AO284" i="6"/>
  <c r="AO287" i="6" s="1"/>
  <c r="AN306" i="6"/>
  <c r="AM309" i="6"/>
  <c r="AO295" i="6"/>
  <c r="AO298" i="6" s="1"/>
  <c r="AN298" i="6"/>
  <c r="AM276" i="6"/>
  <c r="AN273" i="6"/>
  <c r="AN262" i="6"/>
  <c r="AM265" i="6"/>
  <c r="AL254" i="6"/>
  <c r="AM251" i="6"/>
  <c r="AM240" i="6"/>
  <c r="AL243" i="6"/>
  <c r="AL232" i="6"/>
  <c r="AM229" i="6"/>
  <c r="AL207" i="6"/>
  <c r="AK210" i="6"/>
  <c r="AM218" i="6"/>
  <c r="AL221" i="6"/>
  <c r="AL196" i="6"/>
  <c r="AK199" i="6"/>
  <c r="AL188" i="6"/>
  <c r="AM185" i="6"/>
  <c r="AK177" i="6"/>
  <c r="AL174" i="6"/>
  <c r="AM163" i="6"/>
  <c r="AL166" i="6"/>
  <c r="AM152" i="6"/>
  <c r="AL155" i="6"/>
  <c r="AM141" i="6"/>
  <c r="AL144" i="6"/>
  <c r="AK133" i="6"/>
  <c r="AL130" i="6"/>
  <c r="AL119" i="6"/>
  <c r="AK122" i="6"/>
  <c r="AL108" i="6"/>
  <c r="AK111" i="6"/>
  <c r="AJ100" i="6"/>
  <c r="AK97" i="6"/>
  <c r="AL86" i="6"/>
  <c r="AK89" i="6"/>
  <c r="AL75" i="6"/>
  <c r="AK78" i="6"/>
  <c r="AL64" i="6"/>
  <c r="AK67" i="6"/>
  <c r="AL53" i="6"/>
  <c r="AK56" i="6"/>
  <c r="AK42" i="6"/>
  <c r="AJ45" i="6"/>
  <c r="AK31" i="6"/>
  <c r="AJ34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06" i="6" l="1"/>
  <c r="AO309" i="6" s="1"/>
  <c r="AN309" i="6"/>
  <c r="AN276" i="6"/>
  <c r="AO273" i="6"/>
  <c r="AO276" i="6" s="1"/>
  <c r="AN251" i="6"/>
  <c r="AM254" i="6"/>
  <c r="AO262" i="6"/>
  <c r="AO265" i="6" s="1"/>
  <c r="AN265" i="6"/>
  <c r="AM232" i="6"/>
  <c r="AN229" i="6"/>
  <c r="AN240" i="6"/>
  <c r="AM243" i="6"/>
  <c r="AL210" i="6"/>
  <c r="AM207" i="6"/>
  <c r="AN218" i="6"/>
  <c r="AM221" i="6"/>
  <c r="AL199" i="6"/>
  <c r="AM196" i="6"/>
  <c r="AM174" i="6"/>
  <c r="AL177" i="6"/>
  <c r="AN185" i="6"/>
  <c r="AM188" i="6"/>
  <c r="AN163" i="6"/>
  <c r="AM166" i="6"/>
  <c r="AN152" i="6"/>
  <c r="AM155" i="6"/>
  <c r="AL133" i="6"/>
  <c r="AM130" i="6"/>
  <c r="AM144" i="6"/>
  <c r="AN141" i="6"/>
  <c r="AL111" i="6"/>
  <c r="AM108" i="6"/>
  <c r="AM119" i="6"/>
  <c r="AL122" i="6"/>
  <c r="AK100" i="6"/>
  <c r="AL97" i="6"/>
  <c r="AL89" i="6"/>
  <c r="AM86" i="6"/>
  <c r="AM64" i="6"/>
  <c r="AL67" i="6"/>
  <c r="AM75" i="6"/>
  <c r="AL78" i="6"/>
  <c r="AM53" i="6"/>
  <c r="AL56" i="6"/>
  <c r="AL42" i="6"/>
  <c r="AK45" i="6"/>
  <c r="AL31" i="6"/>
  <c r="AK34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4" i="6" l="1"/>
  <c r="AO251" i="6"/>
  <c r="AO254" i="6" s="1"/>
  <c r="AO240" i="6"/>
  <c r="AO243" i="6" s="1"/>
  <c r="AN243" i="6"/>
  <c r="AN232" i="6"/>
  <c r="AO229" i="6"/>
  <c r="AO232" i="6" s="1"/>
  <c r="AO218" i="6"/>
  <c r="AO221" i="6" s="1"/>
  <c r="AN221" i="6"/>
  <c r="AN207" i="6"/>
  <c r="AM210" i="6"/>
  <c r="AN196" i="6"/>
  <c r="AM199" i="6"/>
  <c r="AN188" i="6"/>
  <c r="AO185" i="6"/>
  <c r="AO188" i="6" s="1"/>
  <c r="AM177" i="6"/>
  <c r="AN174" i="6"/>
  <c r="AO163" i="6"/>
  <c r="AO166" i="6" s="1"/>
  <c r="AN166" i="6"/>
  <c r="AN155" i="6"/>
  <c r="AO152" i="6"/>
  <c r="AO155" i="6" s="1"/>
  <c r="AN144" i="6"/>
  <c r="AO141" i="6"/>
  <c r="AO144" i="6" s="1"/>
  <c r="AN130" i="6"/>
  <c r="AM133" i="6"/>
  <c r="AN119" i="6"/>
  <c r="AM122" i="6"/>
  <c r="AN108" i="6"/>
  <c r="AM111" i="6"/>
  <c r="AM97" i="6"/>
  <c r="AL100" i="6"/>
  <c r="AN75" i="6"/>
  <c r="AM78" i="6"/>
  <c r="AN64" i="6"/>
  <c r="AM67" i="6"/>
  <c r="AM89" i="6"/>
  <c r="AN86" i="6"/>
  <c r="AM56" i="6"/>
  <c r="AN53" i="6"/>
  <c r="AL45" i="6"/>
  <c r="AM42" i="6"/>
  <c r="AL34" i="6"/>
  <c r="AM31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07" i="6" l="1"/>
  <c r="AO210" i="6" s="1"/>
  <c r="AN210" i="6"/>
  <c r="AO196" i="6"/>
  <c r="AO199" i="6" s="1"/>
  <c r="AN199" i="6"/>
  <c r="AO174" i="6"/>
  <c r="AO177" i="6" s="1"/>
  <c r="AN177" i="6"/>
  <c r="AO130" i="6"/>
  <c r="AO133" i="6" s="1"/>
  <c r="AN133" i="6"/>
  <c r="AO119" i="6"/>
  <c r="AO122" i="6" s="1"/>
  <c r="AN122" i="6"/>
  <c r="AN111" i="6"/>
  <c r="AO108" i="6"/>
  <c r="AO111" i="6" s="1"/>
  <c r="AN97" i="6"/>
  <c r="AM100" i="6"/>
  <c r="AO86" i="6"/>
  <c r="AO89" i="6" s="1"/>
  <c r="AN89" i="6"/>
  <c r="AN67" i="6"/>
  <c r="AO64" i="6"/>
  <c r="AO67" i="6" s="1"/>
  <c r="AO75" i="6"/>
  <c r="AO78" i="6" s="1"/>
  <c r="AN78" i="6"/>
  <c r="AN56" i="6"/>
  <c r="AO53" i="6"/>
  <c r="AO56" i="6" s="1"/>
  <c r="AN42" i="6"/>
  <c r="AM45" i="6"/>
  <c r="AN31" i="6"/>
  <c r="AM34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97" i="6" l="1"/>
  <c r="AO100" i="6" s="1"/>
  <c r="AN100" i="6"/>
  <c r="AO42" i="6"/>
  <c r="AO45" i="6" s="1"/>
  <c r="AN45" i="6"/>
  <c r="AO31" i="6"/>
  <c r="AO34" i="6" s="1"/>
  <c r="AN34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<sst xmlns="http://schemas.openxmlformats.org/spreadsheetml/2006/main" count="5041" uniqueCount="200">
  <si>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</si>
  <si>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</si>
  <si>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</si>
  <si>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</si>
  <si>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</si>
  <si>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</si>
  <si>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</si>
  <si>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</si>
  <si>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</si>
  <si>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</si>
  <si>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</si>
  <si>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</si>
  <si>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</si>
  <si>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</si>
  <si>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</si>
  <si>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</si>
  <si>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</si>
  <si>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</si>
  <si>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</si>
  <si>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</si>
  <si>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</si>
  <si>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</si>
  <si>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</si>
  <si>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</si>
  <si>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</si>
  <si>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</si>
  <si>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</si>
  <si>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</si>
  <si>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</si>
  <si>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</si>
  <si>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</si>
  <si>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</si>
  <si>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</si>
  <si>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</si>
  <si>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</si>
  <si>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</si>
  <si>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</si>
  <si>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</si>
  <si>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</si>
  <si>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</si>
  <si>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</si>
  <si>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</si>
  <si>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</si>
  <si>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</si>
  <si>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</si>
  <si>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</si>
  <si>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</si>
  <si>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</si>
  <si>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</si>
  <si>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</si>
  <si>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</si>
  <si>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</si>
  <si>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</si>
  <si>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</si>
  <si>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</si>
  <si>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</si>
  <si>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</si>
  <si>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</si>
  <si>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</si>
  <si>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</si>
  <si>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</si>
  <si>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</si>
  <si>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</si>
  <si>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</si>
  <si>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</si>
  <si>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</si>
  <si>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</si>
  <si>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</si>
  <si>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</si>
  <si>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</si>
  <si>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</si>
  <si>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</si>
  <si>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</si>
  <si>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</si>
  <si>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</si>
  <si>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</si>
  <si>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</si>
  <si>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</si>
  <si>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</si>
  <si>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</si>
  <si>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</si>
  <si>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</si>
  <si>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</si>
  <si>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</si>
  <si>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</si>
  <si>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</si>
  <si>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</si>
  <si>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</si>
  <si>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</si>
  <si>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</si>
  <si>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</si>
  <si>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</si>
  <si>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</si>
  <si>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</si>
  <si>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</si>
  <si>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</si>
  <si>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</si>
  <si>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</si>
  <si>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</si>
  <si>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</si>
  <si>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</si>
  <si>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</si>
  <si>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</si>
  <si>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</si>
  <si>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</si>
  <si>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</si>
  <si>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</si>
  <si>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</si>
  <si>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</si>
  <si>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</si>
  <si>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</si>
  <si>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</si>
  <si>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</si>
  <si>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</si>
  <si>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</si>
  <si>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</si>
  <si>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</si>
  <si>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</si>
  <si>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</si>
  <si>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</si>
  <si>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</si>
  <si>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</si>
  <si>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</si>
  <si>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</si>
  <si>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</si>
  <si>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</si>
  <si>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GPACKET</t>
  </si>
  <si>
    <t>KKB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</si>
  <si>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</si>
  <si>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</si>
  <si>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</si>
  <si>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</si>
  <si>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</si>
  <si>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</si>
  <si>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</si>
  <si>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</si>
  <si>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</si>
  <si>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</si>
  <si>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</si>
  <si>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</si>
  <si>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</si>
  <si>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</si>
  <si>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</si>
  <si>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</si>
  <si>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</si>
  <si>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</si>
  <si>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</si>
  <si>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</si>
  <si>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SCIB</t>
  </si>
  <si>
    <t>DUFU</t>
  </si>
  <si>
    <t>GCB</t>
  </si>
  <si>
    <t>SEALINK</t>
  </si>
  <si>
    <t>UWC</t>
  </si>
  <si>
    <t>MASTER</t>
  </si>
  <si>
    <t>ICONIC</t>
  </si>
  <si>
    <t>UZMA</t>
  </si>
  <si>
    <t>MAYBULK</t>
  </si>
  <si>
    <t>HIBISC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</si>
  <si>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</si>
  <si>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</si>
  <si>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</si>
  <si>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</si>
  <si>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</si>
  <si>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</si>
  <si>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</si>
  <si>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</si>
  <si>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</si>
  <si>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</si>
  <si>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</si>
  <si>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</si>
  <si>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</si>
  <si>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</si>
  <si>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</si>
  <si>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</si>
  <si>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</si>
  <si>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</si>
  <si>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</si>
  <si>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</si>
  <si>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</si>
  <si>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</si>
  <si>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</si>
  <si>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</si>
  <si>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</si>
  <si>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</si>
  <si>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</si>
  <si>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</si>
  <si>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</si>
  <si>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</si>
  <si>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</si>
  <si>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</si>
  <si>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</si>
  <si>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</si>
  <si>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</si>
  <si>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</si>
  <si>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</si>
  <si>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</si>
  <si>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BAT</t>
  </si>
  <si>
    <t>AJI</t>
  </si>
  <si>
    <t>HEXTAR</t>
  </si>
  <si>
    <t>ECOFIRS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</si>
</sst>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  <numFmt numFmtId="171" formatCode="[$RM-4409]#,##0.000"/>
    <numFmt numFmtId="172" formatCode="_-[$RM-4409]* #,##0.00_-;\-[$RM-4409]* #,##0.00_-;_-[$RM-44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  <font>
      <u val="singleAccounting"/>
      <sz val="12"/>
      <color theme="1"/>
      <name val="Tw Cen MT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left" vertical="center"/>
    </xf>
    <xf numFmtId="165" fontId="7" fillId="0" borderId="1" xfId="1" applyNumberFormat="1" applyFont="1" applyBorder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5" fontId="8" fillId="3" borderId="1" xfId="1" applyNumberFormat="1" applyFont="1" applyFill="1" applyBorder="1" applyAlignment="1">
      <alignment vertical="center"/>
    </xf>
    <xf numFmtId="167" fontId="8" fillId="0" borderId="1" xfId="2" applyNumberFormat="1" applyFont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5" fontId="8" fillId="18" borderId="1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left" vertical="center"/>
    </xf>
    <xf numFmtId="43" fontId="7" fillId="7" borderId="1" xfId="1" applyNumberFormat="1" applyFont="1" applyFill="1" applyBorder="1" applyAlignment="1">
      <alignment vertical="center"/>
    </xf>
    <xf numFmtId="43" fontId="7" fillId="0" borderId="0" xfId="1" applyNumberFormat="1" applyFont="1" applyAlignment="1">
      <alignment vertical="center"/>
    </xf>
    <xf numFmtId="0" fontId="14" fillId="0" borderId="0" xfId="0" applyFont="1" applyBorder="1" applyAlignment="1">
      <alignment horizontal="right" vertical="top" wrapText="1"/>
    </xf>
    <xf numFmtId="165" fontId="8" fillId="17" borderId="1" xfId="1" applyNumberFormat="1" applyFont="1" applyFill="1" applyBorder="1" applyAlignment="1">
      <alignment horizontal="center" vertical="center"/>
    </xf>
    <xf numFmtId="167" fontId="14" fillId="0" borderId="1" xfId="2" applyNumberFormat="1" applyFont="1" applyBorder="1" applyAlignment="1">
      <alignment horizontal="center" vertical="center"/>
    </xf>
    <xf numFmtId="43" fontId="7" fillId="0" borderId="1" xfId="1" applyFont="1" applyFill="1" applyBorder="1" applyAlignment="1">
      <alignment horizontal="left" vertical="center"/>
    </xf>
    <xf numFmtId="164" fontId="7" fillId="6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5" fontId="7" fillId="0" borderId="2" xfId="1" applyNumberFormat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vertical="center"/>
    </xf>
    <xf numFmtId="165" fontId="7" fillId="0" borderId="2" xfId="1" applyNumberFormat="1" applyFont="1" applyBorder="1" applyAlignment="1">
      <alignment vertical="center"/>
    </xf>
    <xf numFmtId="0" fontId="8" fillId="0" borderId="18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14" fillId="0" borderId="19" xfId="0" applyFont="1" applyBorder="1" applyAlignment="1">
      <alignment vertical="top" wrapText="1"/>
    </xf>
    <xf numFmtId="43" fontId="15" fillId="8" borderId="3" xfId="1" applyNumberFormat="1" applyFont="1" applyFill="1" applyBorder="1" applyAlignment="1">
      <alignment horizontal="left" vertical="center"/>
    </xf>
    <xf numFmtId="43" fontId="15" fillId="8" borderId="3" xfId="1" applyNumberFormat="1" applyFont="1" applyFill="1" applyBorder="1" applyAlignment="1">
      <alignment vertical="center"/>
    </xf>
    <xf numFmtId="0" fontId="15" fillId="8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165" fontId="7" fillId="6" borderId="1" xfId="1" applyNumberFormat="1" applyFont="1" applyFill="1" applyBorder="1" applyAlignment="1">
      <alignment vertical="center"/>
    </xf>
    <xf numFmtId="170" fontId="8" fillId="0" borderId="4" xfId="0" applyNumberFormat="1" applyFont="1" applyBorder="1" applyAlignment="1">
      <alignment horizontal="left" vertical="center"/>
    </xf>
    <xf numFmtId="170" fontId="8" fillId="0" borderId="0" xfId="0" applyNumberFormat="1" applyFont="1" applyBorder="1" applyAlignment="1">
      <alignment vertical="center"/>
    </xf>
    <xf numFmtId="165" fontId="8" fillId="4" borderId="4" xfId="1" applyNumberFormat="1" applyFont="1" applyFill="1" applyBorder="1" applyAlignment="1">
      <alignment vertical="center"/>
    </xf>
    <xf numFmtId="165" fontId="7" fillId="10" borderId="1" xfId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vertical="center"/>
    </xf>
    <xf numFmtId="168" fontId="8" fillId="0" borderId="18" xfId="0" applyNumberFormat="1" applyFont="1" applyBorder="1" applyAlignment="1">
      <alignment horizontal="left" vertical="center"/>
    </xf>
    <xf numFmtId="168" fontId="8" fillId="0" borderId="0" xfId="0" applyNumberFormat="1" applyFont="1" applyBorder="1" applyAlignment="1">
      <alignment vertical="center"/>
    </xf>
    <xf numFmtId="168" fontId="8" fillId="0" borderId="9" xfId="0" applyNumberFormat="1" applyFont="1" applyBorder="1" applyAlignment="1">
      <alignment vertical="center" wrapText="1"/>
    </xf>
    <xf numFmtId="168" fontId="14" fillId="0" borderId="9" xfId="0" applyNumberFormat="1" applyFont="1" applyBorder="1" applyAlignment="1">
      <alignment vertical="center"/>
    </xf>
    <xf numFmtId="168" fontId="14" fillId="0" borderId="19" xfId="0" applyNumberFormat="1" applyFont="1" applyBorder="1" applyAlignment="1">
      <alignment vertical="top" wrapText="1"/>
    </xf>
    <xf numFmtId="168" fontId="15" fillId="8" borderId="3" xfId="1" applyNumberFormat="1" applyFont="1" applyFill="1" applyBorder="1" applyAlignment="1">
      <alignment horizontal="left" vertical="center"/>
    </xf>
    <xf numFmtId="168" fontId="15" fillId="8" borderId="3" xfId="1" applyNumberFormat="1" applyFont="1" applyFill="1" applyBorder="1" applyAlignment="1">
      <alignment vertical="center"/>
    </xf>
    <xf numFmtId="168" fontId="7" fillId="0" borderId="0" xfId="1" applyNumberFormat="1" applyFont="1" applyAlignment="1">
      <alignment vertical="center"/>
    </xf>
    <xf numFmtId="165" fontId="8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7" fillId="0" borderId="1" xfId="1" applyNumberFormat="1" applyFont="1" applyFill="1" applyBorder="1" applyAlignment="1">
      <alignment vertical="center"/>
    </xf>
    <xf numFmtId="165" fontId="7" fillId="9" borderId="2" xfId="1" applyNumberFormat="1" applyFont="1" applyFill="1" applyBorder="1" applyAlignment="1">
      <alignment vertical="center"/>
    </xf>
    <xf numFmtId="0" fontId="6" fillId="22" borderId="1" xfId="0" applyFont="1" applyFill="1" applyBorder="1" applyAlignment="1">
      <alignment horizontal="center" vertical="center"/>
    </xf>
    <xf numFmtId="168" fontId="6" fillId="23" borderId="16" xfId="1" applyNumberFormat="1" applyFont="1" applyFill="1" applyBorder="1" applyAlignment="1">
      <alignment horizontal="center" vertical="center"/>
    </xf>
    <xf numFmtId="2" fontId="6" fillId="23" borderId="6" xfId="0" applyNumberFormat="1" applyFont="1" applyFill="1" applyBorder="1" applyAlignment="1">
      <alignment horizontal="center" vertical="center"/>
    </xf>
    <xf numFmtId="168" fontId="6" fillId="23" borderId="6" xfId="1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3" fontId="6" fillId="24" borderId="6" xfId="0" applyNumberFormat="1" applyFont="1" applyFill="1" applyBorder="1" applyAlignment="1">
      <alignment horizontal="center" vertical="center"/>
    </xf>
    <xf numFmtId="0" fontId="6" fillId="24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6" fillId="15" borderId="6" xfId="0" applyFont="1" applyFill="1" applyBorder="1" applyAlignment="1">
      <alignment vertical="center"/>
    </xf>
    <xf numFmtId="0" fontId="6" fillId="15" borderId="7" xfId="0" applyFont="1" applyFill="1" applyBorder="1" applyAlignment="1">
      <alignment vertical="center"/>
    </xf>
    <xf numFmtId="165" fontId="8" fillId="0" borderId="0" xfId="1" applyNumberFormat="1" applyFont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left" vertical="center"/>
    </xf>
    <xf numFmtId="43" fontId="7" fillId="10" borderId="1" xfId="1" applyNumberFormat="1" applyFont="1" applyFill="1" applyBorder="1" applyAlignment="1">
      <alignment horizontal="left" vertical="center"/>
    </xf>
    <xf numFmtId="43" fontId="7" fillId="10" borderId="1" xfId="1" applyFont="1" applyFill="1" applyBorder="1" applyAlignment="1">
      <alignment horizontal="left" vertical="center"/>
    </xf>
    <xf numFmtId="165" fontId="7" fillId="10" borderId="2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69" fontId="7" fillId="0" borderId="20" xfId="0" applyNumberFormat="1" applyFont="1" applyBorder="1"/>
    <xf numFmtId="0" fontId="8" fillId="26" borderId="20" xfId="0" applyFont="1" applyFill="1" applyBorder="1" applyAlignment="1">
      <alignment horizontal="center"/>
    </xf>
    <xf numFmtId="14" fontId="8" fillId="13" borderId="20" xfId="0" applyNumberFormat="1" applyFont="1" applyFill="1" applyBorder="1" applyAlignment="1">
      <alignment horizontal="center"/>
    </xf>
    <xf numFmtId="14" fontId="14" fillId="13" borderId="20" xfId="0" applyNumberFormat="1" applyFont="1" applyFill="1" applyBorder="1" applyAlignment="1">
      <alignment horizontal="center"/>
    </xf>
    <xf numFmtId="0" fontId="7" fillId="0" borderId="20" xfId="0" applyFont="1" applyBorder="1"/>
    <xf numFmtId="0" fontId="7" fillId="26" borderId="20" xfId="0" applyFont="1" applyFill="1" applyBorder="1"/>
    <xf numFmtId="0" fontId="8" fillId="14" borderId="20" xfId="0" applyFont="1" applyFill="1" applyBorder="1" applyAlignment="1">
      <alignment horizontal="center"/>
    </xf>
    <xf numFmtId="165" fontId="8" fillId="15" borderId="20" xfId="1" applyNumberFormat="1" applyFont="1" applyFill="1" applyBorder="1" applyAlignment="1">
      <alignment horizontal="right"/>
    </xf>
    <xf numFmtId="164" fontId="8" fillId="15" borderId="20" xfId="1" applyNumberFormat="1" applyFont="1" applyFill="1" applyBorder="1" applyAlignment="1">
      <alignment horizontal="right"/>
    </xf>
    <xf numFmtId="164" fontId="8" fillId="26" borderId="20" xfId="1" applyNumberFormat="1" applyFont="1" applyFill="1" applyBorder="1" applyAlignment="1">
      <alignment horizontal="right"/>
    </xf>
    <xf numFmtId="0" fontId="8" fillId="14" borderId="20" xfId="0" applyFont="1" applyFill="1" applyBorder="1" applyAlignment="1">
      <alignment horizontal="left"/>
    </xf>
    <xf numFmtId="0" fontId="8" fillId="16" borderId="20" xfId="0" applyFont="1" applyFill="1" applyBorder="1" applyAlignment="1">
      <alignment horizontal="center"/>
    </xf>
    <xf numFmtId="165" fontId="8" fillId="11" borderId="20" xfId="1" applyNumberFormat="1" applyFont="1" applyFill="1" applyBorder="1" applyAlignment="1">
      <alignment horizontal="right"/>
    </xf>
    <xf numFmtId="164" fontId="8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7" fillId="4" borderId="1" xfId="0" applyFont="1" applyFill="1" applyBorder="1" applyAlignment="1">
      <alignment horizontal="center" vertical="center"/>
    </xf>
    <xf numFmtId="0" fontId="8" fillId="27" borderId="20" xfId="0" applyFont="1" applyFill="1" applyBorder="1" applyAlignment="1">
      <alignment horizontal="center"/>
    </xf>
    <xf numFmtId="165" fontId="8" fillId="27" borderId="20" xfId="1" applyNumberFormat="1" applyFont="1" applyFill="1" applyBorder="1" applyAlignment="1">
      <alignment horizontal="right"/>
    </xf>
    <xf numFmtId="164" fontId="8" fillId="27" borderId="20" xfId="1" applyNumberFormat="1" applyFont="1" applyFill="1" applyBorder="1" applyAlignment="1">
      <alignment horizontal="right"/>
    </xf>
    <xf numFmtId="0" fontId="7" fillId="27" borderId="20" xfId="0" applyFont="1" applyFill="1" applyBorder="1"/>
    <xf numFmtId="14" fontId="8" fillId="27" borderId="20" xfId="0" applyNumberFormat="1" applyFont="1" applyFill="1" applyBorder="1" applyAlignment="1">
      <alignment horizontal="center"/>
    </xf>
    <xf numFmtId="14" fontId="14" fillId="27" borderId="20" xfId="0" applyNumberFormat="1" applyFont="1" applyFill="1" applyBorder="1" applyAlignment="1">
      <alignment horizontal="center"/>
    </xf>
    <xf numFmtId="0" fontId="8" fillId="27" borderId="20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 vertical="center"/>
    </xf>
    <xf numFmtId="0" fontId="8" fillId="26" borderId="20" xfId="0" applyFont="1" applyFill="1" applyBorder="1"/>
    <xf numFmtId="165" fontId="7" fillId="4" borderId="1" xfId="1" applyNumberFormat="1" applyFont="1" applyFill="1" applyBorder="1" applyAlignment="1">
      <alignment vertical="center"/>
    </xf>
    <xf numFmtId="43" fontId="7" fillId="6" borderId="1" xfId="1" applyNumberFormat="1" applyFont="1" applyFill="1" applyBorder="1" applyAlignment="1">
      <alignment vertical="center"/>
    </xf>
    <xf numFmtId="170" fontId="7" fillId="7" borderId="1" xfId="1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170" fontId="7" fillId="6" borderId="1" xfId="1" applyNumberFormat="1" applyFont="1" applyFill="1" applyBorder="1" applyAlignment="1">
      <alignment vertical="center"/>
    </xf>
    <xf numFmtId="165" fontId="17" fillId="6" borderId="1" xfId="1" applyNumberFormat="1" applyFont="1" applyFill="1" applyBorder="1" applyAlignment="1">
      <alignment horizontal="center" vertical="center"/>
    </xf>
    <xf numFmtId="165" fontId="8" fillId="28" borderId="20" xfId="1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  <xf numFmtId="171" fontId="2" fillId="2" borderId="1" xfId="1" applyNumberFormat="1" applyFont="1" applyFill="1" applyBorder="1" applyAlignment="1">
      <alignment vertical="center"/>
    </xf>
    <xf numFmtId="172" fontId="2" fillId="2" borderId="1" xfId="1" applyNumberFormat="1" applyFont="1" applyFill="1" applyBorder="1" applyAlignment="1">
      <alignment vertical="center"/>
    </xf>
    <xf numFmtId="172" fontId="2" fillId="5" borderId="1" xfId="1" applyNumberFormat="1" applyFont="1" applyFill="1" applyBorder="1" applyAlignment="1" applyProtection="1">
      <alignment vertical="center"/>
      <protection hidden="1"/>
    </xf>
    <xf numFmtId="0" fontId="10" fillId="19" borderId="11" xfId="0" applyFont="1" applyFill="1" applyBorder="1" applyAlignment="1">
      <alignment horizontal="center" vertical="center" wrapText="1"/>
    </xf>
    <xf numFmtId="0" fontId="10" fillId="19" borderId="12" xfId="0" applyFont="1" applyFill="1" applyBorder="1" applyAlignment="1">
      <alignment horizontal="center" vertical="center" wrapText="1"/>
    </xf>
    <xf numFmtId="0" fontId="10" fillId="19" borderId="13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8" fillId="4" borderId="4" xfId="1" applyNumberFormat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center"/>
    </xf>
    <xf numFmtId="165" fontId="8" fillId="7" borderId="4" xfId="1" applyNumberFormat="1" applyFont="1" applyFill="1" applyBorder="1" applyAlignment="1">
      <alignment horizontal="center" vertical="center"/>
    </xf>
    <xf numFmtId="165" fontId="8" fillId="7" borderId="5" xfId="1" applyNumberFormat="1" applyFont="1" applyFill="1" applyBorder="1" applyAlignment="1">
      <alignment horizontal="center" vertical="center"/>
    </xf>
    <xf numFmtId="165" fontId="8" fillId="6" borderId="4" xfId="1" applyNumberFormat="1" applyFont="1" applyFill="1" applyBorder="1" applyAlignment="1">
      <alignment horizontal="center" vertical="center"/>
    </xf>
    <xf numFmtId="165" fontId="8" fillId="6" borderId="5" xfId="1" applyNumberFormat="1" applyFont="1" applyFill="1" applyBorder="1" applyAlignment="1">
      <alignment horizontal="center" vertical="center"/>
    </xf>
    <xf numFmtId="165" fontId="8" fillId="9" borderId="4" xfId="1" applyNumberFormat="1" applyFont="1" applyFill="1" applyBorder="1" applyAlignment="1">
      <alignment horizontal="center" vertical="center"/>
    </xf>
    <xf numFmtId="165" fontId="8" fillId="9" borderId="5" xfId="1" applyNumberFormat="1" applyFont="1" applyFill="1" applyBorder="1" applyAlignment="1">
      <alignment horizontal="center" vertical="center"/>
    </xf>
    <xf numFmtId="165" fontId="8" fillId="11" borderId="4" xfId="1" applyNumberFormat="1" applyFont="1" applyFill="1" applyBorder="1" applyAlignment="1">
      <alignment horizontal="center" vertical="center"/>
    </xf>
    <xf numFmtId="165" fontId="8" fillId="11" borderId="5" xfId="1" applyNumberFormat="1" applyFont="1" applyFill="1" applyBorder="1" applyAlignment="1">
      <alignment horizontal="center" vertical="center"/>
    </xf>
    <xf numFmtId="165" fontId="9" fillId="10" borderId="4" xfId="1" applyNumberFormat="1" applyFont="1" applyFill="1" applyBorder="1" applyAlignment="1">
      <alignment horizontal="center" vertical="center"/>
    </xf>
    <xf numFmtId="165" fontId="9" fillId="10" borderId="5" xfId="1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21" borderId="16" xfId="0" applyFont="1" applyFill="1" applyBorder="1" applyAlignment="1">
      <alignment horizontal="center" vertical="center"/>
    </xf>
    <xf numFmtId="0" fontId="6" fillId="21" borderId="6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5" borderId="16" xfId="0" applyFont="1" applyFill="1" applyBorder="1" applyAlignment="1">
      <alignment horizontal="center" vertical="center"/>
    </xf>
    <xf numFmtId="0" fontId="6" fillId="25" borderId="6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169" fontId="8" fillId="12" borderId="20" xfId="0" applyNumberFormat="1" applyFont="1" applyFill="1" applyBorder="1" applyAlignment="1">
      <alignment horizontal="center"/>
    </xf>
    <xf numFmtId="165" fontId="8" fillId="20" borderId="4" xfId="1" applyNumberFormat="1" applyFont="1" applyFill="1" applyBorder="1" applyAlignment="1">
      <alignment horizontal="center" vertical="center"/>
    </xf>
    <xf numFmtId="165" fontId="8" fillId="20" borderId="0" xfId="1" applyNumberFormat="1" applyFont="1" applyFill="1" applyBorder="1" applyAlignment="1">
      <alignment horizontal="center" vertical="center"/>
    </xf>
    <xf numFmtId="165" fontId="8" fillId="7" borderId="15" xfId="1" applyNumberFormat="1" applyFont="1" applyFill="1" applyBorder="1" applyAlignment="1">
      <alignment horizontal="center" vertical="center"/>
    </xf>
    <xf numFmtId="165" fontId="8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  <color rgb="FFCFAFE7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1" customWidth="1"/>
    <col min="2" max="2" width="7.28515625" style="134" customWidth="1"/>
    <col min="3" max="4" width="7.28515625" style="42" customWidth="1"/>
    <col min="5" max="5" width="8.85546875" style="42" bestFit="1" customWidth="1"/>
    <col min="6" max="20" width="10.28515625" style="42"/>
    <col min="21" max="21" width="10.28515625" style="42" customWidth="1"/>
    <col min="22" max="22" width="10.28515625" style="42"/>
    <col min="23" max="23" width="10.28515625" style="42" customWidth="1"/>
    <col min="24" max="24" width="10.28515625" style="42"/>
    <col min="25" max="25" width="10.28515625" style="42" customWidth="1"/>
    <col min="26" max="26" width="10.28515625" style="42"/>
    <col min="27" max="27" width="10.28515625" style="42" customWidth="1"/>
    <col min="28" max="28" width="10.28515625" style="42"/>
    <col min="29" max="29" width="10.28515625" style="42" customWidth="1"/>
    <col min="30" max="30" width="10.28515625" style="42"/>
    <col min="31" max="31" width="10.28515625" style="42" customWidth="1"/>
    <col min="32" max="32" width="10.28515625" style="42"/>
    <col min="33" max="33" width="10.28515625" style="42" customWidth="1"/>
    <col min="34" max="34" width="10.28515625" style="42"/>
    <col min="35" max="35" width="10.28515625" style="42" customWidth="1"/>
    <col min="36" max="36" width="10.28515625" style="42"/>
    <col min="37" max="37" width="10.28515625" style="42" customWidth="1"/>
    <col min="38" max="16384" width="10.28515625" style="42"/>
  </cols>
  <sheetData>
    <row r="1" spans="1:41" s="127" customFormat="1" ht="17.649999999999999" customHeight="1" x14ac:dyDescent="0.25">
      <c r="A1" s="182" t="s">
        <v>0</v>
      </c>
      <c r="B1" s="183"/>
      <c r="C1" s="184" t="s">
        <v>1</v>
      </c>
      <c r="D1" s="185"/>
      <c r="E1" s="186" t="s">
        <v>2</v>
      </c>
      <c r="F1" s="187"/>
      <c r="G1" s="188" t="s">
        <v>3</v>
      </c>
      <c r="H1" s="189"/>
      <c r="I1" s="190" t="s">
        <v>4</v>
      </c>
      <c r="J1" s="191"/>
      <c r="K1" s="180" t="s">
        <v>5</v>
      </c>
      <c r="L1" s="181"/>
    </row>
    <row r="2" spans="1:41" ht="14.1" customHeight="1" x14ac:dyDescent="0.25">
      <c r="A2" s="173" t="s">
        <v>6</v>
      </c>
      <c r="B2" s="174"/>
      <c r="C2" s="174"/>
      <c r="D2" s="174"/>
      <c r="E2" s="175"/>
      <c r="F2" s="128" t="s">
        <v>7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3" spans="1:41" ht="14.1" customHeight="1" x14ac:dyDescent="0.25">
      <c r="A3" s="176" t="s">
        <v>8</v>
      </c>
      <c r="B3" s="177"/>
      <c r="C3" s="177"/>
      <c r="D3" s="178"/>
      <c r="E3" s="179"/>
      <c r="F3" s="129"/>
      <c r="G3" s="46" t="s">
        <v>9</v>
      </c>
      <c r="H3" s="46" t="s">
        <v>9</v>
      </c>
      <c r="I3" s="46" t="s">
        <v>10</v>
      </c>
      <c r="J3" s="46" t="s">
        <v>11</v>
      </c>
      <c r="K3" s="46" t="s">
        <v>12</v>
      </c>
      <c r="L3" s="46" t="s">
        <v>13</v>
      </c>
      <c r="M3" s="46" t="s">
        <v>14</v>
      </c>
      <c r="N3" s="46" t="s">
        <v>15</v>
      </c>
      <c r="O3" s="46" t="s">
        <v>16</v>
      </c>
      <c r="P3" s="46" t="s">
        <v>17</v>
      </c>
      <c r="Q3" s="46" t="s">
        <v>18</v>
      </c>
      <c r="R3" s="46" t="s">
        <v>19</v>
      </c>
      <c r="S3" s="46" t="s">
        <v>20</v>
      </c>
      <c r="T3" s="46" t="s">
        <v>21</v>
      </c>
      <c r="U3" s="46" t="s">
        <v>22</v>
      </c>
      <c r="V3" s="46" t="s">
        <v>23</v>
      </c>
      <c r="W3" s="46" t="s">
        <v>24</v>
      </c>
      <c r="X3" s="46" t="s">
        <v>25</v>
      </c>
      <c r="Y3" s="46" t="s">
        <v>26</v>
      </c>
      <c r="Z3" s="46" t="s">
        <v>27</v>
      </c>
      <c r="AA3" s="46" t="s">
        <v>28</v>
      </c>
      <c r="AB3" s="46" t="s">
        <v>29</v>
      </c>
      <c r="AC3" s="46" t="s">
        <v>30</v>
      </c>
      <c r="AD3" s="46" t="s">
        <v>31</v>
      </c>
      <c r="AE3" s="46" t="s">
        <v>32</v>
      </c>
      <c r="AF3" s="46" t="s">
        <v>33</v>
      </c>
      <c r="AG3" s="46" t="s">
        <v>34</v>
      </c>
      <c r="AH3" s="46" t="s">
        <v>35</v>
      </c>
      <c r="AI3" s="46" t="s">
        <v>36</v>
      </c>
      <c r="AJ3" s="46" t="s">
        <v>37</v>
      </c>
      <c r="AK3" s="46" t="s">
        <v>38</v>
      </c>
      <c r="AL3" s="46" t="s">
        <v>39</v>
      </c>
      <c r="AM3" s="46" t="s">
        <v>40</v>
      </c>
      <c r="AN3" s="46" t="s">
        <v>41</v>
      </c>
      <c r="AO3" s="46" t="s">
        <v>42</v>
      </c>
    </row>
    <row r="4" spans="1:41" s="54" customFormat="1" ht="14.1" customHeight="1" x14ac:dyDescent="0.25">
      <c r="A4" s="47"/>
      <c r="B4" s="48"/>
      <c r="C4" s="49"/>
      <c r="D4" s="50" t="s">
        <v>43</v>
      </c>
      <c r="E4" s="51"/>
      <c r="F4" s="130" t="s">
        <v>44</v>
      </c>
      <c r="G4" s="60"/>
      <c r="H4" s="60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s="61" customFormat="1" ht="13.15" customHeight="1" x14ac:dyDescent="0.25">
      <c r="A5" s="55"/>
      <c r="B5" s="49"/>
      <c r="C5" s="56" t="s">
        <v>45</v>
      </c>
      <c r="D5" s="57"/>
      <c r="E5" s="58" t="e">
        <f>SUM((D5-B7)/B7)</f>
        <v>#DIV/0!</v>
      </c>
      <c r="F5" s="130" t="s">
        <v>46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s="61" customFormat="1" ht="14.1" customHeight="1" x14ac:dyDescent="0.25">
      <c r="A6" s="62"/>
      <c r="B6" s="63"/>
      <c r="C6" s="56" t="s">
        <v>47</v>
      </c>
      <c r="D6" s="57"/>
      <c r="E6" s="58" t="e">
        <f>SUM((D6-B7)/B7)</f>
        <v>#DIV/0!</v>
      </c>
      <c r="F6" s="130" t="s">
        <v>48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thickBot="1" x14ac:dyDescent="0.3">
      <c r="A7" s="64" t="s">
        <v>49</v>
      </c>
      <c r="B7" s="65"/>
      <c r="C7" s="49"/>
      <c r="D7" s="49"/>
      <c r="E7" s="66"/>
      <c r="F7" s="130" t="s">
        <v>50</v>
      </c>
      <c r="G7" s="60"/>
      <c r="H7" s="60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s="71" customFormat="1" ht="14.1" customHeight="1" x14ac:dyDescent="0.25">
      <c r="A8" s="64"/>
      <c r="B8" s="65"/>
      <c r="C8" s="67"/>
      <c r="D8" s="67"/>
      <c r="E8" s="68"/>
      <c r="F8" s="131" t="s">
        <v>51</v>
      </c>
      <c r="G8" s="70"/>
      <c r="H8" s="70"/>
      <c r="I8" s="70"/>
      <c r="J8" s="70"/>
      <c r="K8" s="70"/>
      <c r="L8" s="70"/>
      <c r="M8" s="70"/>
      <c r="N8" s="70"/>
      <c r="O8" s="70"/>
      <c r="P8" s="70">
        <f t="shared" ref="P8" si="0">O8</f>
        <v>0</v>
      </c>
      <c r="Q8" s="70">
        <f t="shared" ref="Q8" si="1">P8</f>
        <v>0</v>
      </c>
      <c r="R8" s="70">
        <f t="shared" ref="R8" si="2">Q8</f>
        <v>0</v>
      </c>
      <c r="S8" s="70">
        <f t="shared" ref="S8" si="3">R8</f>
        <v>0</v>
      </c>
      <c r="T8" s="70">
        <f t="shared" ref="T8" si="4">S8</f>
        <v>0</v>
      </c>
      <c r="U8" s="70">
        <f t="shared" ref="U8" si="5">T8</f>
        <v>0</v>
      </c>
      <c r="V8" s="70">
        <f t="shared" ref="V8" si="6">U8</f>
        <v>0</v>
      </c>
      <c r="W8" s="70">
        <f t="shared" ref="W8" si="7">V8</f>
        <v>0</v>
      </c>
      <c r="X8" s="70">
        <f t="shared" ref="X8" si="8">W8</f>
        <v>0</v>
      </c>
      <c r="Y8" s="70">
        <f t="shared" ref="Y8" si="9">X8</f>
        <v>0</v>
      </c>
      <c r="Z8" s="70">
        <f t="shared" ref="Z8" si="10">Y8</f>
        <v>0</v>
      </c>
      <c r="AA8" s="70">
        <f t="shared" ref="AA8" si="11">Z8</f>
        <v>0</v>
      </c>
      <c r="AB8" s="70">
        <f t="shared" ref="AB8" si="12">AA8</f>
        <v>0</v>
      </c>
      <c r="AC8" s="70">
        <f t="shared" ref="AC8" si="13">AB8</f>
        <v>0</v>
      </c>
      <c r="AD8" s="70">
        <f t="shared" ref="AD8" si="14">AC8</f>
        <v>0</v>
      </c>
      <c r="AE8" s="70">
        <f t="shared" ref="AE8" si="15">AD8</f>
        <v>0</v>
      </c>
      <c r="AF8" s="70">
        <f t="shared" ref="AF8" si="16">AE8</f>
        <v>0</v>
      </c>
      <c r="AG8" s="70">
        <f t="shared" ref="AG8" si="17">AF8</f>
        <v>0</v>
      </c>
      <c r="AH8" s="70">
        <f t="shared" ref="AH8" si="18">AG8</f>
        <v>0</v>
      </c>
      <c r="AI8" s="70">
        <f t="shared" ref="AI8" si="19">AH8</f>
        <v>0</v>
      </c>
      <c r="AJ8" s="70">
        <f t="shared" ref="AJ8" si="20">AI8</f>
        <v>0</v>
      </c>
      <c r="AK8" s="70">
        <f t="shared" ref="AK8" si="21">AJ8</f>
        <v>0</v>
      </c>
      <c r="AL8" s="70">
        <f t="shared" ref="AL8" si="22">AK8</f>
        <v>0</v>
      </c>
      <c r="AM8" s="70">
        <f t="shared" ref="AM8" si="23">AL8</f>
        <v>0</v>
      </c>
      <c r="AN8" s="70">
        <f t="shared" ref="AN8" si="24">AM8</f>
        <v>0</v>
      </c>
      <c r="AO8" s="70">
        <f t="shared" ref="AO8" si="25">AN8</f>
        <v>0</v>
      </c>
    </row>
    <row r="9" spans="1:41" ht="14.1" customHeight="1" x14ac:dyDescent="0.25">
      <c r="A9" s="55"/>
      <c r="B9" s="49"/>
      <c r="C9" s="72" t="s">
        <v>52</v>
      </c>
      <c r="D9" s="73"/>
      <c r="E9" s="74" t="e">
        <f>SUM((B7-D9)/(D9))</f>
        <v>#DIV/0!</v>
      </c>
      <c r="F9" s="132" t="s">
        <v>53</v>
      </c>
      <c r="G9" s="80"/>
      <c r="H9" s="80"/>
      <c r="I9" s="80"/>
      <c r="J9" s="80"/>
      <c r="K9" s="80"/>
      <c r="L9" s="80"/>
      <c r="M9" s="80"/>
      <c r="N9" s="80"/>
      <c r="O9" s="80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s="61" customFormat="1" ht="14.1" customHeight="1" x14ac:dyDescent="0.25">
      <c r="A10" s="55"/>
      <c r="B10" s="49"/>
      <c r="C10" s="72" t="s">
        <v>54</v>
      </c>
      <c r="D10" s="73"/>
      <c r="E10" s="74"/>
      <c r="F10" s="133" t="s">
        <v>49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pans="1:41" s="71" customFormat="1" ht="14.1" customHeight="1" x14ac:dyDescent="0.25">
      <c r="A11" s="82"/>
      <c r="B11" s="83"/>
      <c r="C11" s="84"/>
      <c r="D11" s="85" t="s">
        <v>55</v>
      </c>
      <c r="E11" s="86"/>
      <c r="F11" s="87" t="s">
        <v>56</v>
      </c>
      <c r="G11" s="88">
        <f t="shared" ref="G11:AO11" si="26">SUM(G8*105%)</f>
        <v>0</v>
      </c>
      <c r="H11" s="88">
        <f t="shared" si="26"/>
        <v>0</v>
      </c>
      <c r="I11" s="88">
        <f t="shared" si="26"/>
        <v>0</v>
      </c>
      <c r="J11" s="88">
        <f t="shared" si="26"/>
        <v>0</v>
      </c>
      <c r="K11" s="88">
        <f t="shared" si="26"/>
        <v>0</v>
      </c>
      <c r="L11" s="88">
        <f t="shared" si="26"/>
        <v>0</v>
      </c>
      <c r="M11" s="88">
        <f t="shared" si="26"/>
        <v>0</v>
      </c>
      <c r="N11" s="88">
        <f t="shared" si="26"/>
        <v>0</v>
      </c>
      <c r="O11" s="88">
        <f t="shared" si="26"/>
        <v>0</v>
      </c>
      <c r="P11" s="88">
        <f t="shared" si="26"/>
        <v>0</v>
      </c>
      <c r="Q11" s="88">
        <f t="shared" si="26"/>
        <v>0</v>
      </c>
      <c r="R11" s="88">
        <f t="shared" si="26"/>
        <v>0</v>
      </c>
      <c r="S11" s="88">
        <f t="shared" si="26"/>
        <v>0</v>
      </c>
      <c r="T11" s="88">
        <f t="shared" si="26"/>
        <v>0</v>
      </c>
      <c r="U11" s="88">
        <f t="shared" si="26"/>
        <v>0</v>
      </c>
      <c r="V11" s="88">
        <f t="shared" si="26"/>
        <v>0</v>
      </c>
      <c r="W11" s="88">
        <f t="shared" si="26"/>
        <v>0</v>
      </c>
      <c r="X11" s="88">
        <f t="shared" si="26"/>
        <v>0</v>
      </c>
      <c r="Y11" s="88">
        <f t="shared" si="26"/>
        <v>0</v>
      </c>
      <c r="Z11" s="88">
        <f t="shared" si="26"/>
        <v>0</v>
      </c>
      <c r="AA11" s="88">
        <f t="shared" si="26"/>
        <v>0</v>
      </c>
      <c r="AB11" s="88">
        <f t="shared" si="26"/>
        <v>0</v>
      </c>
      <c r="AC11" s="88">
        <f t="shared" si="26"/>
        <v>0</v>
      </c>
      <c r="AD11" s="88">
        <f t="shared" si="26"/>
        <v>0</v>
      </c>
      <c r="AE11" s="88">
        <f t="shared" si="26"/>
        <v>0</v>
      </c>
      <c r="AF11" s="88">
        <f t="shared" si="26"/>
        <v>0</v>
      </c>
      <c r="AG11" s="88">
        <f t="shared" si="26"/>
        <v>0</v>
      </c>
      <c r="AH11" s="88">
        <f t="shared" si="26"/>
        <v>0</v>
      </c>
      <c r="AI11" s="88">
        <f t="shared" si="26"/>
        <v>0</v>
      </c>
      <c r="AJ11" s="88">
        <f t="shared" si="26"/>
        <v>0</v>
      </c>
      <c r="AK11" s="88">
        <f t="shared" si="26"/>
        <v>0</v>
      </c>
      <c r="AL11" s="88">
        <f t="shared" si="26"/>
        <v>0</v>
      </c>
      <c r="AM11" s="88">
        <f t="shared" si="26"/>
        <v>0</v>
      </c>
      <c r="AN11" s="88">
        <f t="shared" si="26"/>
        <v>0</v>
      </c>
      <c r="AO11" s="88">
        <f t="shared" si="26"/>
        <v>0</v>
      </c>
    </row>
    <row r="12" spans="1:41" ht="14.1" customHeight="1" x14ac:dyDescent="0.25">
      <c r="A12" s="89"/>
      <c r="B12" s="89"/>
      <c r="C12" s="89"/>
      <c r="D12" s="89"/>
      <c r="E12" s="89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2" t="s">
        <v>57</v>
      </c>
      <c r="B1" s="193"/>
      <c r="C1" s="193"/>
      <c r="D1" s="193"/>
      <c r="E1" s="193"/>
      <c r="F1" s="193"/>
      <c r="G1" s="194"/>
    </row>
    <row r="2" spans="1:7" x14ac:dyDescent="0.25">
      <c r="A2" s="195" t="s">
        <v>58</v>
      </c>
      <c r="B2" s="196"/>
      <c r="C2" s="196"/>
      <c r="D2" s="196"/>
      <c r="E2" s="196"/>
      <c r="F2" s="196"/>
      <c r="G2" s="197"/>
    </row>
    <row r="3" spans="1:7" s="118" customFormat="1" x14ac:dyDescent="0.25">
      <c r="A3" s="111" t="s">
        <v>59</v>
      </c>
      <c r="B3" s="112">
        <v>0.3</v>
      </c>
      <c r="C3" s="113" t="s">
        <v>60</v>
      </c>
      <c r="D3" s="114">
        <v>5</v>
      </c>
      <c r="E3" s="115" t="s">
        <v>61</v>
      </c>
      <c r="F3" s="116">
        <v>10000</v>
      </c>
      <c r="G3" s="117" t="s">
        <v>62</v>
      </c>
    </row>
    <row r="4" spans="1:7" x14ac:dyDescent="0.25">
      <c r="A4" s="119" t="s">
        <v>63</v>
      </c>
      <c r="B4" s="120"/>
      <c r="C4" s="120"/>
      <c r="D4" s="120"/>
      <c r="E4" s="120"/>
      <c r="F4" s="120"/>
      <c r="G4" s="120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8" t="s">
        <v>64</v>
      </c>
      <c r="B26" s="199"/>
      <c r="C26" s="199"/>
      <c r="D26" s="199"/>
      <c r="E26" s="200"/>
    </row>
    <row r="27" spans="1:7" x14ac:dyDescent="0.25">
      <c r="A27" s="121">
        <v>1</v>
      </c>
      <c r="B27" s="122" t="s">
        <v>65</v>
      </c>
      <c r="C27" s="123"/>
      <c r="D27" s="123"/>
      <c r="E27" s="124"/>
    </row>
    <row r="28" spans="1:7" x14ac:dyDescent="0.25">
      <c r="A28" s="121">
        <v>2</v>
      </c>
      <c r="B28" s="122" t="s">
        <v>66</v>
      </c>
      <c r="C28" s="125"/>
      <c r="D28" s="125"/>
      <c r="E28" s="126"/>
    </row>
    <row r="29" spans="1:7" x14ac:dyDescent="0.25">
      <c r="A29" s="121">
        <v>3</v>
      </c>
      <c r="B29" s="122" t="s">
        <v>67</v>
      </c>
      <c r="C29" s="123"/>
      <c r="D29" s="123"/>
      <c r="E29" s="124"/>
    </row>
    <row r="30" spans="1:7" x14ac:dyDescent="0.25">
      <c r="A30" s="121">
        <v>4</v>
      </c>
      <c r="B30" s="122" t="s">
        <v>68</v>
      </c>
      <c r="C30" s="123"/>
      <c r="D30" s="123"/>
      <c r="E30" s="124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4"/>
  <sheetViews>
    <sheetView showGridLines="0" tabSelected="1" topLeftCell="N81" zoomScale="85" zoomScaleNormal="85" workbookViewId="0">
      <selection activeCell="S115" sqref="S115:X115"/>
    </sheetView>
  </sheetViews>
  <sheetFormatPr defaultColWidth="12.85546875" defaultRowHeight="15.75" x14ac:dyDescent="0.25"/>
  <cols>
    <col min="1" max="1" width="16" style="160" bestFit="1" customWidth="1"/>
    <col min="2" max="2" width="16" style="139" customWidth="1"/>
    <col min="3" max="3" width="11.28515625" style="139" bestFit="1" customWidth="1"/>
    <col min="4" max="4" width="15.140625" style="139" bestFit="1" customWidth="1"/>
    <col min="5" max="5" width="15.42578125" style="139" bestFit="1" customWidth="1"/>
    <col min="6" max="6" width="13.85546875" style="139" bestFit="1" customWidth="1"/>
    <col min="7" max="7" width="18.28515625" style="140" bestFit="1" customWidth="1"/>
    <col min="8" max="8" width="17" style="139" bestFit="1" customWidth="1"/>
    <col min="9" max="9" width="11.28515625" style="139" bestFit="1" customWidth="1"/>
    <col min="10" max="10" width="15.140625" style="139" bestFit="1" customWidth="1"/>
    <col min="11" max="11" width="15.42578125" style="139" bestFit="1" customWidth="1"/>
    <col min="12" max="12" width="13.85546875" style="139" bestFit="1" customWidth="1"/>
    <col min="13" max="13" width="17.28515625" style="140" bestFit="1" customWidth="1"/>
    <col min="14" max="14" width="16" style="139" bestFit="1" customWidth="1"/>
    <col min="15" max="15" width="10.85546875" style="139" bestFit="1" customWidth="1"/>
    <col min="16" max="16" width="15.140625" style="139" bestFit="1" customWidth="1"/>
    <col min="17" max="17" width="15.42578125" style="139" bestFit="1" customWidth="1"/>
    <col min="18" max="18" width="12.85546875" style="139" bestFit="1" customWidth="1"/>
    <col min="19" max="19" width="19.42578125" style="140" bestFit="1" customWidth="1"/>
    <col min="20" max="20" width="16" style="139" bestFit="1" customWidth="1"/>
    <col min="21" max="21" width="11.28515625" style="139" bestFit="1" customWidth="1"/>
    <col min="22" max="22" width="15.140625" style="139" bestFit="1" customWidth="1"/>
    <col min="23" max="23" width="15.42578125" style="139" bestFit="1" customWidth="1"/>
    <col min="24" max="24" width="12.85546875" style="139" bestFit="1" customWidth="1"/>
    <col min="25" max="25" width="18.28515625" style="140" bestFit="1" customWidth="1"/>
    <col min="26" max="26" width="16.5703125" style="139" bestFit="1" customWidth="1"/>
    <col min="27" max="27" width="11.28515625" style="139" bestFit="1" customWidth="1"/>
    <col min="28" max="28" width="15.140625" style="139" bestFit="1" customWidth="1"/>
    <col min="29" max="29" width="15.42578125" style="139" bestFit="1" customWidth="1"/>
    <col min="30" max="30" width="12.85546875" style="139" bestFit="1" customWidth="1"/>
    <col min="31" max="31" width="9.28515625" style="155" bestFit="1" customWidth="1"/>
    <col min="32" max="32" width="8.140625" style="155" bestFit="1" customWidth="1"/>
    <col min="33" max="33" width="10" style="155" bestFit="1" customWidth="1"/>
    <col min="34" max="34" width="15.140625" style="155" bestFit="1" customWidth="1"/>
    <col min="35" max="35" width="15.42578125" style="155" bestFit="1" customWidth="1"/>
    <col min="36" max="36" width="12.85546875" style="155" bestFit="1" customWidth="1"/>
    <col min="37" max="37" width="9.28515625" style="155" bestFit="1" customWidth="1"/>
    <col min="38" max="38" width="8.140625" style="155" bestFit="1" customWidth="1"/>
    <col min="39" max="39" width="10" style="155" bestFit="1" customWidth="1"/>
    <col min="40" max="40" width="15.140625" style="155" bestFit="1" customWidth="1"/>
    <col min="41" max="41" width="15.42578125" style="155" bestFit="1" customWidth="1"/>
    <col min="42" max="42" width="12.85546875" style="155" bestFit="1" customWidth="1"/>
    <col min="43" max="16384" width="12.85546875" style="139"/>
  </cols>
  <sheetData>
    <row r="1" spans="1:42" s="135" customFormat="1" x14ac:dyDescent="0.25">
      <c r="A1" s="201">
        <v>43829</v>
      </c>
      <c r="B1" s="201"/>
      <c r="C1" s="201"/>
      <c r="D1" s="201"/>
      <c r="E1" s="201"/>
      <c r="F1" s="201"/>
      <c r="G1" s="201">
        <v>43830</v>
      </c>
      <c r="H1" s="201"/>
      <c r="I1" s="201"/>
      <c r="J1" s="201"/>
      <c r="K1" s="201"/>
      <c r="L1" s="201"/>
      <c r="M1" s="201">
        <v>43831</v>
      </c>
      <c r="N1" s="201"/>
      <c r="O1" s="201"/>
      <c r="P1" s="201"/>
      <c r="Q1" s="201"/>
      <c r="R1" s="201"/>
      <c r="S1" s="201">
        <v>43832</v>
      </c>
      <c r="T1" s="201"/>
      <c r="U1" s="201"/>
      <c r="V1" s="201"/>
      <c r="W1" s="201"/>
      <c r="X1" s="201"/>
      <c r="Y1" s="201">
        <v>43833</v>
      </c>
      <c r="Z1" s="201"/>
      <c r="AA1" s="201"/>
      <c r="AB1" s="201"/>
      <c r="AC1" s="201"/>
      <c r="AD1" s="201"/>
      <c r="AE1" s="201">
        <v>43834</v>
      </c>
      <c r="AF1" s="201"/>
      <c r="AG1" s="201"/>
      <c r="AH1" s="201"/>
      <c r="AI1" s="201"/>
      <c r="AJ1" s="201"/>
      <c r="AK1" s="201">
        <v>43835</v>
      </c>
      <c r="AL1" s="201"/>
      <c r="AM1" s="201"/>
      <c r="AN1" s="201"/>
      <c r="AO1" s="201"/>
      <c r="AP1" s="201"/>
    </row>
    <row r="2" spans="1:42" x14ac:dyDescent="0.25">
      <c r="A2" s="136" t="s">
        <v>69</v>
      </c>
      <c r="B2" s="137" t="s">
        <v>70</v>
      </c>
      <c r="C2" s="138" t="s">
        <v>71</v>
      </c>
      <c r="D2" s="137" t="s">
        <v>72</v>
      </c>
      <c r="E2" s="137" t="s">
        <v>56</v>
      </c>
      <c r="F2" s="137" t="s">
        <v>73</v>
      </c>
      <c r="G2" s="136" t="s">
        <v>69</v>
      </c>
      <c r="H2" s="137" t="s">
        <v>70</v>
      </c>
      <c r="I2" s="138" t="s">
        <v>71</v>
      </c>
      <c r="J2" s="137" t="s">
        <v>72</v>
      </c>
      <c r="K2" s="137" t="s">
        <v>56</v>
      </c>
      <c r="L2" s="137" t="s">
        <v>73</v>
      </c>
      <c r="M2" s="136" t="s">
        <v>69</v>
      </c>
      <c r="N2" s="137" t="s">
        <v>70</v>
      </c>
      <c r="O2" s="138" t="s">
        <v>71</v>
      </c>
      <c r="P2" s="137" t="s">
        <v>72</v>
      </c>
      <c r="Q2" s="137" t="s">
        <v>56</v>
      </c>
      <c r="R2" s="137" t="s">
        <v>73</v>
      </c>
      <c r="S2" s="136" t="s">
        <v>69</v>
      </c>
      <c r="T2" s="137" t="s">
        <v>70</v>
      </c>
      <c r="U2" s="138" t="s">
        <v>71</v>
      </c>
      <c r="V2" s="137" t="s">
        <v>72</v>
      </c>
      <c r="W2" s="137" t="s">
        <v>56</v>
      </c>
      <c r="X2" s="137" t="s">
        <v>73</v>
      </c>
      <c r="Y2" s="136" t="s">
        <v>69</v>
      </c>
      <c r="Z2" s="137" t="s">
        <v>70</v>
      </c>
      <c r="AA2" s="138" t="s">
        <v>71</v>
      </c>
      <c r="AB2" s="137" t="s">
        <v>72</v>
      </c>
      <c r="AC2" s="137" t="s">
        <v>56</v>
      </c>
      <c r="AD2" s="137" t="s">
        <v>73</v>
      </c>
      <c r="AE2" s="152" t="s">
        <v>69</v>
      </c>
      <c r="AF2" s="156" t="s">
        <v>70</v>
      </c>
      <c r="AG2" s="157" t="s">
        <v>71</v>
      </c>
      <c r="AH2" s="156" t="s">
        <v>72</v>
      </c>
      <c r="AI2" s="156" t="s">
        <v>56</v>
      </c>
      <c r="AJ2" s="156" t="s">
        <v>73</v>
      </c>
      <c r="AK2" s="152" t="s">
        <v>69</v>
      </c>
      <c r="AL2" s="156" t="s">
        <v>70</v>
      </c>
      <c r="AM2" s="157" t="s">
        <v>71</v>
      </c>
      <c r="AN2" s="156" t="s">
        <v>72</v>
      </c>
      <c r="AO2" s="156" t="s">
        <v>56</v>
      </c>
      <c r="AP2" s="156" t="s">
        <v>73</v>
      </c>
    </row>
    <row r="3" spans="1:42" x14ac:dyDescent="0.25">
      <c r="B3" s="141"/>
      <c r="C3" s="142"/>
      <c r="D3" s="142"/>
      <c r="E3" s="142"/>
      <c r="F3" s="143"/>
      <c r="G3" s="144"/>
      <c r="H3" s="141"/>
      <c r="I3" s="142"/>
      <c r="J3" s="142"/>
      <c r="K3" s="142"/>
      <c r="L3" s="143"/>
      <c r="M3" s="144"/>
      <c r="N3" s="141"/>
      <c r="O3" s="142"/>
      <c r="P3" s="142"/>
      <c r="Q3" s="142"/>
      <c r="R3" s="143"/>
      <c r="S3" s="144"/>
      <c r="T3" s="141"/>
      <c r="U3" s="142"/>
      <c r="V3" s="142"/>
      <c r="W3" s="142"/>
      <c r="X3" s="143"/>
      <c r="Y3" s="144"/>
      <c r="Z3" s="141"/>
      <c r="AA3" s="142"/>
      <c r="AB3" s="142"/>
      <c r="AC3" s="142"/>
      <c r="AD3" s="143"/>
      <c r="AE3" s="154"/>
      <c r="AF3" s="158"/>
      <c r="AG3" s="152"/>
      <c r="AH3" s="152"/>
      <c r="AI3" s="153"/>
      <c r="AJ3" s="153"/>
      <c r="AK3" s="153"/>
      <c r="AL3" s="158"/>
      <c r="AM3" s="152"/>
      <c r="AN3" s="152"/>
      <c r="AO3" s="153"/>
      <c r="AP3" s="153"/>
    </row>
    <row r="4" spans="1:42" x14ac:dyDescent="0.25">
      <c r="B4" s="141"/>
      <c r="C4" s="142"/>
      <c r="D4" s="142"/>
      <c r="E4" s="142"/>
      <c r="F4" s="143"/>
      <c r="G4" s="144"/>
      <c r="H4" s="141"/>
      <c r="I4" s="142"/>
      <c r="J4" s="142"/>
      <c r="K4" s="142"/>
      <c r="L4" s="143"/>
      <c r="M4" s="144"/>
      <c r="N4" s="141"/>
      <c r="O4" s="142"/>
      <c r="P4" s="142"/>
      <c r="Q4" s="142"/>
      <c r="R4" s="143"/>
      <c r="S4" s="144"/>
      <c r="T4" s="141"/>
      <c r="U4" s="142"/>
      <c r="V4" s="142"/>
      <c r="W4" s="142"/>
      <c r="X4" s="143"/>
      <c r="Y4" s="144"/>
      <c r="Z4" s="141"/>
      <c r="AA4" s="142"/>
      <c r="AB4" s="142"/>
      <c r="AC4" s="142"/>
      <c r="AD4" s="143"/>
      <c r="AE4" s="154"/>
      <c r="AF4" s="158"/>
      <c r="AG4" s="152"/>
      <c r="AH4" s="152"/>
      <c r="AI4" s="153"/>
      <c r="AJ4" s="153"/>
      <c r="AK4" s="153"/>
      <c r="AL4" s="158"/>
      <c r="AM4" s="152"/>
      <c r="AN4" s="152"/>
      <c r="AO4" s="153"/>
      <c r="AP4" s="153"/>
    </row>
    <row r="5" spans="1:42" x14ac:dyDescent="0.25">
      <c r="B5" s="141"/>
      <c r="C5" s="142"/>
      <c r="D5" s="142"/>
      <c r="E5" s="142"/>
      <c r="F5" s="143"/>
      <c r="G5" s="144"/>
      <c r="H5" s="141"/>
      <c r="I5" s="142"/>
      <c r="J5" s="142"/>
      <c r="K5" s="142"/>
      <c r="L5" s="143"/>
      <c r="M5" s="144"/>
      <c r="N5" s="141"/>
      <c r="O5" s="142"/>
      <c r="P5" s="142"/>
      <c r="Q5" s="142"/>
      <c r="R5" s="143"/>
      <c r="S5" s="144"/>
      <c r="T5" s="141"/>
      <c r="U5" s="142"/>
      <c r="V5" s="142"/>
      <c r="W5" s="142"/>
      <c r="X5" s="143"/>
      <c r="Y5" s="144"/>
      <c r="Z5" s="141"/>
      <c r="AA5" s="142"/>
      <c r="AB5" s="142"/>
      <c r="AC5" s="142"/>
      <c r="AD5" s="143"/>
      <c r="AE5" s="154"/>
      <c r="AF5" s="158"/>
      <c r="AG5" s="152"/>
      <c r="AH5" s="152"/>
      <c r="AI5" s="153"/>
      <c r="AJ5" s="153"/>
      <c r="AK5" s="153"/>
      <c r="AL5" s="158"/>
      <c r="AM5" s="152"/>
      <c r="AN5" s="152"/>
      <c r="AO5" s="153"/>
      <c r="AP5" s="153"/>
    </row>
    <row r="6" spans="1:42" x14ac:dyDescent="0.25">
      <c r="B6" s="141"/>
      <c r="C6" s="142"/>
      <c r="D6" s="142"/>
      <c r="E6" s="142"/>
      <c r="F6" s="143"/>
      <c r="G6" s="144"/>
      <c r="H6" s="141"/>
      <c r="I6" s="142"/>
      <c r="J6" s="142"/>
      <c r="K6" s="142"/>
      <c r="L6" s="143"/>
      <c r="M6" s="144"/>
      <c r="N6" s="141"/>
      <c r="O6" s="142"/>
      <c r="P6" s="142"/>
      <c r="Q6" s="142"/>
      <c r="R6" s="143"/>
      <c r="S6" s="144"/>
      <c r="T6" s="145"/>
      <c r="U6" s="142"/>
      <c r="V6" s="142"/>
      <c r="W6" s="142"/>
      <c r="X6" s="143"/>
      <c r="Y6" s="144"/>
      <c r="Z6" s="141"/>
      <c r="AA6" s="142"/>
      <c r="AB6" s="142"/>
      <c r="AC6" s="142"/>
      <c r="AD6" s="143"/>
      <c r="AE6" s="154"/>
      <c r="AF6" s="158"/>
      <c r="AG6" s="152"/>
      <c r="AH6" s="152"/>
      <c r="AI6" s="153"/>
      <c r="AJ6" s="153"/>
      <c r="AK6" s="153"/>
      <c r="AL6" s="158"/>
      <c r="AM6" s="152"/>
      <c r="AN6" s="152"/>
      <c r="AO6" s="153"/>
      <c r="AP6" s="153"/>
    </row>
    <row r="7" spans="1:42" x14ac:dyDescent="0.25">
      <c r="B7" s="141"/>
      <c r="C7" s="142"/>
      <c r="D7" s="142"/>
      <c r="E7" s="142"/>
      <c r="F7" s="143"/>
      <c r="G7" s="144"/>
      <c r="H7" s="141"/>
      <c r="I7" s="142"/>
      <c r="J7" s="142"/>
      <c r="K7" s="142"/>
      <c r="L7" s="143"/>
      <c r="M7" s="144"/>
      <c r="N7" s="141"/>
      <c r="O7" s="142"/>
      <c r="P7" s="142"/>
      <c r="Q7" s="142"/>
      <c r="R7" s="143"/>
      <c r="S7" s="144"/>
      <c r="T7" s="141"/>
      <c r="U7" s="142"/>
      <c r="V7" s="142"/>
      <c r="W7" s="142"/>
      <c r="X7" s="143"/>
      <c r="Y7" s="144"/>
      <c r="Z7" s="141"/>
      <c r="AA7" s="142"/>
      <c r="AB7" s="142"/>
      <c r="AC7" s="142"/>
      <c r="AD7" s="143"/>
      <c r="AE7" s="154"/>
      <c r="AF7" s="158"/>
      <c r="AG7" s="152"/>
      <c r="AH7" s="152"/>
      <c r="AI7" s="153"/>
      <c r="AJ7" s="153"/>
      <c r="AK7" s="153"/>
      <c r="AL7" s="158"/>
      <c r="AM7" s="152"/>
      <c r="AN7" s="152"/>
      <c r="AO7" s="153"/>
      <c r="AP7" s="153"/>
    </row>
    <row r="8" spans="1:42" x14ac:dyDescent="0.25">
      <c r="B8" s="146"/>
      <c r="C8" s="147"/>
      <c r="D8" s="147"/>
      <c r="E8" s="147"/>
      <c r="F8" s="148"/>
      <c r="G8" s="144"/>
      <c r="H8" s="146"/>
      <c r="I8" s="147"/>
      <c r="J8" s="147"/>
      <c r="K8" s="147"/>
      <c r="L8" s="148"/>
      <c r="M8" s="144"/>
      <c r="N8" s="146"/>
      <c r="O8" s="147"/>
      <c r="P8" s="147"/>
      <c r="Q8" s="147"/>
      <c r="R8" s="148"/>
      <c r="S8" s="144"/>
      <c r="T8" s="146"/>
      <c r="U8" s="147"/>
      <c r="V8" s="147"/>
      <c r="W8" s="147"/>
      <c r="X8" s="148"/>
      <c r="Y8" s="144"/>
      <c r="Z8" s="146"/>
      <c r="AA8" s="147"/>
      <c r="AB8" s="147"/>
      <c r="AC8" s="147"/>
      <c r="AD8" s="148"/>
      <c r="AE8" s="154"/>
      <c r="AF8" s="158"/>
      <c r="AG8" s="152"/>
      <c r="AH8" s="152"/>
      <c r="AI8" s="153"/>
      <c r="AJ8" s="153"/>
      <c r="AK8" s="153"/>
      <c r="AL8" s="158"/>
      <c r="AM8" s="152"/>
      <c r="AN8" s="152"/>
      <c r="AO8" s="153"/>
      <c r="AP8" s="153"/>
    </row>
    <row r="9" spans="1:42" x14ac:dyDescent="0.25">
      <c r="B9" s="146"/>
      <c r="C9" s="147"/>
      <c r="D9" s="147"/>
      <c r="E9" s="147"/>
      <c r="F9" s="148"/>
      <c r="G9" s="144"/>
      <c r="H9" s="146"/>
      <c r="I9" s="147"/>
      <c r="J9" s="147"/>
      <c r="K9" s="147"/>
      <c r="L9" s="148"/>
      <c r="M9" s="144"/>
      <c r="N9" s="146"/>
      <c r="O9" s="147"/>
      <c r="P9" s="147"/>
      <c r="Q9" s="147"/>
      <c r="R9" s="148"/>
      <c r="S9" s="144"/>
      <c r="T9" s="146"/>
      <c r="U9" s="147"/>
      <c r="V9" s="147"/>
      <c r="W9" s="147"/>
      <c r="X9" s="148"/>
      <c r="Y9" s="144"/>
      <c r="Z9" s="146"/>
      <c r="AA9" s="147"/>
      <c r="AB9" s="147"/>
      <c r="AC9" s="147"/>
      <c r="AD9" s="148"/>
      <c r="AE9" s="154"/>
      <c r="AF9" s="158"/>
      <c r="AG9" s="152"/>
      <c r="AH9" s="152"/>
      <c r="AI9" s="153"/>
      <c r="AJ9" s="153"/>
      <c r="AK9" s="153"/>
      <c r="AL9" s="158"/>
      <c r="AM9" s="152"/>
      <c r="AN9" s="152"/>
      <c r="AO9" s="153"/>
      <c r="AP9" s="153"/>
    </row>
    <row r="10" spans="1:42" x14ac:dyDescent="0.25">
      <c r="B10" s="146"/>
      <c r="C10" s="147"/>
      <c r="D10" s="147"/>
      <c r="E10" s="147"/>
      <c r="F10" s="148"/>
      <c r="G10" s="144"/>
      <c r="H10" s="146"/>
      <c r="I10" s="147"/>
      <c r="J10" s="147"/>
      <c r="K10" s="147"/>
      <c r="L10" s="148"/>
      <c r="M10" s="144"/>
      <c r="N10" s="146"/>
      <c r="O10" s="147"/>
      <c r="P10" s="147"/>
      <c r="Q10" s="147"/>
      <c r="R10" s="148"/>
      <c r="S10" s="144"/>
      <c r="T10" s="146"/>
      <c r="U10" s="147"/>
      <c r="V10" s="147"/>
      <c r="W10" s="147"/>
      <c r="X10" s="148"/>
      <c r="Y10" s="144"/>
      <c r="Z10" s="146"/>
      <c r="AA10" s="147"/>
      <c r="AB10" s="147"/>
      <c r="AC10" s="147"/>
      <c r="AD10" s="148"/>
      <c r="AE10" s="154"/>
      <c r="AF10" s="158"/>
      <c r="AG10" s="152"/>
      <c r="AH10" s="152"/>
      <c r="AI10" s="153"/>
      <c r="AJ10" s="153"/>
      <c r="AK10" s="153"/>
      <c r="AL10" s="158"/>
      <c r="AM10" s="152"/>
      <c r="AN10" s="152"/>
      <c r="AO10" s="153"/>
      <c r="AP10" s="153"/>
    </row>
    <row r="11" spans="1:42" s="135" customFormat="1" x14ac:dyDescent="0.25">
      <c r="A11" s="201">
        <v>43836</v>
      </c>
      <c r="B11" s="201"/>
      <c r="C11" s="201"/>
      <c r="D11" s="201"/>
      <c r="E11" s="201"/>
      <c r="F11" s="201"/>
      <c r="G11" s="201">
        <v>43837</v>
      </c>
      <c r="H11" s="201"/>
      <c r="I11" s="201"/>
      <c r="J11" s="201"/>
      <c r="K11" s="201"/>
      <c r="L11" s="201"/>
      <c r="M11" s="201">
        <v>43838</v>
      </c>
      <c r="N11" s="201"/>
      <c r="O11" s="201"/>
      <c r="P11" s="201"/>
      <c r="Q11" s="201"/>
      <c r="R11" s="201"/>
      <c r="S11" s="201">
        <v>43839</v>
      </c>
      <c r="T11" s="201"/>
      <c r="U11" s="201"/>
      <c r="V11" s="201"/>
      <c r="W11" s="201"/>
      <c r="X11" s="201"/>
      <c r="Y11" s="201">
        <v>43840</v>
      </c>
      <c r="Z11" s="201"/>
      <c r="AA11" s="201"/>
      <c r="AB11" s="201"/>
      <c r="AC11" s="201"/>
      <c r="AD11" s="201"/>
      <c r="AE11" s="201">
        <v>43841</v>
      </c>
      <c r="AF11" s="201"/>
      <c r="AG11" s="201"/>
      <c r="AH11" s="201"/>
      <c r="AI11" s="201"/>
      <c r="AJ11" s="201"/>
      <c r="AK11" s="201">
        <v>43842</v>
      </c>
      <c r="AL11" s="201"/>
      <c r="AM11" s="201"/>
      <c r="AN11" s="201"/>
      <c r="AO11" s="201"/>
      <c r="AP11" s="201"/>
    </row>
    <row r="12" spans="1:42" x14ac:dyDescent="0.25">
      <c r="A12" s="136" t="s">
        <v>69</v>
      </c>
      <c r="B12" s="137" t="s">
        <v>70</v>
      </c>
      <c r="C12" s="138" t="s">
        <v>71</v>
      </c>
      <c r="D12" s="137" t="s">
        <v>72</v>
      </c>
      <c r="E12" s="137" t="s">
        <v>56</v>
      </c>
      <c r="F12" s="137" t="s">
        <v>73</v>
      </c>
      <c r="G12" s="136" t="s">
        <v>69</v>
      </c>
      <c r="H12" s="137" t="s">
        <v>70</v>
      </c>
      <c r="I12" s="138" t="s">
        <v>71</v>
      </c>
      <c r="J12" s="137" t="s">
        <v>72</v>
      </c>
      <c r="K12" s="137" t="s">
        <v>56</v>
      </c>
      <c r="L12" s="137" t="s">
        <v>73</v>
      </c>
      <c r="M12" s="136" t="s">
        <v>69</v>
      </c>
      <c r="N12" s="137" t="s">
        <v>70</v>
      </c>
      <c r="O12" s="138" t="s">
        <v>71</v>
      </c>
      <c r="P12" s="137" t="s">
        <v>72</v>
      </c>
      <c r="Q12" s="137" t="s">
        <v>56</v>
      </c>
      <c r="R12" s="137" t="s">
        <v>73</v>
      </c>
      <c r="S12" s="136" t="s">
        <v>69</v>
      </c>
      <c r="T12" s="137" t="s">
        <v>70</v>
      </c>
      <c r="U12" s="138" t="s">
        <v>71</v>
      </c>
      <c r="V12" s="137" t="s">
        <v>72</v>
      </c>
      <c r="W12" s="137" t="s">
        <v>56</v>
      </c>
      <c r="X12" s="137" t="s">
        <v>73</v>
      </c>
      <c r="Y12" s="136" t="s">
        <v>69</v>
      </c>
      <c r="Z12" s="137" t="s">
        <v>70</v>
      </c>
      <c r="AA12" s="138" t="s">
        <v>71</v>
      </c>
      <c r="AB12" s="137" t="s">
        <v>72</v>
      </c>
      <c r="AC12" s="137" t="s">
        <v>56</v>
      </c>
      <c r="AD12" s="137" t="s">
        <v>73</v>
      </c>
      <c r="AE12" s="152" t="s">
        <v>69</v>
      </c>
      <c r="AF12" s="156" t="s">
        <v>70</v>
      </c>
      <c r="AG12" s="157" t="s">
        <v>71</v>
      </c>
      <c r="AH12" s="156" t="s">
        <v>72</v>
      </c>
      <c r="AI12" s="156" t="s">
        <v>56</v>
      </c>
      <c r="AJ12" s="156" t="s">
        <v>73</v>
      </c>
      <c r="AK12" s="152" t="s">
        <v>69</v>
      </c>
      <c r="AL12" s="156" t="s">
        <v>70</v>
      </c>
      <c r="AM12" s="157" t="s">
        <v>71</v>
      </c>
      <c r="AN12" s="156" t="s">
        <v>72</v>
      </c>
      <c r="AO12" s="156" t="s">
        <v>56</v>
      </c>
      <c r="AP12" s="156" t="s">
        <v>73</v>
      </c>
    </row>
    <row r="13" spans="1:42" x14ac:dyDescent="0.25">
      <c r="B13" s="141"/>
      <c r="C13" s="142"/>
      <c r="D13" s="142"/>
      <c r="E13" s="142"/>
      <c r="F13" s="143"/>
      <c r="G13" s="144"/>
      <c r="H13" s="141"/>
      <c r="I13" s="142"/>
      <c r="J13" s="142"/>
      <c r="K13" s="142"/>
      <c r="L13" s="143"/>
      <c r="M13" s="144"/>
      <c r="N13" s="141"/>
      <c r="O13" s="142"/>
      <c r="P13" s="142"/>
      <c r="Q13" s="142"/>
      <c r="R13" s="143"/>
      <c r="S13" s="144"/>
      <c r="T13" s="141"/>
      <c r="U13" s="142"/>
      <c r="V13" s="142"/>
      <c r="W13" s="142"/>
      <c r="X13" s="143"/>
      <c r="Y13" s="144"/>
      <c r="Z13" s="141"/>
      <c r="AA13" s="142"/>
      <c r="AB13" s="142"/>
      <c r="AC13" s="142"/>
      <c r="AD13" s="143"/>
      <c r="AE13" s="154"/>
      <c r="AF13" s="158"/>
      <c r="AG13" s="152"/>
      <c r="AH13" s="152"/>
      <c r="AI13" s="153"/>
      <c r="AJ13" s="153"/>
      <c r="AK13" s="153"/>
      <c r="AL13" s="158"/>
      <c r="AM13" s="152"/>
      <c r="AN13" s="152"/>
      <c r="AO13" s="153"/>
      <c r="AP13" s="153"/>
    </row>
    <row r="14" spans="1:42" x14ac:dyDescent="0.25">
      <c r="B14" s="141"/>
      <c r="C14" s="142"/>
      <c r="D14" s="142"/>
      <c r="E14" s="142"/>
      <c r="F14" s="143"/>
      <c r="G14" s="144"/>
      <c r="H14" s="141"/>
      <c r="I14" s="142"/>
      <c r="J14" s="142"/>
      <c r="K14" s="142"/>
      <c r="L14" s="143"/>
      <c r="M14" s="144"/>
      <c r="N14" s="141"/>
      <c r="O14" s="142"/>
      <c r="P14" s="142"/>
      <c r="Q14" s="142"/>
      <c r="R14" s="143"/>
      <c r="S14" s="144"/>
      <c r="T14" s="141"/>
      <c r="U14" s="142"/>
      <c r="V14" s="142"/>
      <c r="W14" s="142"/>
      <c r="X14" s="143"/>
      <c r="Y14" s="144"/>
      <c r="Z14" s="141"/>
      <c r="AA14" s="142"/>
      <c r="AB14" s="142"/>
      <c r="AC14" s="142"/>
      <c r="AD14" s="143"/>
      <c r="AE14" s="154"/>
      <c r="AF14" s="158"/>
      <c r="AG14" s="152"/>
      <c r="AH14" s="152"/>
      <c r="AI14" s="153"/>
      <c r="AJ14" s="153"/>
      <c r="AK14" s="153"/>
      <c r="AL14" s="158"/>
      <c r="AM14" s="152"/>
      <c r="AN14" s="152"/>
      <c r="AO14" s="153"/>
      <c r="AP14" s="153"/>
    </row>
    <row r="15" spans="1:42" x14ac:dyDescent="0.25">
      <c r="B15" s="141"/>
      <c r="C15" s="142"/>
      <c r="D15" s="142"/>
      <c r="E15" s="142"/>
      <c r="F15" s="143"/>
      <c r="G15" s="144"/>
      <c r="H15" s="141"/>
      <c r="I15" s="142"/>
      <c r="J15" s="142"/>
      <c r="K15" s="142"/>
      <c r="L15" s="143"/>
      <c r="M15" s="144"/>
      <c r="N15" s="141"/>
      <c r="O15" s="142"/>
      <c r="P15" s="142"/>
      <c r="Q15" s="142"/>
      <c r="R15" s="143"/>
      <c r="S15" s="144"/>
      <c r="T15" s="141"/>
      <c r="U15" s="142"/>
      <c r="V15" s="142"/>
      <c r="W15" s="142"/>
      <c r="X15" s="143"/>
      <c r="Y15" s="144"/>
      <c r="Z15" s="141"/>
      <c r="AA15" s="142"/>
      <c r="AB15" s="142"/>
      <c r="AC15" s="142"/>
      <c r="AD15" s="143"/>
      <c r="AE15" s="154"/>
      <c r="AF15" s="158"/>
      <c r="AG15" s="152"/>
      <c r="AH15" s="152"/>
      <c r="AI15" s="153"/>
      <c r="AJ15" s="153"/>
      <c r="AK15" s="153"/>
      <c r="AL15" s="158"/>
      <c r="AM15" s="152"/>
      <c r="AN15" s="152"/>
      <c r="AO15" s="153"/>
      <c r="AP15" s="153"/>
    </row>
    <row r="16" spans="1:42" x14ac:dyDescent="0.25">
      <c r="B16" s="141"/>
      <c r="C16" s="142"/>
      <c r="D16" s="142"/>
      <c r="E16" s="142"/>
      <c r="F16" s="143"/>
      <c r="G16" s="144"/>
      <c r="H16" s="141"/>
      <c r="I16" s="142"/>
      <c r="J16" s="142"/>
      <c r="K16" s="142"/>
      <c r="L16" s="143"/>
      <c r="M16" s="144"/>
      <c r="N16" s="141"/>
      <c r="O16" s="142"/>
      <c r="P16" s="142"/>
      <c r="Q16" s="142"/>
      <c r="R16" s="143"/>
      <c r="S16" s="144"/>
      <c r="T16" s="145"/>
      <c r="U16" s="142"/>
      <c r="V16" s="142"/>
      <c r="W16" s="142"/>
      <c r="X16" s="143"/>
      <c r="Y16" s="144"/>
      <c r="Z16" s="141"/>
      <c r="AA16" s="142"/>
      <c r="AB16" s="142"/>
      <c r="AC16" s="142"/>
      <c r="AD16" s="143"/>
      <c r="AE16" s="154"/>
      <c r="AF16" s="158"/>
      <c r="AG16" s="152"/>
      <c r="AH16" s="152"/>
      <c r="AI16" s="153"/>
      <c r="AJ16" s="153"/>
      <c r="AK16" s="153"/>
      <c r="AL16" s="158"/>
      <c r="AM16" s="152"/>
      <c r="AN16" s="152"/>
      <c r="AO16" s="153"/>
      <c r="AP16" s="153"/>
    </row>
    <row r="17" spans="1:42" x14ac:dyDescent="0.25">
      <c r="B17" s="141"/>
      <c r="C17" s="142"/>
      <c r="D17" s="142"/>
      <c r="E17" s="142"/>
      <c r="F17" s="143"/>
      <c r="G17" s="144"/>
      <c r="H17" s="141"/>
      <c r="I17" s="142"/>
      <c r="J17" s="142"/>
      <c r="K17" s="142"/>
      <c r="L17" s="143"/>
      <c r="M17" s="144"/>
      <c r="N17" s="141"/>
      <c r="O17" s="142"/>
      <c r="P17" s="142"/>
      <c r="Q17" s="142"/>
      <c r="R17" s="143"/>
      <c r="S17" s="144"/>
      <c r="T17" s="141"/>
      <c r="U17" s="142"/>
      <c r="V17" s="142"/>
      <c r="W17" s="142"/>
      <c r="X17" s="143"/>
      <c r="Y17" s="144"/>
      <c r="Z17" s="141"/>
      <c r="AA17" s="142"/>
      <c r="AB17" s="142"/>
      <c r="AC17" s="142"/>
      <c r="AD17" s="143"/>
      <c r="AE17" s="154"/>
      <c r="AF17" s="158"/>
      <c r="AG17" s="152"/>
      <c r="AH17" s="152"/>
      <c r="AI17" s="153"/>
      <c r="AJ17" s="153"/>
      <c r="AK17" s="153"/>
      <c r="AL17" s="158"/>
      <c r="AM17" s="152"/>
      <c r="AN17" s="152"/>
      <c r="AO17" s="153"/>
      <c r="AP17" s="153"/>
    </row>
    <row r="18" spans="1:42" x14ac:dyDescent="0.25">
      <c r="B18" s="146"/>
      <c r="C18" s="147"/>
      <c r="D18" s="147"/>
      <c r="E18" s="147"/>
      <c r="F18" s="148"/>
      <c r="G18" s="144"/>
      <c r="H18" s="146"/>
      <c r="I18" s="147"/>
      <c r="J18" s="147"/>
      <c r="K18" s="147"/>
      <c r="L18" s="148"/>
      <c r="M18" s="144"/>
      <c r="N18" s="146"/>
      <c r="O18" s="147"/>
      <c r="P18" s="147"/>
      <c r="Q18" s="147"/>
      <c r="R18" s="148"/>
      <c r="S18" s="144"/>
      <c r="T18" s="146"/>
      <c r="U18" s="147"/>
      <c r="V18" s="147"/>
      <c r="W18" s="147"/>
      <c r="X18" s="148"/>
      <c r="Y18" s="144"/>
      <c r="Z18" s="146"/>
      <c r="AA18" s="147"/>
      <c r="AB18" s="147"/>
      <c r="AC18" s="147"/>
      <c r="AD18" s="148"/>
      <c r="AE18" s="154"/>
      <c r="AF18" s="158"/>
      <c r="AG18" s="152"/>
      <c r="AH18" s="152"/>
      <c r="AI18" s="153"/>
      <c r="AJ18" s="153"/>
      <c r="AK18" s="153"/>
      <c r="AL18" s="158"/>
      <c r="AM18" s="152"/>
      <c r="AN18" s="152"/>
      <c r="AO18" s="153"/>
      <c r="AP18" s="153"/>
    </row>
    <row r="19" spans="1:42" x14ac:dyDescent="0.25">
      <c r="B19" s="146"/>
      <c r="C19" s="147"/>
      <c r="D19" s="147"/>
      <c r="E19" s="147"/>
      <c r="F19" s="148"/>
      <c r="G19" s="144"/>
      <c r="H19" s="146"/>
      <c r="I19" s="147"/>
      <c r="J19" s="147"/>
      <c r="K19" s="147"/>
      <c r="L19" s="148"/>
      <c r="M19" s="144"/>
      <c r="N19" s="146"/>
      <c r="O19" s="147"/>
      <c r="P19" s="147"/>
      <c r="Q19" s="147"/>
      <c r="R19" s="148"/>
      <c r="S19" s="144"/>
      <c r="T19" s="146"/>
      <c r="U19" s="147"/>
      <c r="V19" s="147"/>
      <c r="W19" s="147"/>
      <c r="X19" s="148"/>
      <c r="Y19" s="144"/>
      <c r="Z19" s="146"/>
      <c r="AA19" s="147"/>
      <c r="AB19" s="147"/>
      <c r="AC19" s="147"/>
      <c r="AD19" s="148"/>
      <c r="AE19" s="154"/>
      <c r="AF19" s="158"/>
      <c r="AG19" s="152"/>
      <c r="AH19" s="152"/>
      <c r="AI19" s="153"/>
      <c r="AJ19" s="153"/>
      <c r="AK19" s="153"/>
      <c r="AL19" s="158"/>
      <c r="AM19" s="152"/>
      <c r="AN19" s="152"/>
      <c r="AO19" s="153"/>
      <c r="AP19" s="153"/>
    </row>
    <row r="20" spans="1:42" x14ac:dyDescent="0.25">
      <c r="B20" s="146"/>
      <c r="C20" s="147"/>
      <c r="D20" s="147"/>
      <c r="E20" s="147"/>
      <c r="F20" s="148"/>
      <c r="G20" s="144"/>
      <c r="H20" s="146"/>
      <c r="I20" s="147"/>
      <c r="J20" s="147"/>
      <c r="K20" s="147"/>
      <c r="L20" s="148"/>
      <c r="M20" s="144"/>
      <c r="N20" s="146"/>
      <c r="O20" s="147"/>
      <c r="P20" s="147"/>
      <c r="Q20" s="147"/>
      <c r="R20" s="148"/>
      <c r="S20" s="144"/>
      <c r="T20" s="146"/>
      <c r="U20" s="147"/>
      <c r="V20" s="147"/>
      <c r="W20" s="147"/>
      <c r="X20" s="148"/>
      <c r="Y20" s="144"/>
      <c r="Z20" s="146"/>
      <c r="AA20" s="147"/>
      <c r="AB20" s="147"/>
      <c r="AC20" s="147"/>
      <c r="AD20" s="148"/>
      <c r="AE20" s="154"/>
      <c r="AF20" s="158"/>
      <c r="AG20" s="152"/>
      <c r="AH20" s="152"/>
      <c r="AI20" s="153"/>
      <c r="AJ20" s="153"/>
      <c r="AK20" s="153"/>
      <c r="AL20" s="158"/>
      <c r="AM20" s="152"/>
      <c r="AN20" s="152"/>
      <c r="AO20" s="153"/>
      <c r="AP20" s="153"/>
    </row>
    <row r="21" spans="1:42" s="135" customFormat="1" x14ac:dyDescent="0.25">
      <c r="A21" s="201">
        <v>43843</v>
      </c>
      <c r="B21" s="201"/>
      <c r="C21" s="201"/>
      <c r="D21" s="201"/>
      <c r="E21" s="201"/>
      <c r="F21" s="201"/>
      <c r="G21" s="201">
        <v>43844</v>
      </c>
      <c r="H21" s="201"/>
      <c r="I21" s="201"/>
      <c r="J21" s="201"/>
      <c r="K21" s="201"/>
      <c r="L21" s="201"/>
      <c r="M21" s="201">
        <v>43845</v>
      </c>
      <c r="N21" s="201"/>
      <c r="O21" s="201"/>
      <c r="P21" s="201"/>
      <c r="Q21" s="201"/>
      <c r="R21" s="201"/>
      <c r="S21" s="201">
        <v>43846</v>
      </c>
      <c r="T21" s="201"/>
      <c r="U21" s="201"/>
      <c r="V21" s="201"/>
      <c r="W21" s="201"/>
      <c r="X21" s="201"/>
      <c r="Y21" s="201">
        <v>43847</v>
      </c>
      <c r="Z21" s="201"/>
      <c r="AA21" s="201"/>
      <c r="AB21" s="201"/>
      <c r="AC21" s="201"/>
      <c r="AD21" s="201"/>
      <c r="AE21" s="201">
        <v>43848</v>
      </c>
      <c r="AF21" s="201"/>
      <c r="AG21" s="201"/>
      <c r="AH21" s="201"/>
      <c r="AI21" s="201"/>
      <c r="AJ21" s="201"/>
      <c r="AK21" s="201">
        <v>43849</v>
      </c>
      <c r="AL21" s="201"/>
      <c r="AM21" s="201"/>
      <c r="AN21" s="201"/>
      <c r="AO21" s="201"/>
      <c r="AP21" s="201"/>
    </row>
    <row r="22" spans="1:42" x14ac:dyDescent="0.25">
      <c r="A22" s="136" t="s">
        <v>69</v>
      </c>
      <c r="B22" s="137" t="s">
        <v>70</v>
      </c>
      <c r="C22" s="138" t="s">
        <v>71</v>
      </c>
      <c r="D22" s="137" t="s">
        <v>72</v>
      </c>
      <c r="E22" s="137" t="s">
        <v>56</v>
      </c>
      <c r="F22" s="137" t="s">
        <v>73</v>
      </c>
      <c r="G22" s="136" t="s">
        <v>69</v>
      </c>
      <c r="H22" s="137" t="s">
        <v>70</v>
      </c>
      <c r="I22" s="138" t="s">
        <v>71</v>
      </c>
      <c r="J22" s="137" t="s">
        <v>72</v>
      </c>
      <c r="K22" s="137" t="s">
        <v>56</v>
      </c>
      <c r="L22" s="137" t="s">
        <v>73</v>
      </c>
      <c r="M22" s="136" t="s">
        <v>69</v>
      </c>
      <c r="N22" s="137" t="s">
        <v>70</v>
      </c>
      <c r="O22" s="138" t="s">
        <v>71</v>
      </c>
      <c r="P22" s="137" t="s">
        <v>72</v>
      </c>
      <c r="Q22" s="137" t="s">
        <v>56</v>
      </c>
      <c r="R22" s="137" t="s">
        <v>73</v>
      </c>
      <c r="S22" s="136" t="s">
        <v>69</v>
      </c>
      <c r="T22" s="137" t="s">
        <v>70</v>
      </c>
      <c r="U22" s="138" t="s">
        <v>71</v>
      </c>
      <c r="V22" s="137" t="s">
        <v>72</v>
      </c>
      <c r="W22" s="137" t="s">
        <v>56</v>
      </c>
      <c r="X22" s="137" t="s">
        <v>73</v>
      </c>
      <c r="Y22" s="136" t="s">
        <v>69</v>
      </c>
      <c r="Z22" s="137" t="s">
        <v>70</v>
      </c>
      <c r="AA22" s="138" t="s">
        <v>71</v>
      </c>
      <c r="AB22" s="137" t="s">
        <v>72</v>
      </c>
      <c r="AC22" s="137" t="s">
        <v>56</v>
      </c>
      <c r="AD22" s="137" t="s">
        <v>73</v>
      </c>
      <c r="AE22" s="152" t="s">
        <v>69</v>
      </c>
      <c r="AF22" s="156" t="s">
        <v>70</v>
      </c>
      <c r="AG22" s="157" t="s">
        <v>71</v>
      </c>
      <c r="AH22" s="156" t="s">
        <v>72</v>
      </c>
      <c r="AI22" s="156" t="s">
        <v>56</v>
      </c>
      <c r="AJ22" s="156" t="s">
        <v>73</v>
      </c>
      <c r="AK22" s="152" t="s">
        <v>69</v>
      </c>
      <c r="AL22" s="156" t="s">
        <v>70</v>
      </c>
      <c r="AM22" s="157" t="s">
        <v>71</v>
      </c>
      <c r="AN22" s="156" t="s">
        <v>72</v>
      </c>
      <c r="AO22" s="156" t="s">
        <v>56</v>
      </c>
      <c r="AP22" s="156" t="s">
        <v>73</v>
      </c>
    </row>
    <row r="23" spans="1:42" x14ac:dyDescent="0.25">
      <c r="B23" s="141"/>
      <c r="C23" s="142"/>
      <c r="D23" s="142"/>
      <c r="E23" s="142"/>
      <c r="F23" s="143"/>
      <c r="G23" s="144"/>
      <c r="H23" s="141"/>
      <c r="I23" s="142"/>
      <c r="J23" s="142"/>
      <c r="K23" s="142"/>
      <c r="L23" s="143"/>
      <c r="M23" s="144"/>
      <c r="N23" s="141"/>
      <c r="O23" s="142"/>
      <c r="P23" s="142"/>
      <c r="Q23" s="142"/>
      <c r="R23" s="143"/>
      <c r="S23" s="144"/>
      <c r="T23" s="141"/>
      <c r="U23" s="142"/>
      <c r="V23" s="142"/>
      <c r="W23" s="142"/>
      <c r="X23" s="143"/>
      <c r="Y23" s="144"/>
      <c r="Z23" s="141"/>
      <c r="AA23" s="142"/>
      <c r="AB23" s="142"/>
      <c r="AC23" s="142"/>
      <c r="AD23" s="143"/>
      <c r="AE23" s="154"/>
      <c r="AF23" s="158"/>
      <c r="AG23" s="152"/>
      <c r="AH23" s="152"/>
      <c r="AI23" s="153"/>
      <c r="AJ23" s="153"/>
      <c r="AK23" s="153"/>
      <c r="AL23" s="158"/>
      <c r="AM23" s="152"/>
      <c r="AN23" s="152"/>
      <c r="AO23" s="153"/>
      <c r="AP23" s="153"/>
    </row>
    <row r="24" spans="1:42" x14ac:dyDescent="0.25">
      <c r="B24" s="141"/>
      <c r="C24" s="142"/>
      <c r="D24" s="142"/>
      <c r="E24" s="142"/>
      <c r="F24" s="143"/>
      <c r="G24" s="144"/>
      <c r="H24" s="141"/>
      <c r="I24" s="142"/>
      <c r="J24" s="142"/>
      <c r="K24" s="142"/>
      <c r="L24" s="143"/>
      <c r="M24" s="144"/>
      <c r="N24" s="141"/>
      <c r="O24" s="142"/>
      <c r="P24" s="142"/>
      <c r="Q24" s="142"/>
      <c r="R24" s="143"/>
      <c r="S24" s="144"/>
      <c r="T24" s="141"/>
      <c r="U24" s="142"/>
      <c r="V24" s="142"/>
      <c r="W24" s="142"/>
      <c r="X24" s="143"/>
      <c r="Y24" s="144"/>
      <c r="Z24" s="141"/>
      <c r="AA24" s="142"/>
      <c r="AB24" s="142"/>
      <c r="AC24" s="142"/>
      <c r="AD24" s="143"/>
      <c r="AE24" s="154"/>
      <c r="AF24" s="158"/>
      <c r="AG24" s="152"/>
      <c r="AH24" s="152"/>
      <c r="AI24" s="153"/>
      <c r="AJ24" s="153"/>
      <c r="AK24" s="153"/>
      <c r="AL24" s="158"/>
      <c r="AM24" s="152"/>
      <c r="AN24" s="152"/>
      <c r="AO24" s="153"/>
      <c r="AP24" s="153"/>
    </row>
    <row r="25" spans="1:42" x14ac:dyDescent="0.25">
      <c r="B25" s="141"/>
      <c r="C25" s="142"/>
      <c r="D25" s="142"/>
      <c r="E25" s="142"/>
      <c r="F25" s="143"/>
      <c r="G25" s="144"/>
      <c r="H25" s="141"/>
      <c r="I25" s="142"/>
      <c r="J25" s="142"/>
      <c r="K25" s="142"/>
      <c r="L25" s="143"/>
      <c r="M25" s="144"/>
      <c r="N25" s="141"/>
      <c r="O25" s="142"/>
      <c r="P25" s="142"/>
      <c r="Q25" s="142"/>
      <c r="R25" s="143"/>
      <c r="S25" s="144"/>
      <c r="T25" s="141"/>
      <c r="U25" s="142"/>
      <c r="V25" s="142"/>
      <c r="W25" s="142"/>
      <c r="X25" s="143"/>
      <c r="Y25" s="144"/>
      <c r="Z25" s="141"/>
      <c r="AA25" s="142"/>
      <c r="AB25" s="142"/>
      <c r="AC25" s="142"/>
      <c r="AD25" s="143"/>
      <c r="AE25" s="154"/>
      <c r="AF25" s="158"/>
      <c r="AG25" s="152"/>
      <c r="AH25" s="152"/>
      <c r="AI25" s="153"/>
      <c r="AJ25" s="153"/>
      <c r="AK25" s="153"/>
      <c r="AL25" s="158"/>
      <c r="AM25" s="152"/>
      <c r="AN25" s="152"/>
      <c r="AO25" s="153"/>
      <c r="AP25" s="153"/>
    </row>
    <row r="26" spans="1:42" x14ac:dyDescent="0.25">
      <c r="B26" s="141"/>
      <c r="C26" s="142"/>
      <c r="D26" s="142"/>
      <c r="E26" s="142"/>
      <c r="F26" s="143"/>
      <c r="G26" s="144"/>
      <c r="H26" s="141"/>
      <c r="I26" s="142"/>
      <c r="J26" s="142"/>
      <c r="K26" s="142"/>
      <c r="L26" s="143"/>
      <c r="M26" s="144"/>
      <c r="N26" s="141"/>
      <c r="O26" s="142"/>
      <c r="P26" s="142"/>
      <c r="Q26" s="142"/>
      <c r="R26" s="143"/>
      <c r="S26" s="144"/>
      <c r="T26" s="145"/>
      <c r="U26" s="142"/>
      <c r="V26" s="142"/>
      <c r="W26" s="142"/>
      <c r="X26" s="143"/>
      <c r="Y26" s="144"/>
      <c r="Z26" s="141"/>
      <c r="AA26" s="142"/>
      <c r="AB26" s="142"/>
      <c r="AC26" s="142"/>
      <c r="AD26" s="143"/>
      <c r="AE26" s="154"/>
      <c r="AF26" s="158"/>
      <c r="AG26" s="152"/>
      <c r="AH26" s="152"/>
      <c r="AI26" s="153"/>
      <c r="AJ26" s="153"/>
      <c r="AK26" s="153"/>
      <c r="AL26" s="158"/>
      <c r="AM26" s="152"/>
      <c r="AN26" s="152"/>
      <c r="AO26" s="153"/>
      <c r="AP26" s="153"/>
    </row>
    <row r="27" spans="1:42" x14ac:dyDescent="0.25">
      <c r="B27" s="141"/>
      <c r="C27" s="142"/>
      <c r="D27" s="142"/>
      <c r="E27" s="142"/>
      <c r="F27" s="143"/>
      <c r="G27" s="144"/>
      <c r="H27" s="141"/>
      <c r="I27" s="142"/>
      <c r="J27" s="142"/>
      <c r="K27" s="142"/>
      <c r="L27" s="143"/>
      <c r="M27" s="144"/>
      <c r="N27" s="141"/>
      <c r="O27" s="142"/>
      <c r="P27" s="142"/>
      <c r="Q27" s="142"/>
      <c r="R27" s="143"/>
      <c r="S27" s="144"/>
      <c r="T27" s="141"/>
      <c r="U27" s="142"/>
      <c r="V27" s="142"/>
      <c r="W27" s="142"/>
      <c r="X27" s="143"/>
      <c r="Y27" s="144"/>
      <c r="Z27" s="141"/>
      <c r="AA27" s="142"/>
      <c r="AB27" s="142"/>
      <c r="AC27" s="142"/>
      <c r="AD27" s="143"/>
      <c r="AE27" s="154"/>
      <c r="AF27" s="158"/>
      <c r="AG27" s="152"/>
      <c r="AH27" s="152"/>
      <c r="AI27" s="153"/>
      <c r="AJ27" s="153"/>
      <c r="AK27" s="153"/>
      <c r="AL27" s="158"/>
      <c r="AM27" s="152"/>
      <c r="AN27" s="152"/>
      <c r="AO27" s="153"/>
      <c r="AP27" s="153"/>
    </row>
    <row r="28" spans="1:42" x14ac:dyDescent="0.25">
      <c r="B28" s="146"/>
      <c r="C28" s="147"/>
      <c r="D28" s="147"/>
      <c r="E28" s="147"/>
      <c r="F28" s="148"/>
      <c r="G28" s="144"/>
      <c r="H28" s="146"/>
      <c r="I28" s="147"/>
      <c r="J28" s="147"/>
      <c r="K28" s="147"/>
      <c r="L28" s="148"/>
      <c r="M28" s="144"/>
      <c r="N28" s="146"/>
      <c r="O28" s="147"/>
      <c r="P28" s="147"/>
      <c r="Q28" s="147"/>
      <c r="R28" s="148"/>
      <c r="S28" s="144"/>
      <c r="T28" s="146"/>
      <c r="U28" s="147"/>
      <c r="V28" s="147"/>
      <c r="W28" s="147"/>
      <c r="X28" s="148"/>
      <c r="Y28" s="144"/>
      <c r="Z28" s="146"/>
      <c r="AA28" s="147"/>
      <c r="AB28" s="147"/>
      <c r="AC28" s="147"/>
      <c r="AD28" s="148"/>
      <c r="AE28" s="154"/>
      <c r="AF28" s="158"/>
      <c r="AG28" s="152"/>
      <c r="AH28" s="152"/>
      <c r="AI28" s="153"/>
      <c r="AJ28" s="153"/>
      <c r="AK28" s="153"/>
      <c r="AL28" s="158"/>
      <c r="AM28" s="152"/>
      <c r="AN28" s="152"/>
      <c r="AO28" s="153"/>
      <c r="AP28" s="153"/>
    </row>
    <row r="29" spans="1:42" x14ac:dyDescent="0.25">
      <c r="B29" s="146"/>
      <c r="C29" s="147"/>
      <c r="D29" s="147"/>
      <c r="E29" s="147"/>
      <c r="F29" s="148"/>
      <c r="G29" s="144"/>
      <c r="H29" s="146"/>
      <c r="I29" s="147"/>
      <c r="J29" s="147"/>
      <c r="K29" s="147"/>
      <c r="L29" s="148"/>
      <c r="M29" s="144"/>
      <c r="N29" s="146"/>
      <c r="O29" s="147"/>
      <c r="P29" s="147"/>
      <c r="Q29" s="147"/>
      <c r="R29" s="148"/>
      <c r="S29" s="144"/>
      <c r="T29" s="146"/>
      <c r="U29" s="147"/>
      <c r="V29" s="147"/>
      <c r="W29" s="147"/>
      <c r="X29" s="148"/>
      <c r="Y29" s="144"/>
      <c r="Z29" s="146"/>
      <c r="AA29" s="147"/>
      <c r="AB29" s="147"/>
      <c r="AC29" s="147"/>
      <c r="AD29" s="148"/>
      <c r="AE29" s="154"/>
      <c r="AF29" s="158"/>
      <c r="AG29" s="152"/>
      <c r="AH29" s="152"/>
      <c r="AI29" s="153"/>
      <c r="AJ29" s="153"/>
      <c r="AK29" s="153"/>
      <c r="AL29" s="158"/>
      <c r="AM29" s="152"/>
      <c r="AN29" s="152"/>
      <c r="AO29" s="153"/>
      <c r="AP29" s="153"/>
    </row>
    <row r="30" spans="1:42" x14ac:dyDescent="0.25">
      <c r="B30" s="146"/>
      <c r="C30" s="147"/>
      <c r="D30" s="147"/>
      <c r="E30" s="147"/>
      <c r="F30" s="148"/>
      <c r="G30" s="144"/>
      <c r="H30" s="146"/>
      <c r="I30" s="147"/>
      <c r="J30" s="147"/>
      <c r="K30" s="147"/>
      <c r="L30" s="148"/>
      <c r="M30" s="144"/>
      <c r="N30" s="146"/>
      <c r="O30" s="147"/>
      <c r="P30" s="147"/>
      <c r="Q30" s="147"/>
      <c r="R30" s="148"/>
      <c r="S30" s="144"/>
      <c r="T30" s="146"/>
      <c r="U30" s="147"/>
      <c r="V30" s="147"/>
      <c r="W30" s="147"/>
      <c r="X30" s="148"/>
      <c r="Y30" s="144"/>
      <c r="Z30" s="146"/>
      <c r="AA30" s="147"/>
      <c r="AB30" s="147"/>
      <c r="AC30" s="147"/>
      <c r="AD30" s="148"/>
      <c r="AE30" s="154"/>
      <c r="AF30" s="158"/>
      <c r="AG30" s="152"/>
      <c r="AH30" s="152"/>
      <c r="AI30" s="153"/>
      <c r="AJ30" s="153"/>
      <c r="AK30" s="153"/>
      <c r="AL30" s="158"/>
      <c r="AM30" s="152"/>
      <c r="AN30" s="152"/>
      <c r="AO30" s="153"/>
      <c r="AP30" s="153"/>
    </row>
    <row r="31" spans="1:42" s="135" customFormat="1" x14ac:dyDescent="0.25">
      <c r="A31" s="201">
        <v>43850</v>
      </c>
      <c r="B31" s="201"/>
      <c r="C31" s="201"/>
      <c r="D31" s="201"/>
      <c r="E31" s="201"/>
      <c r="F31" s="201"/>
      <c r="G31" s="201">
        <v>43851</v>
      </c>
      <c r="H31" s="201"/>
      <c r="I31" s="201"/>
      <c r="J31" s="201"/>
      <c r="K31" s="201"/>
      <c r="L31" s="201"/>
      <c r="M31" s="201">
        <v>43852</v>
      </c>
      <c r="N31" s="201"/>
      <c r="O31" s="201"/>
      <c r="P31" s="201"/>
      <c r="Q31" s="201"/>
      <c r="R31" s="201"/>
      <c r="S31" s="201">
        <v>43853</v>
      </c>
      <c r="T31" s="201"/>
      <c r="U31" s="201"/>
      <c r="V31" s="201"/>
      <c r="W31" s="201"/>
      <c r="X31" s="201"/>
      <c r="Y31" s="201">
        <v>43854</v>
      </c>
      <c r="Z31" s="201"/>
      <c r="AA31" s="201"/>
      <c r="AB31" s="201"/>
      <c r="AC31" s="201"/>
      <c r="AD31" s="201"/>
      <c r="AE31" s="201">
        <v>43855</v>
      </c>
      <c r="AF31" s="201"/>
      <c r="AG31" s="201"/>
      <c r="AH31" s="201"/>
      <c r="AI31" s="201"/>
      <c r="AJ31" s="201"/>
      <c r="AK31" s="201">
        <v>43856</v>
      </c>
      <c r="AL31" s="201"/>
      <c r="AM31" s="201"/>
      <c r="AN31" s="201"/>
      <c r="AO31" s="201"/>
      <c r="AP31" s="201"/>
    </row>
    <row r="32" spans="1:42" x14ac:dyDescent="0.25">
      <c r="A32" s="136" t="s">
        <v>69</v>
      </c>
      <c r="B32" s="137" t="s">
        <v>70</v>
      </c>
      <c r="C32" s="138" t="s">
        <v>71</v>
      </c>
      <c r="D32" s="137" t="s">
        <v>72</v>
      </c>
      <c r="E32" s="137" t="s">
        <v>56</v>
      </c>
      <c r="F32" s="137" t="s">
        <v>73</v>
      </c>
      <c r="G32" s="136" t="s">
        <v>69</v>
      </c>
      <c r="H32" s="137" t="s">
        <v>70</v>
      </c>
      <c r="I32" s="138" t="s">
        <v>71</v>
      </c>
      <c r="J32" s="137" t="s">
        <v>72</v>
      </c>
      <c r="K32" s="137" t="s">
        <v>56</v>
      </c>
      <c r="L32" s="137" t="s">
        <v>73</v>
      </c>
      <c r="M32" s="136" t="s">
        <v>69</v>
      </c>
      <c r="N32" s="137" t="s">
        <v>70</v>
      </c>
      <c r="O32" s="138" t="s">
        <v>71</v>
      </c>
      <c r="P32" s="137" t="s">
        <v>72</v>
      </c>
      <c r="Q32" s="137" t="s">
        <v>56</v>
      </c>
      <c r="R32" s="137" t="s">
        <v>73</v>
      </c>
      <c r="S32" s="136" t="s">
        <v>69</v>
      </c>
      <c r="T32" s="137" t="s">
        <v>70</v>
      </c>
      <c r="U32" s="138" t="s">
        <v>71</v>
      </c>
      <c r="V32" s="137" t="s">
        <v>72</v>
      </c>
      <c r="W32" s="137" t="s">
        <v>56</v>
      </c>
      <c r="X32" s="137" t="s">
        <v>73</v>
      </c>
      <c r="Y32" s="136" t="s">
        <v>69</v>
      </c>
      <c r="Z32" s="137" t="s">
        <v>70</v>
      </c>
      <c r="AA32" s="138" t="s">
        <v>71</v>
      </c>
      <c r="AB32" s="137" t="s">
        <v>72</v>
      </c>
      <c r="AC32" s="137" t="s">
        <v>56</v>
      </c>
      <c r="AD32" s="137" t="s">
        <v>73</v>
      </c>
      <c r="AE32" s="152" t="s">
        <v>69</v>
      </c>
      <c r="AF32" s="156" t="s">
        <v>70</v>
      </c>
      <c r="AG32" s="157" t="s">
        <v>71</v>
      </c>
      <c r="AH32" s="156" t="s">
        <v>72</v>
      </c>
      <c r="AI32" s="156" t="s">
        <v>56</v>
      </c>
      <c r="AJ32" s="156" t="s">
        <v>73</v>
      </c>
      <c r="AK32" s="152" t="s">
        <v>69</v>
      </c>
      <c r="AL32" s="156" t="s">
        <v>70</v>
      </c>
      <c r="AM32" s="157" t="s">
        <v>71</v>
      </c>
      <c r="AN32" s="156" t="s">
        <v>72</v>
      </c>
      <c r="AO32" s="156" t="s">
        <v>56</v>
      </c>
      <c r="AP32" s="156" t="s">
        <v>73</v>
      </c>
    </row>
    <row r="33" spans="1:42" x14ac:dyDescent="0.25">
      <c r="B33" s="141"/>
      <c r="C33" s="142"/>
      <c r="D33" s="142"/>
      <c r="E33" s="142"/>
      <c r="F33" s="143"/>
      <c r="G33" s="144"/>
      <c r="H33" s="141"/>
      <c r="I33" s="142"/>
      <c r="J33" s="142"/>
      <c r="K33" s="142"/>
      <c r="L33" s="143"/>
      <c r="M33" s="144"/>
      <c r="N33" s="141"/>
      <c r="O33" s="142"/>
      <c r="P33" s="142"/>
      <c r="Q33" s="142"/>
      <c r="R33" s="143"/>
      <c r="S33" s="144"/>
      <c r="T33" s="141"/>
      <c r="U33" s="142"/>
      <c r="V33" s="142"/>
      <c r="W33" s="142"/>
      <c r="X33" s="143"/>
      <c r="Y33" s="144"/>
      <c r="Z33" s="141"/>
      <c r="AA33" s="142"/>
      <c r="AB33" s="142"/>
      <c r="AC33" s="142"/>
      <c r="AD33" s="143"/>
      <c r="AE33" s="154"/>
      <c r="AF33" s="158"/>
      <c r="AG33" s="152"/>
      <c r="AH33" s="152"/>
      <c r="AI33" s="153"/>
      <c r="AJ33" s="153"/>
      <c r="AK33" s="153"/>
      <c r="AL33" s="158"/>
      <c r="AM33" s="152"/>
      <c r="AN33" s="152"/>
      <c r="AO33" s="153"/>
      <c r="AP33" s="153"/>
    </row>
    <row r="34" spans="1:42" x14ac:dyDescent="0.25">
      <c r="B34" s="141"/>
      <c r="C34" s="142"/>
      <c r="D34" s="142"/>
      <c r="E34" s="142"/>
      <c r="F34" s="143"/>
      <c r="G34" s="144"/>
      <c r="H34" s="141"/>
      <c r="I34" s="142"/>
      <c r="J34" s="142"/>
      <c r="K34" s="142"/>
      <c r="L34" s="143"/>
      <c r="M34" s="144"/>
      <c r="N34" s="141"/>
      <c r="O34" s="142"/>
      <c r="P34" s="142"/>
      <c r="Q34" s="142"/>
      <c r="R34" s="143"/>
      <c r="S34" s="144"/>
      <c r="T34" s="141"/>
      <c r="U34" s="142"/>
      <c r="V34" s="142"/>
      <c r="W34" s="142"/>
      <c r="X34" s="143"/>
      <c r="Y34" s="144"/>
      <c r="Z34" s="141"/>
      <c r="AA34" s="142"/>
      <c r="AB34" s="142"/>
      <c r="AC34" s="142"/>
      <c r="AD34" s="143"/>
      <c r="AE34" s="154"/>
      <c r="AF34" s="158"/>
      <c r="AG34" s="152"/>
      <c r="AH34" s="152"/>
      <c r="AI34" s="153"/>
      <c r="AJ34" s="153"/>
      <c r="AK34" s="153"/>
      <c r="AL34" s="158"/>
      <c r="AM34" s="152"/>
      <c r="AN34" s="152"/>
      <c r="AO34" s="153"/>
      <c r="AP34" s="153"/>
    </row>
    <row r="35" spans="1:42" x14ac:dyDescent="0.25">
      <c r="B35" s="141"/>
      <c r="C35" s="142"/>
      <c r="D35" s="142"/>
      <c r="E35" s="142"/>
      <c r="F35" s="143"/>
      <c r="G35" s="144"/>
      <c r="H35" s="141"/>
      <c r="I35" s="142"/>
      <c r="J35" s="142"/>
      <c r="K35" s="142"/>
      <c r="L35" s="143"/>
      <c r="M35" s="144"/>
      <c r="N35" s="141"/>
      <c r="O35" s="142"/>
      <c r="P35" s="142"/>
      <c r="Q35" s="142"/>
      <c r="R35" s="143"/>
      <c r="S35" s="144"/>
      <c r="T35" s="141"/>
      <c r="U35" s="142"/>
      <c r="V35" s="142"/>
      <c r="W35" s="142"/>
      <c r="X35" s="143"/>
      <c r="Y35" s="144"/>
      <c r="Z35" s="141"/>
      <c r="AA35" s="142"/>
      <c r="AB35" s="142"/>
      <c r="AC35" s="142"/>
      <c r="AD35" s="143"/>
      <c r="AE35" s="154"/>
      <c r="AF35" s="158"/>
      <c r="AG35" s="152"/>
      <c r="AH35" s="152"/>
      <c r="AI35" s="153"/>
      <c r="AJ35" s="153"/>
      <c r="AK35" s="153"/>
      <c r="AL35" s="158"/>
      <c r="AM35" s="152"/>
      <c r="AN35" s="152"/>
      <c r="AO35" s="153"/>
      <c r="AP35" s="153"/>
    </row>
    <row r="36" spans="1:42" x14ac:dyDescent="0.25">
      <c r="B36" s="141"/>
      <c r="C36" s="142"/>
      <c r="D36" s="142"/>
      <c r="E36" s="142"/>
      <c r="F36" s="143"/>
      <c r="G36" s="144"/>
      <c r="H36" s="141"/>
      <c r="I36" s="142"/>
      <c r="J36" s="142"/>
      <c r="K36" s="142"/>
      <c r="L36" s="143"/>
      <c r="M36" s="144"/>
      <c r="N36" s="141"/>
      <c r="O36" s="142"/>
      <c r="P36" s="142"/>
      <c r="Q36" s="142"/>
      <c r="R36" s="143"/>
      <c r="S36" s="144"/>
      <c r="T36" s="145"/>
      <c r="U36" s="142"/>
      <c r="V36" s="142"/>
      <c r="W36" s="142"/>
      <c r="X36" s="143"/>
      <c r="Y36" s="144"/>
      <c r="Z36" s="141"/>
      <c r="AA36" s="142"/>
      <c r="AB36" s="142"/>
      <c r="AC36" s="142"/>
      <c r="AD36" s="143"/>
      <c r="AE36" s="154"/>
      <c r="AF36" s="158"/>
      <c r="AG36" s="152"/>
      <c r="AH36" s="152"/>
      <c r="AI36" s="153"/>
      <c r="AJ36" s="153"/>
      <c r="AK36" s="153"/>
      <c r="AL36" s="158"/>
      <c r="AM36" s="152"/>
      <c r="AN36" s="152"/>
      <c r="AO36" s="153"/>
      <c r="AP36" s="153"/>
    </row>
    <row r="37" spans="1:42" x14ac:dyDescent="0.25">
      <c r="B37" s="141"/>
      <c r="C37" s="142"/>
      <c r="D37" s="142"/>
      <c r="E37" s="142"/>
      <c r="F37" s="143"/>
      <c r="G37" s="144"/>
      <c r="H37" s="141"/>
      <c r="I37" s="142"/>
      <c r="J37" s="142"/>
      <c r="K37" s="142"/>
      <c r="L37" s="143"/>
      <c r="M37" s="144"/>
      <c r="N37" s="141"/>
      <c r="O37" s="142"/>
      <c r="P37" s="142"/>
      <c r="Q37" s="142"/>
      <c r="R37" s="143"/>
      <c r="S37" s="144"/>
      <c r="T37" s="141"/>
      <c r="U37" s="142"/>
      <c r="V37" s="142"/>
      <c r="W37" s="142"/>
      <c r="X37" s="143"/>
      <c r="Y37" s="144"/>
      <c r="Z37" s="141"/>
      <c r="AA37" s="142"/>
      <c r="AB37" s="142"/>
      <c r="AC37" s="142"/>
      <c r="AD37" s="143"/>
      <c r="AE37" s="154"/>
      <c r="AF37" s="158"/>
      <c r="AG37" s="152"/>
      <c r="AH37" s="152"/>
      <c r="AI37" s="153"/>
      <c r="AJ37" s="153"/>
      <c r="AK37" s="153"/>
      <c r="AL37" s="158"/>
      <c r="AM37" s="152"/>
      <c r="AN37" s="152"/>
      <c r="AO37" s="153"/>
      <c r="AP37" s="153"/>
    </row>
    <row r="38" spans="1:42" x14ac:dyDescent="0.25">
      <c r="B38" s="146"/>
      <c r="C38" s="147"/>
      <c r="D38" s="147"/>
      <c r="E38" s="147"/>
      <c r="F38" s="148"/>
      <c r="G38" s="144"/>
      <c r="H38" s="146"/>
      <c r="I38" s="147"/>
      <c r="J38" s="147"/>
      <c r="K38" s="147"/>
      <c r="L38" s="148"/>
      <c r="M38" s="144"/>
      <c r="N38" s="146"/>
      <c r="O38" s="147"/>
      <c r="P38" s="147"/>
      <c r="Q38" s="147"/>
      <c r="R38" s="148"/>
      <c r="S38" s="144"/>
      <c r="T38" s="146"/>
      <c r="U38" s="147"/>
      <c r="V38" s="147"/>
      <c r="W38" s="147"/>
      <c r="X38" s="148"/>
      <c r="Y38" s="144"/>
      <c r="Z38" s="146"/>
      <c r="AA38" s="147"/>
      <c r="AB38" s="147"/>
      <c r="AC38" s="147"/>
      <c r="AD38" s="148"/>
      <c r="AE38" s="154"/>
      <c r="AF38" s="158"/>
      <c r="AG38" s="152"/>
      <c r="AH38" s="152"/>
      <c r="AI38" s="153"/>
      <c r="AJ38" s="153"/>
      <c r="AK38" s="153"/>
      <c r="AL38" s="158"/>
      <c r="AM38" s="152"/>
      <c r="AN38" s="152"/>
      <c r="AO38" s="153"/>
      <c r="AP38" s="153"/>
    </row>
    <row r="39" spans="1:42" x14ac:dyDescent="0.25">
      <c r="B39" s="146"/>
      <c r="C39" s="147"/>
      <c r="D39" s="147"/>
      <c r="E39" s="147"/>
      <c r="F39" s="148"/>
      <c r="G39" s="144"/>
      <c r="H39" s="146"/>
      <c r="I39" s="147"/>
      <c r="J39" s="147"/>
      <c r="K39" s="147"/>
      <c r="L39" s="148"/>
      <c r="M39" s="144"/>
      <c r="N39" s="146"/>
      <c r="O39" s="147"/>
      <c r="P39" s="147"/>
      <c r="Q39" s="147"/>
      <c r="R39" s="148"/>
      <c r="S39" s="144"/>
      <c r="T39" s="146"/>
      <c r="U39" s="147"/>
      <c r="V39" s="147"/>
      <c r="W39" s="147"/>
      <c r="X39" s="148"/>
      <c r="Y39" s="144"/>
      <c r="Z39" s="146"/>
      <c r="AA39" s="147"/>
      <c r="AB39" s="147"/>
      <c r="AC39" s="147"/>
      <c r="AD39" s="148"/>
      <c r="AE39" s="154"/>
      <c r="AF39" s="158"/>
      <c r="AG39" s="152"/>
      <c r="AH39" s="152"/>
      <c r="AI39" s="153"/>
      <c r="AJ39" s="153"/>
      <c r="AK39" s="153"/>
      <c r="AL39" s="158"/>
      <c r="AM39" s="152"/>
      <c r="AN39" s="152"/>
      <c r="AO39" s="153"/>
      <c r="AP39" s="153"/>
    </row>
    <row r="40" spans="1:42" x14ac:dyDescent="0.25">
      <c r="B40" s="146"/>
      <c r="C40" s="147"/>
      <c r="D40" s="147"/>
      <c r="E40" s="147"/>
      <c r="F40" s="148"/>
      <c r="G40" s="144"/>
      <c r="H40" s="146"/>
      <c r="I40" s="147"/>
      <c r="J40" s="147"/>
      <c r="K40" s="147"/>
      <c r="L40" s="148"/>
      <c r="M40" s="144"/>
      <c r="N40" s="146"/>
      <c r="O40" s="147"/>
      <c r="P40" s="147"/>
      <c r="Q40" s="147"/>
      <c r="R40" s="148"/>
      <c r="S40" s="144"/>
      <c r="T40" s="146"/>
      <c r="U40" s="147"/>
      <c r="V40" s="147"/>
      <c r="W40" s="147"/>
      <c r="X40" s="148"/>
      <c r="Y40" s="144"/>
      <c r="Z40" s="146"/>
      <c r="AA40" s="147"/>
      <c r="AB40" s="147"/>
      <c r="AC40" s="147"/>
      <c r="AD40" s="148"/>
      <c r="AE40" s="154"/>
      <c r="AF40" s="158"/>
      <c r="AG40" s="152"/>
      <c r="AH40" s="152"/>
      <c r="AI40" s="153"/>
      <c r="AJ40" s="153"/>
      <c r="AK40" s="153"/>
      <c r="AL40" s="158"/>
      <c r="AM40" s="152"/>
      <c r="AN40" s="152"/>
      <c r="AO40" s="153"/>
      <c r="AP40" s="153"/>
    </row>
    <row r="41" spans="1:42" s="135" customFormat="1" x14ac:dyDescent="0.25">
      <c r="A41" s="201">
        <v>43857</v>
      </c>
      <c r="B41" s="201"/>
      <c r="C41" s="201"/>
      <c r="D41" s="201"/>
      <c r="E41" s="201"/>
      <c r="F41" s="201"/>
      <c r="G41" s="201">
        <v>43858</v>
      </c>
      <c r="H41" s="201"/>
      <c r="I41" s="201"/>
      <c r="J41" s="201"/>
      <c r="K41" s="201"/>
      <c r="L41" s="201"/>
      <c r="M41" s="201">
        <v>43859</v>
      </c>
      <c r="N41" s="201"/>
      <c r="O41" s="201"/>
      <c r="P41" s="201"/>
      <c r="Q41" s="201"/>
      <c r="R41" s="201"/>
      <c r="S41" s="201">
        <v>43860</v>
      </c>
      <c r="T41" s="201"/>
      <c r="U41" s="201"/>
      <c r="V41" s="201"/>
      <c r="W41" s="201"/>
      <c r="X41" s="201"/>
      <c r="Y41" s="201">
        <v>43861</v>
      </c>
      <c r="Z41" s="201"/>
      <c r="AA41" s="201"/>
      <c r="AB41" s="201"/>
      <c r="AC41" s="201"/>
      <c r="AD41" s="201"/>
      <c r="AE41" s="201">
        <v>43862</v>
      </c>
      <c r="AF41" s="201"/>
      <c r="AG41" s="201"/>
      <c r="AH41" s="201"/>
      <c r="AI41" s="201"/>
      <c r="AJ41" s="201"/>
      <c r="AK41" s="201">
        <v>43863</v>
      </c>
      <c r="AL41" s="201"/>
      <c r="AM41" s="201"/>
      <c r="AN41" s="201"/>
      <c r="AO41" s="201"/>
      <c r="AP41" s="201"/>
    </row>
    <row r="42" spans="1:42" x14ac:dyDescent="0.25">
      <c r="A42" s="136" t="s">
        <v>69</v>
      </c>
      <c r="B42" s="137" t="s">
        <v>70</v>
      </c>
      <c r="C42" s="138" t="s">
        <v>71</v>
      </c>
      <c r="D42" s="137" t="s">
        <v>72</v>
      </c>
      <c r="E42" s="137" t="s">
        <v>56</v>
      </c>
      <c r="F42" s="137" t="s">
        <v>73</v>
      </c>
      <c r="G42" s="136" t="s">
        <v>69</v>
      </c>
      <c r="H42" s="137" t="s">
        <v>70</v>
      </c>
      <c r="I42" s="138" t="s">
        <v>71</v>
      </c>
      <c r="J42" s="137" t="s">
        <v>72</v>
      </c>
      <c r="K42" s="137" t="s">
        <v>56</v>
      </c>
      <c r="L42" s="137" t="s">
        <v>73</v>
      </c>
      <c r="M42" s="136" t="s">
        <v>69</v>
      </c>
      <c r="N42" s="137" t="s">
        <v>70</v>
      </c>
      <c r="O42" s="138" t="s">
        <v>71</v>
      </c>
      <c r="P42" s="137" t="s">
        <v>72</v>
      </c>
      <c r="Q42" s="137" t="s">
        <v>56</v>
      </c>
      <c r="R42" s="137" t="s">
        <v>73</v>
      </c>
      <c r="S42" s="136" t="s">
        <v>69</v>
      </c>
      <c r="T42" s="137" t="s">
        <v>70</v>
      </c>
      <c r="U42" s="138" t="s">
        <v>71</v>
      </c>
      <c r="V42" s="137" t="s">
        <v>72</v>
      </c>
      <c r="W42" s="137" t="s">
        <v>56</v>
      </c>
      <c r="X42" s="137" t="s">
        <v>73</v>
      </c>
      <c r="Y42" s="136" t="s">
        <v>69</v>
      </c>
      <c r="Z42" s="137" t="s">
        <v>70</v>
      </c>
      <c r="AA42" s="138" t="s">
        <v>71</v>
      </c>
      <c r="AB42" s="137" t="s">
        <v>72</v>
      </c>
      <c r="AC42" s="137" t="s">
        <v>56</v>
      </c>
      <c r="AD42" s="137" t="s">
        <v>73</v>
      </c>
      <c r="AE42" s="152" t="s">
        <v>69</v>
      </c>
      <c r="AF42" s="156" t="s">
        <v>70</v>
      </c>
      <c r="AG42" s="157" t="s">
        <v>71</v>
      </c>
      <c r="AH42" s="156" t="s">
        <v>72</v>
      </c>
      <c r="AI42" s="156" t="s">
        <v>56</v>
      </c>
      <c r="AJ42" s="156" t="s">
        <v>73</v>
      </c>
      <c r="AK42" s="152" t="s">
        <v>69</v>
      </c>
      <c r="AL42" s="156" t="s">
        <v>70</v>
      </c>
      <c r="AM42" s="157" t="s">
        <v>71</v>
      </c>
      <c r="AN42" s="156" t="s">
        <v>72</v>
      </c>
      <c r="AO42" s="156" t="s">
        <v>56</v>
      </c>
      <c r="AP42" s="156" t="s">
        <v>73</v>
      </c>
    </row>
    <row r="43" spans="1:42" x14ac:dyDescent="0.25">
      <c r="B43" s="141"/>
      <c r="C43" s="142"/>
      <c r="D43" s="142"/>
      <c r="E43" s="142"/>
      <c r="F43" s="143"/>
      <c r="G43" s="144"/>
      <c r="H43" s="141"/>
      <c r="I43" s="142"/>
      <c r="J43" s="142"/>
      <c r="K43" s="142"/>
      <c r="L43" s="143"/>
      <c r="M43" s="144"/>
      <c r="N43" s="141"/>
      <c r="O43" s="142"/>
      <c r="P43" s="142"/>
      <c r="Q43" s="142"/>
      <c r="R43" s="143"/>
      <c r="S43" s="144"/>
      <c r="T43" s="141"/>
      <c r="U43" s="142"/>
      <c r="V43" s="142"/>
      <c r="W43" s="142"/>
      <c r="X43" s="143"/>
      <c r="Y43" s="144"/>
      <c r="Z43" s="141"/>
      <c r="AA43" s="142"/>
      <c r="AB43" s="142"/>
      <c r="AC43" s="142"/>
      <c r="AD43" s="143"/>
      <c r="AE43" s="154"/>
      <c r="AF43" s="158"/>
      <c r="AG43" s="152"/>
      <c r="AH43" s="152"/>
      <c r="AI43" s="153"/>
      <c r="AJ43" s="153"/>
      <c r="AK43" s="153"/>
      <c r="AL43" s="158"/>
      <c r="AM43" s="152"/>
      <c r="AN43" s="152"/>
      <c r="AO43" s="153"/>
      <c r="AP43" s="153"/>
    </row>
    <row r="44" spans="1:42" x14ac:dyDescent="0.25">
      <c r="B44" s="141"/>
      <c r="C44" s="142"/>
      <c r="D44" s="142"/>
      <c r="E44" s="142"/>
      <c r="F44" s="143"/>
      <c r="G44" s="144"/>
      <c r="H44" s="141"/>
      <c r="I44" s="142"/>
      <c r="J44" s="142"/>
      <c r="K44" s="142"/>
      <c r="L44" s="143"/>
      <c r="M44" s="144"/>
      <c r="N44" s="141"/>
      <c r="O44" s="142"/>
      <c r="P44" s="142"/>
      <c r="Q44" s="142"/>
      <c r="R44" s="143"/>
      <c r="S44" s="144"/>
      <c r="T44" s="141"/>
      <c r="U44" s="142"/>
      <c r="V44" s="142"/>
      <c r="W44" s="142"/>
      <c r="X44" s="143"/>
      <c r="Y44" s="144"/>
      <c r="Z44" s="141"/>
      <c r="AA44" s="142"/>
      <c r="AB44" s="142"/>
      <c r="AC44" s="142"/>
      <c r="AD44" s="143"/>
      <c r="AE44" s="154"/>
      <c r="AF44" s="158"/>
      <c r="AG44" s="152"/>
      <c r="AH44" s="152"/>
      <c r="AI44" s="153"/>
      <c r="AJ44" s="153"/>
      <c r="AK44" s="153"/>
      <c r="AL44" s="158"/>
      <c r="AM44" s="152"/>
      <c r="AN44" s="152"/>
      <c r="AO44" s="153"/>
      <c r="AP44" s="153"/>
    </row>
    <row r="45" spans="1:42" x14ac:dyDescent="0.25">
      <c r="B45" s="141"/>
      <c r="C45" s="142"/>
      <c r="D45" s="142"/>
      <c r="E45" s="142"/>
      <c r="F45" s="143"/>
      <c r="G45" s="144"/>
      <c r="H45" s="141"/>
      <c r="I45" s="142"/>
      <c r="J45" s="142"/>
      <c r="K45" s="142"/>
      <c r="L45" s="143"/>
      <c r="M45" s="144"/>
      <c r="N45" s="141"/>
      <c r="O45" s="142"/>
      <c r="P45" s="142"/>
      <c r="Q45" s="142"/>
      <c r="R45" s="143"/>
      <c r="S45" s="144"/>
      <c r="T45" s="141"/>
      <c r="U45" s="142"/>
      <c r="V45" s="142"/>
      <c r="W45" s="142"/>
      <c r="X45" s="143"/>
      <c r="Y45" s="144"/>
      <c r="Z45" s="141"/>
      <c r="AA45" s="142"/>
      <c r="AB45" s="142"/>
      <c r="AC45" s="142"/>
      <c r="AD45" s="143"/>
      <c r="AE45" s="154"/>
      <c r="AF45" s="158"/>
      <c r="AG45" s="152"/>
      <c r="AH45" s="152"/>
      <c r="AI45" s="153"/>
      <c r="AJ45" s="153"/>
      <c r="AK45" s="153"/>
      <c r="AL45" s="158"/>
      <c r="AM45" s="152"/>
      <c r="AN45" s="152"/>
      <c r="AO45" s="153"/>
      <c r="AP45" s="153"/>
    </row>
    <row r="46" spans="1:42" x14ac:dyDescent="0.25">
      <c r="B46" s="141"/>
      <c r="C46" s="142"/>
      <c r="D46" s="142"/>
      <c r="E46" s="142"/>
      <c r="F46" s="143"/>
      <c r="G46" s="144"/>
      <c r="H46" s="141"/>
      <c r="I46" s="142"/>
      <c r="J46" s="142"/>
      <c r="K46" s="142"/>
      <c r="L46" s="143"/>
      <c r="M46" s="144"/>
      <c r="N46" s="141"/>
      <c r="O46" s="142"/>
      <c r="P46" s="142"/>
      <c r="Q46" s="142"/>
      <c r="R46" s="143"/>
      <c r="S46" s="144"/>
      <c r="T46" s="145"/>
      <c r="U46" s="142"/>
      <c r="V46" s="142"/>
      <c r="W46" s="142"/>
      <c r="X46" s="143"/>
      <c r="Y46" s="144"/>
      <c r="Z46" s="141"/>
      <c r="AA46" s="142"/>
      <c r="AB46" s="142"/>
      <c r="AC46" s="142"/>
      <c r="AD46" s="143"/>
      <c r="AE46" s="154"/>
      <c r="AF46" s="158"/>
      <c r="AG46" s="152"/>
      <c r="AH46" s="152"/>
      <c r="AI46" s="153"/>
      <c r="AJ46" s="153"/>
      <c r="AK46" s="153"/>
      <c r="AL46" s="158"/>
      <c r="AM46" s="152"/>
      <c r="AN46" s="152"/>
      <c r="AO46" s="153"/>
      <c r="AP46" s="153"/>
    </row>
    <row r="47" spans="1:42" x14ac:dyDescent="0.25">
      <c r="B47" s="141"/>
      <c r="C47" s="142"/>
      <c r="D47" s="142"/>
      <c r="E47" s="142"/>
      <c r="F47" s="143"/>
      <c r="G47" s="144"/>
      <c r="H47" s="141"/>
      <c r="I47" s="142"/>
      <c r="J47" s="142"/>
      <c r="K47" s="142"/>
      <c r="L47" s="143"/>
      <c r="M47" s="144"/>
      <c r="N47" s="141"/>
      <c r="O47" s="142"/>
      <c r="P47" s="142"/>
      <c r="Q47" s="142"/>
      <c r="R47" s="143"/>
      <c r="S47" s="144"/>
      <c r="T47" s="141"/>
      <c r="U47" s="142"/>
      <c r="V47" s="142"/>
      <c r="W47" s="142"/>
      <c r="X47" s="143"/>
      <c r="Y47" s="144"/>
      <c r="Z47" s="141"/>
      <c r="AA47" s="142"/>
      <c r="AB47" s="142"/>
      <c r="AC47" s="142"/>
      <c r="AD47" s="143"/>
      <c r="AE47" s="154"/>
      <c r="AF47" s="158"/>
      <c r="AG47" s="152"/>
      <c r="AH47" s="152"/>
      <c r="AI47" s="153"/>
      <c r="AJ47" s="153"/>
      <c r="AK47" s="153"/>
      <c r="AL47" s="158"/>
      <c r="AM47" s="152"/>
      <c r="AN47" s="152"/>
      <c r="AO47" s="153"/>
      <c r="AP47" s="153"/>
    </row>
    <row r="48" spans="1:42" x14ac:dyDescent="0.25">
      <c r="B48" s="146"/>
      <c r="C48" s="147"/>
      <c r="D48" s="147"/>
      <c r="E48" s="147"/>
      <c r="F48" s="148"/>
      <c r="G48" s="144"/>
      <c r="H48" s="146"/>
      <c r="I48" s="147"/>
      <c r="J48" s="147"/>
      <c r="K48" s="147"/>
      <c r="L48" s="148"/>
      <c r="M48" s="144"/>
      <c r="N48" s="146"/>
      <c r="O48" s="147"/>
      <c r="P48" s="147"/>
      <c r="Q48" s="147"/>
      <c r="R48" s="148"/>
      <c r="S48" s="144"/>
      <c r="T48" s="146"/>
      <c r="U48" s="147"/>
      <c r="V48" s="147"/>
      <c r="W48" s="147"/>
      <c r="X48" s="148"/>
      <c r="Y48" s="144"/>
      <c r="Z48" s="146"/>
      <c r="AA48" s="147"/>
      <c r="AB48" s="147"/>
      <c r="AC48" s="147"/>
      <c r="AD48" s="148"/>
      <c r="AE48" s="154"/>
      <c r="AF48" s="158"/>
      <c r="AG48" s="152"/>
      <c r="AH48" s="152"/>
      <c r="AI48" s="153"/>
      <c r="AJ48" s="153"/>
      <c r="AK48" s="153"/>
      <c r="AL48" s="158"/>
      <c r="AM48" s="152"/>
      <c r="AN48" s="152"/>
      <c r="AO48" s="153"/>
      <c r="AP48" s="153"/>
    </row>
    <row r="49" spans="1:42" x14ac:dyDescent="0.25">
      <c r="B49" s="146"/>
      <c r="C49" s="147"/>
      <c r="D49" s="147"/>
      <c r="E49" s="147"/>
      <c r="F49" s="148"/>
      <c r="G49" s="144"/>
      <c r="H49" s="146"/>
      <c r="I49" s="147"/>
      <c r="J49" s="147"/>
      <c r="K49" s="147"/>
      <c r="L49" s="148"/>
      <c r="M49" s="144"/>
      <c r="N49" s="146"/>
      <c r="O49" s="147"/>
      <c r="P49" s="147"/>
      <c r="Q49" s="147"/>
      <c r="R49" s="148"/>
      <c r="S49" s="144"/>
      <c r="T49" s="146"/>
      <c r="U49" s="147"/>
      <c r="V49" s="147"/>
      <c r="W49" s="147"/>
      <c r="X49" s="148"/>
      <c r="Y49" s="144"/>
      <c r="Z49" s="146"/>
      <c r="AA49" s="147"/>
      <c r="AB49" s="147"/>
      <c r="AC49" s="147"/>
      <c r="AD49" s="148"/>
      <c r="AE49" s="154"/>
      <c r="AF49" s="158"/>
      <c r="AG49" s="152"/>
      <c r="AH49" s="152"/>
      <c r="AI49" s="153"/>
      <c r="AJ49" s="153"/>
      <c r="AK49" s="153"/>
      <c r="AL49" s="158"/>
      <c r="AM49" s="152"/>
      <c r="AN49" s="152"/>
      <c r="AO49" s="153"/>
      <c r="AP49" s="153"/>
    </row>
    <row r="50" spans="1:42" x14ac:dyDescent="0.25">
      <c r="B50" s="146"/>
      <c r="C50" s="147"/>
      <c r="D50" s="147"/>
      <c r="E50" s="147"/>
      <c r="F50" s="148"/>
      <c r="G50" s="144"/>
      <c r="H50" s="146"/>
      <c r="I50" s="147"/>
      <c r="J50" s="147"/>
      <c r="K50" s="147"/>
      <c r="L50" s="148"/>
      <c r="M50" s="144"/>
      <c r="N50" s="146"/>
      <c r="O50" s="147"/>
      <c r="P50" s="147"/>
      <c r="Q50" s="147"/>
      <c r="R50" s="148"/>
      <c r="S50" s="144"/>
      <c r="T50" s="146"/>
      <c r="U50" s="147"/>
      <c r="V50" s="147"/>
      <c r="W50" s="147"/>
      <c r="X50" s="148"/>
      <c r="Y50" s="144"/>
      <c r="Z50" s="146"/>
      <c r="AA50" s="147"/>
      <c r="AB50" s="147"/>
      <c r="AC50" s="147"/>
      <c r="AD50" s="148"/>
      <c r="AE50" s="154"/>
      <c r="AF50" s="158"/>
      <c r="AG50" s="152"/>
      <c r="AH50" s="152"/>
      <c r="AI50" s="153"/>
      <c r="AJ50" s="153"/>
      <c r="AK50" s="153"/>
      <c r="AL50" s="158"/>
      <c r="AM50" s="152"/>
      <c r="AN50" s="152"/>
      <c r="AO50" s="153"/>
      <c r="AP50" s="153"/>
    </row>
    <row r="51" spans="1:42" s="135" customFormat="1" x14ac:dyDescent="0.25">
      <c r="A51" s="201">
        <v>43864</v>
      </c>
      <c r="B51" s="201"/>
      <c r="C51" s="201"/>
      <c r="D51" s="201"/>
      <c r="E51" s="201"/>
      <c r="F51" s="201"/>
      <c r="G51" s="201">
        <v>43865</v>
      </c>
      <c r="H51" s="201"/>
      <c r="I51" s="201"/>
      <c r="J51" s="201"/>
      <c r="K51" s="201"/>
      <c r="L51" s="201"/>
      <c r="M51" s="201">
        <v>43866</v>
      </c>
      <c r="N51" s="201"/>
      <c r="O51" s="201"/>
      <c r="P51" s="201"/>
      <c r="Q51" s="201"/>
      <c r="R51" s="201"/>
      <c r="S51" s="201">
        <v>43867</v>
      </c>
      <c r="T51" s="201"/>
      <c r="U51" s="201"/>
      <c r="V51" s="201"/>
      <c r="W51" s="201"/>
      <c r="X51" s="201"/>
      <c r="Y51" s="201">
        <v>43868</v>
      </c>
      <c r="Z51" s="201"/>
      <c r="AA51" s="201"/>
      <c r="AB51" s="201"/>
      <c r="AC51" s="201"/>
      <c r="AD51" s="201"/>
      <c r="AE51" s="201">
        <v>43869</v>
      </c>
      <c r="AF51" s="201"/>
      <c r="AG51" s="201"/>
      <c r="AH51" s="201"/>
      <c r="AI51" s="201"/>
      <c r="AJ51" s="201"/>
      <c r="AK51" s="201">
        <v>43870</v>
      </c>
      <c r="AL51" s="201"/>
      <c r="AM51" s="201"/>
      <c r="AN51" s="201"/>
      <c r="AO51" s="201"/>
      <c r="AP51" s="201"/>
    </row>
    <row r="52" spans="1:42" x14ac:dyDescent="0.25">
      <c r="A52" s="136" t="s">
        <v>69</v>
      </c>
      <c r="B52" s="137" t="s">
        <v>70</v>
      </c>
      <c r="C52" s="138" t="s">
        <v>71</v>
      </c>
      <c r="D52" s="137" t="s">
        <v>72</v>
      </c>
      <c r="E52" s="137" t="s">
        <v>56</v>
      </c>
      <c r="F52" s="137" t="s">
        <v>73</v>
      </c>
      <c r="G52" s="136" t="s">
        <v>69</v>
      </c>
      <c r="H52" s="137" t="s">
        <v>70</v>
      </c>
      <c r="I52" s="138" t="s">
        <v>71</v>
      </c>
      <c r="J52" s="137" t="s">
        <v>72</v>
      </c>
      <c r="K52" s="137" t="s">
        <v>56</v>
      </c>
      <c r="L52" s="137" t="s">
        <v>73</v>
      </c>
      <c r="M52" s="136" t="s">
        <v>69</v>
      </c>
      <c r="N52" s="137" t="s">
        <v>70</v>
      </c>
      <c r="O52" s="138" t="s">
        <v>71</v>
      </c>
      <c r="P52" s="137" t="s">
        <v>72</v>
      </c>
      <c r="Q52" s="137" t="s">
        <v>56</v>
      </c>
      <c r="R52" s="137" t="s">
        <v>73</v>
      </c>
      <c r="S52" s="136" t="s">
        <v>69</v>
      </c>
      <c r="T52" s="137" t="s">
        <v>70</v>
      </c>
      <c r="U52" s="138" t="s">
        <v>71</v>
      </c>
      <c r="V52" s="137" t="s">
        <v>72</v>
      </c>
      <c r="W52" s="137" t="s">
        <v>56</v>
      </c>
      <c r="X52" s="137" t="s">
        <v>73</v>
      </c>
      <c r="Y52" s="136" t="s">
        <v>69</v>
      </c>
      <c r="Z52" s="137" t="s">
        <v>70</v>
      </c>
      <c r="AA52" s="138" t="s">
        <v>71</v>
      </c>
      <c r="AB52" s="137" t="s">
        <v>72</v>
      </c>
      <c r="AC52" s="137" t="s">
        <v>56</v>
      </c>
      <c r="AD52" s="137" t="s">
        <v>73</v>
      </c>
      <c r="AE52" s="152" t="s">
        <v>69</v>
      </c>
      <c r="AF52" s="156" t="s">
        <v>70</v>
      </c>
      <c r="AG52" s="157" t="s">
        <v>71</v>
      </c>
      <c r="AH52" s="156" t="s">
        <v>72</v>
      </c>
      <c r="AI52" s="156" t="s">
        <v>56</v>
      </c>
      <c r="AJ52" s="156" t="s">
        <v>73</v>
      </c>
      <c r="AK52" s="152" t="s">
        <v>69</v>
      </c>
      <c r="AL52" s="156" t="s">
        <v>70</v>
      </c>
      <c r="AM52" s="157" t="s">
        <v>71</v>
      </c>
      <c r="AN52" s="156" t="s">
        <v>72</v>
      </c>
      <c r="AO52" s="156" t="s">
        <v>56</v>
      </c>
      <c r="AP52" s="156" t="s">
        <v>73</v>
      </c>
    </row>
    <row r="53" spans="1:42" x14ac:dyDescent="0.25">
      <c r="A53" s="160" t="s">
        <v>74</v>
      </c>
      <c r="B53" s="141"/>
      <c r="C53" s="142"/>
      <c r="D53" s="142"/>
      <c r="E53" s="142"/>
      <c r="F53" s="143"/>
      <c r="G53" s="144" t="s">
        <v>75</v>
      </c>
      <c r="H53" s="141"/>
      <c r="I53" s="142"/>
      <c r="J53" s="142"/>
      <c r="K53" s="142"/>
      <c r="L53" s="143"/>
      <c r="M53" s="144" t="s">
        <v>76</v>
      </c>
      <c r="N53" s="141"/>
      <c r="O53" s="142"/>
      <c r="P53" s="142"/>
      <c r="Q53" s="142"/>
      <c r="R53" s="143"/>
      <c r="S53" s="144" t="s">
        <v>77</v>
      </c>
      <c r="T53" s="141"/>
      <c r="U53" s="142"/>
      <c r="V53" s="142"/>
      <c r="W53" s="142"/>
      <c r="X53" s="143"/>
      <c r="Y53" s="144" t="s">
        <v>78</v>
      </c>
      <c r="Z53" s="141"/>
      <c r="AA53" s="142"/>
      <c r="AB53" s="142"/>
      <c r="AC53" s="142"/>
      <c r="AD53" s="143"/>
      <c r="AE53" s="154"/>
      <c r="AF53" s="158"/>
      <c r="AG53" s="152"/>
      <c r="AH53" s="152"/>
      <c r="AI53" s="153"/>
      <c r="AJ53" s="153"/>
      <c r="AK53" s="153"/>
      <c r="AL53" s="158"/>
      <c r="AM53" s="152"/>
      <c r="AN53" s="152"/>
      <c r="AO53" s="153"/>
      <c r="AP53" s="153"/>
    </row>
    <row r="54" spans="1:42" x14ac:dyDescent="0.25">
      <c r="A54" s="160" t="s">
        <v>79</v>
      </c>
      <c r="B54" s="141"/>
      <c r="C54" s="142"/>
      <c r="D54" s="142"/>
      <c r="E54" s="142"/>
      <c r="F54" s="143"/>
      <c r="G54" s="144" t="s">
        <v>80</v>
      </c>
      <c r="H54" s="141"/>
      <c r="I54" s="142"/>
      <c r="J54" s="142"/>
      <c r="K54" s="142"/>
      <c r="L54" s="143"/>
      <c r="M54" s="144" t="s">
        <v>81</v>
      </c>
      <c r="N54" s="141"/>
      <c r="O54" s="142"/>
      <c r="P54" s="142"/>
      <c r="Q54" s="142"/>
      <c r="R54" s="143"/>
      <c r="S54" s="144" t="s">
        <v>82</v>
      </c>
      <c r="T54" s="141"/>
      <c r="U54" s="142"/>
      <c r="V54" s="142"/>
      <c r="W54" s="142"/>
      <c r="X54" s="143"/>
      <c r="Y54" s="144" t="s">
        <v>83</v>
      </c>
      <c r="Z54" s="141"/>
      <c r="AA54" s="142"/>
      <c r="AB54" s="142"/>
      <c r="AC54" s="142"/>
      <c r="AD54" s="143"/>
      <c r="AE54" s="154"/>
      <c r="AF54" s="158"/>
      <c r="AG54" s="152"/>
      <c r="AH54" s="152"/>
      <c r="AI54" s="153"/>
      <c r="AJ54" s="153"/>
      <c r="AK54" s="153"/>
      <c r="AL54" s="158"/>
      <c r="AM54" s="152"/>
      <c r="AN54" s="152"/>
      <c r="AO54" s="153"/>
      <c r="AP54" s="153"/>
    </row>
    <row r="55" spans="1:42" x14ac:dyDescent="0.25">
      <c r="A55" s="160" t="s">
        <v>84</v>
      </c>
      <c r="B55" s="141"/>
      <c r="C55" s="142"/>
      <c r="D55" s="142"/>
      <c r="E55" s="142"/>
      <c r="F55" s="143"/>
      <c r="G55" s="144"/>
      <c r="H55" s="141"/>
      <c r="I55" s="142"/>
      <c r="J55" s="142"/>
      <c r="K55" s="142"/>
      <c r="L55" s="143"/>
      <c r="M55" s="144"/>
      <c r="N55" s="141"/>
      <c r="O55" s="142"/>
      <c r="P55" s="142"/>
      <c r="Q55" s="142"/>
      <c r="R55" s="143"/>
      <c r="S55" s="144" t="s">
        <v>85</v>
      </c>
      <c r="T55" s="141"/>
      <c r="U55" s="142"/>
      <c r="V55" s="142"/>
      <c r="W55" s="142"/>
      <c r="X55" s="143"/>
      <c r="Y55" s="144" t="s">
        <v>86</v>
      </c>
      <c r="Z55" s="141"/>
      <c r="AA55" s="142"/>
      <c r="AB55" s="142"/>
      <c r="AC55" s="142"/>
      <c r="AD55" s="143"/>
      <c r="AE55" s="154"/>
      <c r="AF55" s="158"/>
      <c r="AG55" s="152"/>
      <c r="AH55" s="152"/>
      <c r="AI55" s="153"/>
      <c r="AJ55" s="153"/>
      <c r="AK55" s="153"/>
      <c r="AL55" s="158"/>
      <c r="AM55" s="152"/>
      <c r="AN55" s="152"/>
      <c r="AO55" s="153"/>
      <c r="AP55" s="153"/>
    </row>
    <row r="56" spans="1:42" x14ac:dyDescent="0.25">
      <c r="A56" s="160" t="s">
        <v>87</v>
      </c>
      <c r="B56" s="141"/>
      <c r="C56" s="142"/>
      <c r="D56" s="142"/>
      <c r="E56" s="142"/>
      <c r="F56" s="143"/>
      <c r="G56" s="144"/>
      <c r="H56" s="141"/>
      <c r="I56" s="142"/>
      <c r="J56" s="142"/>
      <c r="K56" s="142"/>
      <c r="L56" s="143"/>
      <c r="M56" s="144"/>
      <c r="N56" s="141"/>
      <c r="O56" s="142"/>
      <c r="P56" s="142"/>
      <c r="Q56" s="142"/>
      <c r="R56" s="143"/>
      <c r="S56" s="144" t="s">
        <v>88</v>
      </c>
      <c r="T56" s="145"/>
      <c r="U56" s="142"/>
      <c r="V56" s="142"/>
      <c r="W56" s="142"/>
      <c r="X56" s="143"/>
      <c r="Y56" s="144" t="s">
        <v>75</v>
      </c>
      <c r="Z56" s="141"/>
      <c r="AA56" s="142"/>
      <c r="AB56" s="142"/>
      <c r="AC56" s="142"/>
      <c r="AD56" s="143"/>
      <c r="AE56" s="154"/>
      <c r="AF56" s="158"/>
      <c r="AG56" s="152"/>
      <c r="AH56" s="152"/>
      <c r="AI56" s="153"/>
      <c r="AJ56" s="153"/>
      <c r="AK56" s="153"/>
      <c r="AL56" s="158"/>
      <c r="AM56" s="152"/>
      <c r="AN56" s="152"/>
      <c r="AO56" s="153"/>
      <c r="AP56" s="153"/>
    </row>
    <row r="57" spans="1:42" x14ac:dyDescent="0.25">
      <c r="A57" s="160" t="s">
        <v>89</v>
      </c>
      <c r="B57" s="141"/>
      <c r="C57" s="142"/>
      <c r="D57" s="142"/>
      <c r="E57" s="142"/>
      <c r="F57" s="143"/>
      <c r="G57" s="144"/>
      <c r="H57" s="141"/>
      <c r="I57" s="142"/>
      <c r="J57" s="142"/>
      <c r="K57" s="142"/>
      <c r="L57" s="143"/>
      <c r="M57" s="144"/>
      <c r="N57" s="141"/>
      <c r="O57" s="142"/>
      <c r="P57" s="142"/>
      <c r="Q57" s="142"/>
      <c r="R57" s="143"/>
      <c r="S57" s="144" t="s">
        <v>90</v>
      </c>
      <c r="T57" s="141"/>
      <c r="U57" s="142"/>
      <c r="V57" s="142"/>
      <c r="W57" s="142"/>
      <c r="X57" s="143"/>
      <c r="Y57" s="144"/>
      <c r="Z57" s="141"/>
      <c r="AA57" s="142"/>
      <c r="AB57" s="142"/>
      <c r="AC57" s="142"/>
      <c r="AD57" s="143"/>
      <c r="AE57" s="154"/>
      <c r="AF57" s="158"/>
      <c r="AG57" s="152"/>
      <c r="AH57" s="152"/>
      <c r="AI57" s="153"/>
      <c r="AJ57" s="153"/>
      <c r="AK57" s="153"/>
      <c r="AL57" s="158"/>
      <c r="AM57" s="152"/>
      <c r="AN57" s="152"/>
      <c r="AO57" s="153"/>
      <c r="AP57" s="153"/>
    </row>
    <row r="58" spans="1:42" x14ac:dyDescent="0.25">
      <c r="A58" s="160" t="s">
        <v>84</v>
      </c>
      <c r="B58" s="141"/>
      <c r="C58" s="142"/>
      <c r="D58" s="142"/>
      <c r="E58" s="142"/>
      <c r="F58" s="143"/>
      <c r="G58" s="144"/>
      <c r="H58" s="141"/>
      <c r="I58" s="142"/>
      <c r="J58" s="142"/>
      <c r="K58" s="142"/>
      <c r="L58" s="143"/>
      <c r="M58" s="144"/>
      <c r="N58" s="141"/>
      <c r="O58" s="142"/>
      <c r="P58" s="142"/>
      <c r="Q58" s="142"/>
      <c r="R58" s="143"/>
      <c r="S58" s="144" t="s">
        <v>91</v>
      </c>
      <c r="T58" s="141"/>
      <c r="U58" s="142"/>
      <c r="V58" s="142"/>
      <c r="W58" s="142"/>
      <c r="X58" s="143"/>
      <c r="Y58" s="144"/>
      <c r="Z58" s="141"/>
      <c r="AA58" s="142"/>
      <c r="AB58" s="142"/>
      <c r="AC58" s="142"/>
      <c r="AD58" s="143"/>
      <c r="AE58" s="154"/>
      <c r="AF58" s="158"/>
      <c r="AG58" s="152"/>
      <c r="AH58" s="152"/>
      <c r="AI58" s="153"/>
      <c r="AJ58" s="153"/>
      <c r="AK58" s="153"/>
      <c r="AL58" s="158"/>
      <c r="AM58" s="152"/>
      <c r="AN58" s="152"/>
      <c r="AO58" s="153"/>
      <c r="AP58" s="153"/>
    </row>
    <row r="59" spans="1:42" x14ac:dyDescent="0.25">
      <c r="A59" s="160" t="s">
        <v>92</v>
      </c>
      <c r="B59" s="141"/>
      <c r="C59" s="142"/>
      <c r="D59" s="142"/>
      <c r="E59" s="142"/>
      <c r="F59" s="143"/>
      <c r="G59" s="144"/>
      <c r="H59" s="141"/>
      <c r="I59" s="142"/>
      <c r="J59" s="142"/>
      <c r="K59" s="142"/>
      <c r="L59" s="143"/>
      <c r="M59" s="144"/>
      <c r="N59" s="141"/>
      <c r="O59" s="142"/>
      <c r="P59" s="142"/>
      <c r="Q59" s="142"/>
      <c r="R59" s="143"/>
      <c r="S59" s="144"/>
      <c r="T59" s="141"/>
      <c r="U59" s="142"/>
      <c r="V59" s="142"/>
      <c r="W59" s="142"/>
      <c r="X59" s="143"/>
      <c r="Y59" s="144"/>
      <c r="Z59" s="141"/>
      <c r="AA59" s="142"/>
      <c r="AB59" s="142"/>
      <c r="AC59" s="142"/>
      <c r="AD59" s="143"/>
      <c r="AE59" s="154"/>
      <c r="AF59" s="158"/>
      <c r="AG59" s="152"/>
      <c r="AH59" s="152"/>
      <c r="AI59" s="153"/>
      <c r="AJ59" s="153"/>
      <c r="AK59" s="153"/>
      <c r="AL59" s="158"/>
      <c r="AM59" s="152"/>
      <c r="AN59" s="152"/>
      <c r="AO59" s="153"/>
      <c r="AP59" s="153"/>
    </row>
    <row r="60" spans="1:42" x14ac:dyDescent="0.25">
      <c r="A60" s="160" t="s">
        <v>93</v>
      </c>
      <c r="B60" s="141"/>
      <c r="C60" s="142"/>
      <c r="D60" s="142"/>
      <c r="E60" s="142"/>
      <c r="F60" s="143"/>
      <c r="G60" s="144"/>
      <c r="H60" s="141"/>
      <c r="I60" s="142"/>
      <c r="J60" s="142"/>
      <c r="K60" s="142"/>
      <c r="L60" s="143"/>
      <c r="M60" s="144"/>
      <c r="N60" s="141"/>
      <c r="O60" s="142"/>
      <c r="P60" s="142"/>
      <c r="Q60" s="142"/>
      <c r="R60" s="143"/>
      <c r="S60" s="144"/>
      <c r="T60" s="141"/>
      <c r="U60" s="142"/>
      <c r="V60" s="142"/>
      <c r="W60" s="142"/>
      <c r="X60" s="143"/>
      <c r="Y60" s="144"/>
      <c r="Z60" s="141"/>
      <c r="AA60" s="142"/>
      <c r="AB60" s="142"/>
      <c r="AC60" s="142"/>
      <c r="AD60" s="143"/>
      <c r="AE60" s="154"/>
      <c r="AF60" s="158"/>
      <c r="AG60" s="152"/>
      <c r="AH60" s="152"/>
      <c r="AI60" s="153"/>
      <c r="AJ60" s="153"/>
      <c r="AK60" s="153"/>
      <c r="AL60" s="158"/>
      <c r="AM60" s="152"/>
      <c r="AN60" s="152"/>
      <c r="AO60" s="153"/>
      <c r="AP60" s="153"/>
    </row>
    <row r="61" spans="1:42" x14ac:dyDescent="0.25">
      <c r="A61" s="160" t="s">
        <v>94</v>
      </c>
      <c r="B61" s="141"/>
      <c r="C61" s="142"/>
      <c r="D61" s="142"/>
      <c r="E61" s="142"/>
      <c r="F61" s="143"/>
      <c r="G61" s="144"/>
      <c r="H61" s="141"/>
      <c r="I61" s="142"/>
      <c r="J61" s="142"/>
      <c r="K61" s="142"/>
      <c r="L61" s="143"/>
      <c r="M61" s="144"/>
      <c r="N61" s="141"/>
      <c r="O61" s="142"/>
      <c r="P61" s="142"/>
      <c r="Q61" s="142"/>
      <c r="R61" s="143"/>
      <c r="S61" s="144"/>
      <c r="T61" s="141"/>
      <c r="U61" s="142"/>
      <c r="V61" s="142"/>
      <c r="W61" s="142"/>
      <c r="X61" s="143"/>
      <c r="Y61" s="144"/>
      <c r="Z61" s="141"/>
      <c r="AA61" s="142"/>
      <c r="AB61" s="142"/>
      <c r="AC61" s="142"/>
      <c r="AD61" s="143"/>
      <c r="AE61" s="154"/>
      <c r="AF61" s="158"/>
      <c r="AG61" s="152"/>
      <c r="AH61" s="152"/>
      <c r="AI61" s="153"/>
      <c r="AJ61" s="153"/>
      <c r="AK61" s="153"/>
      <c r="AL61" s="158"/>
      <c r="AM61" s="152"/>
      <c r="AN61" s="152"/>
      <c r="AO61" s="153"/>
      <c r="AP61" s="153"/>
    </row>
    <row r="62" spans="1:42" x14ac:dyDescent="0.25">
      <c r="A62" s="160" t="s">
        <v>95</v>
      </c>
      <c r="B62" s="141"/>
      <c r="C62" s="142"/>
      <c r="D62" s="142"/>
      <c r="E62" s="142"/>
      <c r="F62" s="143"/>
      <c r="G62" s="144"/>
      <c r="H62" s="141"/>
      <c r="I62" s="142"/>
      <c r="J62" s="142"/>
      <c r="K62" s="142"/>
      <c r="L62" s="143"/>
      <c r="M62" s="144"/>
      <c r="N62" s="141"/>
      <c r="O62" s="142"/>
      <c r="P62" s="142"/>
      <c r="Q62" s="142"/>
      <c r="R62" s="143"/>
      <c r="S62" s="144"/>
      <c r="T62" s="141"/>
      <c r="U62" s="142"/>
      <c r="V62" s="142"/>
      <c r="W62" s="142"/>
      <c r="X62" s="143"/>
      <c r="Y62" s="144"/>
      <c r="Z62" s="141"/>
      <c r="AA62" s="142"/>
      <c r="AB62" s="142"/>
      <c r="AC62" s="142"/>
      <c r="AD62" s="143"/>
      <c r="AE62" s="154"/>
      <c r="AF62" s="158"/>
      <c r="AG62" s="152"/>
      <c r="AH62" s="152"/>
      <c r="AI62" s="153"/>
      <c r="AJ62" s="153"/>
      <c r="AK62" s="153"/>
      <c r="AL62" s="158"/>
      <c r="AM62" s="152"/>
      <c r="AN62" s="152"/>
      <c r="AO62" s="153"/>
      <c r="AP62" s="153"/>
    </row>
    <row r="63" spans="1:42" x14ac:dyDescent="0.25">
      <c r="A63" s="160" t="s">
        <v>77</v>
      </c>
      <c r="B63" s="141"/>
      <c r="C63" s="142"/>
      <c r="D63" s="142"/>
      <c r="E63" s="142"/>
      <c r="F63" s="143"/>
      <c r="G63" s="144"/>
      <c r="H63" s="141"/>
      <c r="I63" s="142"/>
      <c r="J63" s="142"/>
      <c r="K63" s="142"/>
      <c r="L63" s="143"/>
      <c r="M63" s="144"/>
      <c r="N63" s="141"/>
      <c r="O63" s="142"/>
      <c r="P63" s="142"/>
      <c r="Q63" s="142"/>
      <c r="R63" s="143"/>
      <c r="S63" s="144"/>
      <c r="T63" s="141"/>
      <c r="U63" s="142"/>
      <c r="V63" s="142"/>
      <c r="W63" s="142"/>
      <c r="X63" s="143"/>
      <c r="Y63" s="144"/>
      <c r="Z63" s="141"/>
      <c r="AA63" s="142"/>
      <c r="AB63" s="142"/>
      <c r="AC63" s="142"/>
      <c r="AD63" s="143"/>
      <c r="AE63" s="154"/>
      <c r="AF63" s="158"/>
      <c r="AG63" s="152"/>
      <c r="AH63" s="152"/>
      <c r="AI63" s="153"/>
      <c r="AJ63" s="153"/>
      <c r="AK63" s="153"/>
      <c r="AL63" s="158"/>
      <c r="AM63" s="152"/>
      <c r="AN63" s="152"/>
      <c r="AO63" s="153"/>
      <c r="AP63" s="153"/>
    </row>
    <row r="64" spans="1:42" x14ac:dyDescent="0.25">
      <c r="B64" s="141"/>
      <c r="C64" s="142"/>
      <c r="D64" s="142"/>
      <c r="E64" s="142"/>
      <c r="F64" s="143"/>
      <c r="G64" s="144"/>
      <c r="H64" s="141"/>
      <c r="I64" s="142"/>
      <c r="J64" s="142"/>
      <c r="K64" s="142"/>
      <c r="L64" s="143"/>
      <c r="M64" s="144"/>
      <c r="N64" s="141"/>
      <c r="O64" s="142"/>
      <c r="P64" s="142"/>
      <c r="Q64" s="142"/>
      <c r="R64" s="143"/>
      <c r="S64" s="144"/>
      <c r="T64" s="141"/>
      <c r="U64" s="142"/>
      <c r="V64" s="142"/>
      <c r="W64" s="142"/>
      <c r="X64" s="143"/>
      <c r="Y64" s="144"/>
      <c r="Z64" s="141"/>
      <c r="AA64" s="142"/>
      <c r="AB64" s="142"/>
      <c r="AC64" s="142"/>
      <c r="AD64" s="143"/>
      <c r="AE64" s="154"/>
      <c r="AF64" s="158"/>
      <c r="AG64" s="152"/>
      <c r="AH64" s="152"/>
      <c r="AI64" s="153"/>
      <c r="AJ64" s="153"/>
      <c r="AK64" s="153"/>
      <c r="AL64" s="158"/>
      <c r="AM64" s="152"/>
      <c r="AN64" s="152"/>
      <c r="AO64" s="153"/>
      <c r="AP64" s="153"/>
    </row>
    <row r="65" spans="1:42" x14ac:dyDescent="0.25">
      <c r="B65" s="141"/>
      <c r="C65" s="142"/>
      <c r="D65" s="142"/>
      <c r="E65" s="142"/>
      <c r="F65" s="143"/>
      <c r="G65" s="144"/>
      <c r="H65" s="141"/>
      <c r="I65" s="142"/>
      <c r="J65" s="142"/>
      <c r="K65" s="142"/>
      <c r="L65" s="143"/>
      <c r="M65" s="144"/>
      <c r="N65" s="141"/>
      <c r="O65" s="142"/>
      <c r="P65" s="142"/>
      <c r="Q65" s="142"/>
      <c r="R65" s="143"/>
      <c r="S65" s="144"/>
      <c r="T65" s="141"/>
      <c r="U65" s="142"/>
      <c r="V65" s="142"/>
      <c r="W65" s="142"/>
      <c r="X65" s="143"/>
      <c r="Y65" s="144"/>
      <c r="Z65" s="141"/>
      <c r="AA65" s="142"/>
      <c r="AB65" s="142"/>
      <c r="AC65" s="142"/>
      <c r="AD65" s="143"/>
      <c r="AE65" s="154"/>
      <c r="AF65" s="158"/>
      <c r="AG65" s="152"/>
      <c r="AH65" s="152"/>
      <c r="AI65" s="153"/>
      <c r="AJ65" s="153"/>
      <c r="AK65" s="153"/>
      <c r="AL65" s="158"/>
      <c r="AM65" s="152"/>
      <c r="AN65" s="152"/>
      <c r="AO65" s="153"/>
      <c r="AP65" s="153"/>
    </row>
    <row r="66" spans="1:42" x14ac:dyDescent="0.25">
      <c r="B66" s="141"/>
      <c r="C66" s="142"/>
      <c r="D66" s="142"/>
      <c r="E66" s="142"/>
      <c r="F66" s="143"/>
      <c r="G66" s="144"/>
      <c r="H66" s="141"/>
      <c r="I66" s="142"/>
      <c r="J66" s="142"/>
      <c r="K66" s="142"/>
      <c r="L66" s="143"/>
      <c r="M66" s="144"/>
      <c r="N66" s="141"/>
      <c r="O66" s="142"/>
      <c r="P66" s="142"/>
      <c r="Q66" s="142"/>
      <c r="R66" s="143"/>
      <c r="S66" s="144"/>
      <c r="T66" s="141"/>
      <c r="U66" s="142"/>
      <c r="V66" s="142"/>
      <c r="W66" s="142"/>
      <c r="X66" s="143"/>
      <c r="Y66" s="144"/>
      <c r="Z66" s="141"/>
      <c r="AA66" s="142"/>
      <c r="AB66" s="142"/>
      <c r="AC66" s="142"/>
      <c r="AD66" s="143"/>
      <c r="AE66" s="154"/>
      <c r="AF66" s="158"/>
      <c r="AG66" s="152"/>
      <c r="AH66" s="152"/>
      <c r="AI66" s="153"/>
      <c r="AJ66" s="153"/>
      <c r="AK66" s="153"/>
      <c r="AL66" s="158"/>
      <c r="AM66" s="152"/>
      <c r="AN66" s="152"/>
      <c r="AO66" s="153"/>
      <c r="AP66" s="153"/>
    </row>
    <row r="67" spans="1:42" x14ac:dyDescent="0.25">
      <c r="B67" s="146"/>
      <c r="C67" s="147"/>
      <c r="D67" s="147"/>
      <c r="E67" s="147"/>
      <c r="F67" s="148"/>
      <c r="G67" s="144"/>
      <c r="H67" s="146"/>
      <c r="I67" s="147"/>
      <c r="J67" s="147"/>
      <c r="K67" s="147"/>
      <c r="L67" s="148"/>
      <c r="M67" s="144"/>
      <c r="N67" s="146"/>
      <c r="O67" s="147"/>
      <c r="P67" s="147"/>
      <c r="Q67" s="147"/>
      <c r="R67" s="148"/>
      <c r="S67" s="144"/>
      <c r="T67" s="146"/>
      <c r="U67" s="147"/>
      <c r="V67" s="147"/>
      <c r="W67" s="147"/>
      <c r="X67" s="148"/>
      <c r="Y67" s="144"/>
      <c r="Z67" s="146"/>
      <c r="AA67" s="147"/>
      <c r="AB67" s="147"/>
      <c r="AC67" s="147"/>
      <c r="AD67" s="148"/>
      <c r="AE67" s="154"/>
      <c r="AF67" s="158"/>
      <c r="AG67" s="152"/>
      <c r="AH67" s="152"/>
      <c r="AI67" s="153"/>
      <c r="AJ67" s="153"/>
      <c r="AK67" s="153"/>
      <c r="AL67" s="158"/>
      <c r="AM67" s="152"/>
      <c r="AN67" s="152"/>
      <c r="AO67" s="153"/>
      <c r="AP67" s="153"/>
    </row>
    <row r="68" spans="1:42" x14ac:dyDescent="0.25">
      <c r="B68" s="146"/>
      <c r="C68" s="147"/>
      <c r="D68" s="147"/>
      <c r="E68" s="147"/>
      <c r="F68" s="148"/>
      <c r="G68" s="144"/>
      <c r="H68" s="146"/>
      <c r="I68" s="147"/>
      <c r="J68" s="147"/>
      <c r="K68" s="147"/>
      <c r="L68" s="148"/>
      <c r="M68" s="144"/>
      <c r="N68" s="146"/>
      <c r="O68" s="147"/>
      <c r="P68" s="147"/>
      <c r="Q68" s="147"/>
      <c r="R68" s="148"/>
      <c r="S68" s="144"/>
      <c r="T68" s="146"/>
      <c r="U68" s="147"/>
      <c r="V68" s="147"/>
      <c r="W68" s="147"/>
      <c r="X68" s="148"/>
      <c r="Y68" s="144"/>
      <c r="Z68" s="146"/>
      <c r="AA68" s="147"/>
      <c r="AB68" s="147"/>
      <c r="AC68" s="147"/>
      <c r="AD68" s="148"/>
      <c r="AE68" s="154"/>
      <c r="AF68" s="158"/>
      <c r="AG68" s="152"/>
      <c r="AH68" s="152"/>
      <c r="AI68" s="153"/>
      <c r="AJ68" s="153"/>
      <c r="AK68" s="153"/>
      <c r="AL68" s="158"/>
      <c r="AM68" s="152"/>
      <c r="AN68" s="152"/>
      <c r="AO68" s="153"/>
      <c r="AP68" s="153"/>
    </row>
    <row r="69" spans="1:42" x14ac:dyDescent="0.25">
      <c r="B69" s="146"/>
      <c r="C69" s="147"/>
      <c r="D69" s="147"/>
      <c r="E69" s="147"/>
      <c r="F69" s="148"/>
      <c r="G69" s="144"/>
      <c r="H69" s="146"/>
      <c r="I69" s="147"/>
      <c r="J69" s="147"/>
      <c r="K69" s="147"/>
      <c r="L69" s="148"/>
      <c r="M69" s="144"/>
      <c r="N69" s="146"/>
      <c r="O69" s="147"/>
      <c r="P69" s="147"/>
      <c r="Q69" s="147"/>
      <c r="R69" s="148"/>
      <c r="S69" s="144"/>
      <c r="T69" s="146"/>
      <c r="U69" s="147"/>
      <c r="V69" s="147"/>
      <c r="W69" s="147"/>
      <c r="X69" s="148"/>
      <c r="Y69" s="144"/>
      <c r="Z69" s="146"/>
      <c r="AA69" s="147"/>
      <c r="AB69" s="147"/>
      <c r="AC69" s="147"/>
      <c r="AD69" s="148"/>
      <c r="AE69" s="154"/>
      <c r="AF69" s="158"/>
      <c r="AG69" s="152"/>
      <c r="AH69" s="152"/>
      <c r="AI69" s="153"/>
      <c r="AJ69" s="153"/>
      <c r="AK69" s="153"/>
      <c r="AL69" s="158"/>
      <c r="AM69" s="152"/>
      <c r="AN69" s="152"/>
      <c r="AO69" s="153"/>
      <c r="AP69" s="153"/>
    </row>
    <row r="70" spans="1:42" s="135" customFormat="1" x14ac:dyDescent="0.25">
      <c r="A70" s="201">
        <v>43871</v>
      </c>
      <c r="B70" s="201"/>
      <c r="C70" s="201"/>
      <c r="D70" s="201"/>
      <c r="E70" s="201"/>
      <c r="F70" s="201"/>
      <c r="G70" s="201">
        <v>43872</v>
      </c>
      <c r="H70" s="201"/>
      <c r="I70" s="201"/>
      <c r="J70" s="201"/>
      <c r="K70" s="201"/>
      <c r="L70" s="201"/>
      <c r="M70" s="201">
        <v>43873</v>
      </c>
      <c r="N70" s="201"/>
      <c r="O70" s="201"/>
      <c r="P70" s="201"/>
      <c r="Q70" s="201"/>
      <c r="R70" s="201"/>
      <c r="S70" s="201">
        <v>43874</v>
      </c>
      <c r="T70" s="201"/>
      <c r="U70" s="201"/>
      <c r="V70" s="201"/>
      <c r="W70" s="201"/>
      <c r="X70" s="201"/>
      <c r="Y70" s="201">
        <v>43875</v>
      </c>
      <c r="Z70" s="201"/>
      <c r="AA70" s="201"/>
      <c r="AB70" s="201"/>
      <c r="AC70" s="201"/>
      <c r="AD70" s="201"/>
      <c r="AE70" s="201">
        <v>43876</v>
      </c>
      <c r="AF70" s="201"/>
      <c r="AG70" s="201"/>
      <c r="AH70" s="201"/>
      <c r="AI70" s="201"/>
      <c r="AJ70" s="201"/>
      <c r="AK70" s="201">
        <v>43877</v>
      </c>
      <c r="AL70" s="201"/>
      <c r="AM70" s="201"/>
      <c r="AN70" s="201"/>
      <c r="AO70" s="201"/>
      <c r="AP70" s="201"/>
    </row>
    <row r="71" spans="1:42" x14ac:dyDescent="0.25">
      <c r="A71" s="136" t="s">
        <v>69</v>
      </c>
      <c r="B71" s="137" t="s">
        <v>70</v>
      </c>
      <c r="C71" s="138" t="s">
        <v>71</v>
      </c>
      <c r="D71" s="137" t="s">
        <v>72</v>
      </c>
      <c r="E71" s="137" t="s">
        <v>56</v>
      </c>
      <c r="F71" s="137" t="s">
        <v>73</v>
      </c>
      <c r="G71" s="136" t="s">
        <v>69</v>
      </c>
      <c r="H71" s="137" t="s">
        <v>70</v>
      </c>
      <c r="I71" s="138" t="s">
        <v>71</v>
      </c>
      <c r="J71" s="137" t="s">
        <v>72</v>
      </c>
      <c r="K71" s="137" t="s">
        <v>56</v>
      </c>
      <c r="L71" s="137" t="s">
        <v>73</v>
      </c>
      <c r="M71" s="136" t="s">
        <v>69</v>
      </c>
      <c r="N71" s="137" t="s">
        <v>70</v>
      </c>
      <c r="O71" s="138" t="s">
        <v>71</v>
      </c>
      <c r="P71" s="137" t="s">
        <v>72</v>
      </c>
      <c r="Q71" s="137" t="s">
        <v>56</v>
      </c>
      <c r="R71" s="137" t="s">
        <v>73</v>
      </c>
      <c r="S71" s="136" t="s">
        <v>69</v>
      </c>
      <c r="T71" s="137" t="s">
        <v>70</v>
      </c>
      <c r="U71" s="138" t="s">
        <v>71</v>
      </c>
      <c r="V71" s="137" t="s">
        <v>72</v>
      </c>
      <c r="W71" s="137" t="s">
        <v>56</v>
      </c>
      <c r="X71" s="137" t="s">
        <v>73</v>
      </c>
      <c r="Y71" s="136" t="s">
        <v>69</v>
      </c>
      <c r="Z71" s="137" t="s">
        <v>70</v>
      </c>
      <c r="AA71" s="138" t="s">
        <v>71</v>
      </c>
      <c r="AB71" s="137" t="s">
        <v>72</v>
      </c>
      <c r="AC71" s="137" t="s">
        <v>56</v>
      </c>
      <c r="AD71" s="137" t="s">
        <v>73</v>
      </c>
      <c r="AE71" s="152" t="s">
        <v>69</v>
      </c>
      <c r="AF71" s="156" t="s">
        <v>70</v>
      </c>
      <c r="AG71" s="157" t="s">
        <v>71</v>
      </c>
      <c r="AH71" s="156" t="s">
        <v>72</v>
      </c>
      <c r="AI71" s="156" t="s">
        <v>56</v>
      </c>
      <c r="AJ71" s="156" t="s">
        <v>73</v>
      </c>
      <c r="AK71" s="152" t="s">
        <v>69</v>
      </c>
      <c r="AL71" s="156" t="s">
        <v>70</v>
      </c>
      <c r="AM71" s="157" t="s">
        <v>71</v>
      </c>
      <c r="AN71" s="156" t="s">
        <v>72</v>
      </c>
      <c r="AO71" s="156" t="s">
        <v>56</v>
      </c>
      <c r="AP71" s="156" t="s">
        <v>73</v>
      </c>
    </row>
    <row r="72" spans="1:42" x14ac:dyDescent="0.25">
      <c r="A72" s="160" t="s">
        <v>96</v>
      </c>
      <c r="B72" s="141"/>
      <c r="C72" s="142"/>
      <c r="D72" s="142"/>
      <c r="E72" s="142"/>
      <c r="F72" s="143"/>
      <c r="G72" s="144" t="s">
        <v>97</v>
      </c>
      <c r="H72" s="141" t="s">
        <v>79</v>
      </c>
      <c r="I72" s="142">
        <v>0.36499999999999999</v>
      </c>
      <c r="J72" s="142">
        <v>0.39</v>
      </c>
      <c r="K72" s="142">
        <v>0.39</v>
      </c>
      <c r="L72" s="143">
        <v>800000</v>
      </c>
      <c r="M72" s="144" t="s">
        <v>98</v>
      </c>
      <c r="N72" s="141" t="s">
        <v>79</v>
      </c>
      <c r="O72" s="142">
        <v>0.36499999999999999</v>
      </c>
      <c r="P72" s="142">
        <v>0.39</v>
      </c>
      <c r="Q72" s="142">
        <v>0.39</v>
      </c>
      <c r="R72" s="143">
        <v>800000</v>
      </c>
      <c r="S72" s="144" t="s">
        <v>99</v>
      </c>
      <c r="T72" s="141"/>
      <c r="U72" s="142"/>
      <c r="V72" s="142"/>
      <c r="W72" s="142"/>
      <c r="X72" s="143"/>
      <c r="Y72" s="144" t="s">
        <v>100</v>
      </c>
      <c r="Z72" s="141"/>
      <c r="AA72" s="142"/>
      <c r="AB72" s="142"/>
      <c r="AC72" s="142"/>
      <c r="AD72" s="143"/>
      <c r="AE72" s="154"/>
      <c r="AF72" s="158"/>
      <c r="AG72" s="152"/>
      <c r="AH72" s="152"/>
      <c r="AI72" s="153"/>
      <c r="AJ72" s="153"/>
      <c r="AK72" s="153"/>
      <c r="AL72" s="158"/>
      <c r="AM72" s="152"/>
      <c r="AN72" s="152"/>
      <c r="AO72" s="153"/>
      <c r="AP72" s="153"/>
    </row>
    <row r="73" spans="1:42" x14ac:dyDescent="0.25">
      <c r="B73" s="141"/>
      <c r="C73" s="142"/>
      <c r="D73" s="142"/>
      <c r="E73" s="142"/>
      <c r="F73" s="143"/>
      <c r="G73" s="144" t="s">
        <v>101</v>
      </c>
      <c r="H73" s="141" t="s">
        <v>84</v>
      </c>
      <c r="I73" s="142">
        <v>1.31</v>
      </c>
      <c r="J73" s="142">
        <v>1.34</v>
      </c>
      <c r="K73" s="142">
        <v>1.39</v>
      </c>
      <c r="L73" s="143">
        <v>33000</v>
      </c>
      <c r="M73" s="144" t="s">
        <v>102</v>
      </c>
      <c r="N73" s="141" t="s">
        <v>84</v>
      </c>
      <c r="O73" s="142">
        <v>1.31</v>
      </c>
      <c r="P73" s="142">
        <v>1.34</v>
      </c>
      <c r="Q73" s="142">
        <v>1.39</v>
      </c>
      <c r="R73" s="143">
        <v>33000</v>
      </c>
      <c r="S73" s="144" t="s">
        <v>103</v>
      </c>
      <c r="T73" s="141"/>
      <c r="U73" s="142"/>
      <c r="V73" s="142"/>
      <c r="W73" s="142"/>
      <c r="X73" s="143"/>
      <c r="Y73" s="144" t="s">
        <v>104</v>
      </c>
      <c r="Z73" s="141"/>
      <c r="AA73" s="142"/>
      <c r="AB73" s="142"/>
      <c r="AC73" s="142"/>
      <c r="AD73" s="143"/>
      <c r="AE73" s="154"/>
      <c r="AF73" s="158"/>
      <c r="AG73" s="152"/>
      <c r="AH73" s="152"/>
      <c r="AI73" s="153"/>
      <c r="AJ73" s="153"/>
      <c r="AK73" s="153"/>
      <c r="AL73" s="158"/>
      <c r="AM73" s="152"/>
      <c r="AN73" s="152"/>
      <c r="AO73" s="153"/>
      <c r="AP73" s="153"/>
    </row>
    <row r="74" spans="1:42" x14ac:dyDescent="0.25">
      <c r="B74" s="141"/>
      <c r="C74" s="142"/>
      <c r="D74" s="142"/>
      <c r="E74" s="142"/>
      <c r="F74" s="143"/>
      <c r="G74" s="144" t="s">
        <v>105</v>
      </c>
      <c r="H74" s="141" t="s">
        <v>87</v>
      </c>
      <c r="I74" s="142">
        <v>2.4300000000000002</v>
      </c>
      <c r="J74" s="142">
        <v>2.4700000000000002</v>
      </c>
      <c r="K74" s="142">
        <v>2.56</v>
      </c>
      <c r="L74" s="143">
        <v>90000</v>
      </c>
      <c r="M74" s="144" t="s">
        <v>90</v>
      </c>
      <c r="N74" s="141" t="s">
        <v>87</v>
      </c>
      <c r="O74" s="142">
        <v>2.4300000000000002</v>
      </c>
      <c r="P74" s="142">
        <v>2.4700000000000002</v>
      </c>
      <c r="Q74" s="142">
        <v>2.56</v>
      </c>
      <c r="R74" s="143">
        <v>90000</v>
      </c>
      <c r="S74" s="144" t="s">
        <v>106</v>
      </c>
      <c r="T74" s="141"/>
      <c r="U74" s="142"/>
      <c r="V74" s="142"/>
      <c r="W74" s="142"/>
      <c r="X74" s="143"/>
      <c r="Y74" s="144" t="s">
        <v>107</v>
      </c>
      <c r="Z74" s="141"/>
      <c r="AA74" s="142"/>
      <c r="AB74" s="142"/>
      <c r="AC74" s="142"/>
      <c r="AD74" s="143"/>
      <c r="AE74" s="154"/>
      <c r="AF74" s="158"/>
      <c r="AG74" s="152"/>
      <c r="AH74" s="152"/>
      <c r="AI74" s="153"/>
      <c r="AJ74" s="153"/>
      <c r="AK74" s="153"/>
      <c r="AL74" s="158"/>
      <c r="AM74" s="152"/>
      <c r="AN74" s="152"/>
      <c r="AO74" s="153"/>
      <c r="AP74" s="153"/>
    </row>
    <row r="75" spans="1:42" x14ac:dyDescent="0.25">
      <c r="B75" s="141"/>
      <c r="C75" s="142"/>
      <c r="D75" s="142"/>
      <c r="E75" s="142"/>
      <c r="F75" s="143"/>
      <c r="G75" s="144" t="s">
        <v>108</v>
      </c>
      <c r="H75" s="141" t="s">
        <v>89</v>
      </c>
      <c r="I75" s="142">
        <v>1.91</v>
      </c>
      <c r="J75" s="142">
        <v>1.95</v>
      </c>
      <c r="K75" s="142">
        <v>2.02</v>
      </c>
      <c r="L75" s="143">
        <v>20000</v>
      </c>
      <c r="M75" s="144" t="s">
        <v>109</v>
      </c>
      <c r="N75" s="141" t="s">
        <v>89</v>
      </c>
      <c r="O75" s="142">
        <v>1.91</v>
      </c>
      <c r="P75" s="142">
        <v>1.95</v>
      </c>
      <c r="Q75" s="142">
        <v>2.02</v>
      </c>
      <c r="R75" s="143">
        <v>20000</v>
      </c>
      <c r="S75" s="144" t="s">
        <v>110</v>
      </c>
      <c r="T75" s="141"/>
      <c r="U75" s="142"/>
      <c r="V75" s="142"/>
      <c r="W75" s="142"/>
      <c r="X75" s="143"/>
      <c r="Y75" s="144" t="s">
        <v>91</v>
      </c>
      <c r="Z75" s="141"/>
      <c r="AA75" s="142"/>
      <c r="AB75" s="142"/>
      <c r="AC75" s="142"/>
      <c r="AD75" s="143"/>
      <c r="AE75" s="154"/>
      <c r="AF75" s="158"/>
      <c r="AG75" s="152"/>
      <c r="AH75" s="152"/>
      <c r="AI75" s="153"/>
      <c r="AJ75" s="153"/>
      <c r="AK75" s="153"/>
      <c r="AL75" s="158"/>
      <c r="AM75" s="152"/>
      <c r="AN75" s="152"/>
      <c r="AO75" s="153"/>
      <c r="AP75" s="153"/>
    </row>
    <row r="76" spans="1:42" x14ac:dyDescent="0.25">
      <c r="B76" s="141"/>
      <c r="C76" s="142"/>
      <c r="D76" s="142"/>
      <c r="E76" s="142"/>
      <c r="F76" s="143"/>
      <c r="G76" s="144" t="s">
        <v>111</v>
      </c>
      <c r="H76" s="141" t="s">
        <v>93</v>
      </c>
      <c r="I76" s="142">
        <v>1.19</v>
      </c>
      <c r="J76" s="142">
        <v>1.23</v>
      </c>
      <c r="K76" s="142">
        <v>1.26</v>
      </c>
      <c r="L76" s="143">
        <v>30000</v>
      </c>
      <c r="M76" s="144" t="s">
        <v>112</v>
      </c>
      <c r="N76" s="141" t="s">
        <v>93</v>
      </c>
      <c r="O76" s="142">
        <v>1.19</v>
      </c>
      <c r="P76" s="142">
        <v>1.23</v>
      </c>
      <c r="Q76" s="142">
        <v>1.26</v>
      </c>
      <c r="R76" s="143">
        <v>30000</v>
      </c>
      <c r="S76" s="144" t="s">
        <v>113</v>
      </c>
      <c r="T76" s="141"/>
      <c r="U76" s="142"/>
      <c r="V76" s="142"/>
      <c r="W76" s="142"/>
      <c r="X76" s="143"/>
      <c r="Y76" s="144"/>
      <c r="Z76" s="141"/>
      <c r="AA76" s="142"/>
      <c r="AB76" s="142"/>
      <c r="AC76" s="142"/>
      <c r="AD76" s="143"/>
      <c r="AE76" s="154"/>
      <c r="AF76" s="158"/>
      <c r="AG76" s="152"/>
      <c r="AH76" s="152"/>
      <c r="AI76" s="153"/>
      <c r="AJ76" s="153"/>
      <c r="AK76" s="153"/>
      <c r="AL76" s="158"/>
      <c r="AM76" s="152"/>
      <c r="AN76" s="152"/>
      <c r="AO76" s="153"/>
      <c r="AP76" s="153"/>
    </row>
    <row r="77" spans="1:42" x14ac:dyDescent="0.25">
      <c r="B77" s="141"/>
      <c r="C77" s="142"/>
      <c r="D77" s="142"/>
      <c r="E77" s="142"/>
      <c r="F77" s="143"/>
      <c r="G77" s="144" t="s">
        <v>114</v>
      </c>
      <c r="H77" s="141" t="s">
        <v>80</v>
      </c>
      <c r="I77" s="142">
        <v>1.01</v>
      </c>
      <c r="J77" s="142">
        <v>1.04</v>
      </c>
      <c r="K77" s="142">
        <v>1.07</v>
      </c>
      <c r="L77" s="143">
        <v>18000</v>
      </c>
      <c r="M77" s="144" t="s">
        <v>82</v>
      </c>
      <c r="N77" s="141" t="s">
        <v>80</v>
      </c>
      <c r="O77" s="142">
        <v>1.01</v>
      </c>
      <c r="P77" s="142">
        <v>1.04</v>
      </c>
      <c r="Q77" s="142">
        <v>1.07</v>
      </c>
      <c r="R77" s="143">
        <v>18000</v>
      </c>
      <c r="S77" s="144" t="s">
        <v>115</v>
      </c>
      <c r="T77" s="141"/>
      <c r="U77" s="142"/>
      <c r="V77" s="142"/>
      <c r="W77" s="142"/>
      <c r="X77" s="143"/>
      <c r="Y77" s="144"/>
      <c r="Z77" s="141"/>
      <c r="AA77" s="142"/>
      <c r="AB77" s="142"/>
      <c r="AC77" s="142"/>
      <c r="AD77" s="143"/>
      <c r="AE77" s="154"/>
      <c r="AF77" s="158"/>
      <c r="AG77" s="152"/>
      <c r="AH77" s="152"/>
      <c r="AI77" s="153"/>
      <c r="AJ77" s="153"/>
      <c r="AK77" s="153"/>
      <c r="AL77" s="158"/>
      <c r="AM77" s="152"/>
      <c r="AN77" s="152"/>
      <c r="AO77" s="153"/>
      <c r="AP77" s="153"/>
    </row>
    <row r="78" spans="1:42" x14ac:dyDescent="0.25">
      <c r="B78" s="141"/>
      <c r="C78" s="142"/>
      <c r="D78" s="142"/>
      <c r="E78" s="142"/>
      <c r="F78" s="143"/>
      <c r="G78" s="144" t="s">
        <v>116</v>
      </c>
      <c r="H78" s="141" t="s">
        <v>88</v>
      </c>
      <c r="I78" s="142">
        <v>0.435</v>
      </c>
      <c r="J78" s="142">
        <v>0.44</v>
      </c>
      <c r="K78" s="142">
        <v>0.46</v>
      </c>
      <c r="L78" s="143">
        <v>17000</v>
      </c>
      <c r="M78" s="144" t="s">
        <v>117</v>
      </c>
      <c r="N78" s="141" t="s">
        <v>88</v>
      </c>
      <c r="O78" s="142">
        <v>0.435</v>
      </c>
      <c r="P78" s="142">
        <v>0.44</v>
      </c>
      <c r="Q78" s="142">
        <v>0.46</v>
      </c>
      <c r="R78" s="143">
        <v>17000</v>
      </c>
      <c r="S78" s="144" t="s">
        <v>118</v>
      </c>
      <c r="T78" s="145"/>
      <c r="U78" s="142"/>
      <c r="V78" s="142"/>
      <c r="W78" s="142"/>
      <c r="X78" s="143"/>
      <c r="Y78" s="144"/>
      <c r="Z78" s="141"/>
      <c r="AA78" s="142"/>
      <c r="AB78" s="142"/>
      <c r="AC78" s="142"/>
      <c r="AD78" s="143"/>
      <c r="AE78" s="154"/>
      <c r="AF78" s="158"/>
      <c r="AG78" s="152"/>
      <c r="AH78" s="152"/>
      <c r="AI78" s="153"/>
      <c r="AJ78" s="153"/>
      <c r="AK78" s="153"/>
      <c r="AL78" s="158"/>
      <c r="AM78" s="152"/>
      <c r="AN78" s="152"/>
      <c r="AO78" s="153"/>
      <c r="AP78" s="153"/>
    </row>
    <row r="79" spans="1:42" x14ac:dyDescent="0.25">
      <c r="B79" s="141"/>
      <c r="C79" s="142"/>
      <c r="D79" s="142"/>
      <c r="E79" s="142"/>
      <c r="F79" s="143"/>
      <c r="G79" s="144"/>
      <c r="H79" s="141" t="s">
        <v>86</v>
      </c>
      <c r="I79" s="142">
        <v>0.73499999999999999</v>
      </c>
      <c r="J79" s="142">
        <v>0.76</v>
      </c>
      <c r="K79" s="142">
        <v>0.78</v>
      </c>
      <c r="L79" s="143">
        <v>125000</v>
      </c>
      <c r="M79" s="144" t="s">
        <v>93</v>
      </c>
      <c r="N79" s="141"/>
      <c r="O79" s="142"/>
      <c r="P79" s="142"/>
      <c r="Q79" s="142"/>
      <c r="R79" s="143"/>
      <c r="S79" s="144" t="s">
        <v>119</v>
      </c>
      <c r="T79" s="145"/>
      <c r="U79" s="142"/>
      <c r="V79" s="142"/>
      <c r="W79" s="142"/>
      <c r="X79" s="143"/>
      <c r="Y79" s="144"/>
      <c r="Z79" s="141"/>
      <c r="AA79" s="142"/>
      <c r="AB79" s="142"/>
      <c r="AC79" s="142"/>
      <c r="AD79" s="143"/>
      <c r="AE79" s="154"/>
      <c r="AF79" s="158"/>
      <c r="AG79" s="152"/>
      <c r="AH79" s="152"/>
      <c r="AI79" s="153"/>
      <c r="AJ79" s="153"/>
      <c r="AK79" s="153"/>
      <c r="AL79" s="158"/>
      <c r="AM79" s="152"/>
      <c r="AN79" s="152"/>
      <c r="AO79" s="153"/>
      <c r="AP79" s="153"/>
    </row>
    <row r="80" spans="1:42" x14ac:dyDescent="0.25">
      <c r="B80" s="141"/>
      <c r="C80" s="142"/>
      <c r="D80" s="142"/>
      <c r="E80" s="142"/>
      <c r="F80" s="143"/>
      <c r="G80" s="144"/>
      <c r="H80" s="141"/>
      <c r="I80" s="142"/>
      <c r="J80" s="142"/>
      <c r="K80" s="142"/>
      <c r="L80" s="143"/>
      <c r="M80" s="144" t="s">
        <v>105</v>
      </c>
      <c r="N80" s="141"/>
      <c r="O80" s="142"/>
      <c r="P80" s="142"/>
      <c r="Q80" s="142"/>
      <c r="R80" s="143"/>
      <c r="S80" s="144" t="s">
        <v>120</v>
      </c>
      <c r="T80" s="145"/>
      <c r="U80" s="142"/>
      <c r="V80" s="142"/>
      <c r="W80" s="142"/>
      <c r="X80" s="143"/>
      <c r="Y80" s="144"/>
      <c r="Z80" s="141"/>
      <c r="AA80" s="142"/>
      <c r="AB80" s="142"/>
      <c r="AC80" s="142"/>
      <c r="AD80" s="143"/>
      <c r="AE80" s="154"/>
      <c r="AF80" s="158"/>
      <c r="AG80" s="152"/>
      <c r="AH80" s="152"/>
      <c r="AI80" s="153"/>
      <c r="AJ80" s="153"/>
      <c r="AK80" s="153"/>
      <c r="AL80" s="158"/>
      <c r="AM80" s="152"/>
      <c r="AN80" s="152"/>
      <c r="AO80" s="153"/>
      <c r="AP80" s="153"/>
    </row>
    <row r="81" spans="1:42" x14ac:dyDescent="0.25">
      <c r="B81" s="141"/>
      <c r="C81" s="142"/>
      <c r="D81" s="142"/>
      <c r="E81" s="142"/>
      <c r="F81" s="143"/>
      <c r="G81" s="144"/>
      <c r="H81" s="141"/>
      <c r="I81" s="142"/>
      <c r="J81" s="142"/>
      <c r="K81" s="142"/>
      <c r="L81" s="143"/>
      <c r="M81" s="144"/>
      <c r="N81" s="141"/>
      <c r="O81" s="142"/>
      <c r="P81" s="142"/>
      <c r="Q81" s="142"/>
      <c r="R81" s="143"/>
      <c r="S81" s="144" t="s">
        <v>121</v>
      </c>
      <c r="T81" s="145"/>
      <c r="U81" s="142"/>
      <c r="V81" s="142"/>
      <c r="W81" s="142"/>
      <c r="X81" s="143"/>
      <c r="Y81" s="144"/>
      <c r="Z81" s="141"/>
      <c r="AA81" s="142"/>
      <c r="AB81" s="142"/>
      <c r="AC81" s="142"/>
      <c r="AD81" s="143"/>
      <c r="AE81" s="154"/>
      <c r="AF81" s="158"/>
      <c r="AG81" s="152"/>
      <c r="AH81" s="152"/>
      <c r="AI81" s="153"/>
      <c r="AJ81" s="153"/>
      <c r="AK81" s="153"/>
      <c r="AL81" s="158"/>
      <c r="AM81" s="152"/>
      <c r="AN81" s="152"/>
      <c r="AO81" s="153"/>
      <c r="AP81" s="153"/>
    </row>
    <row r="82" spans="1:42" x14ac:dyDescent="0.25">
      <c r="B82" s="141"/>
      <c r="C82" s="142"/>
      <c r="D82" s="142"/>
      <c r="E82" s="142"/>
      <c r="F82" s="143"/>
      <c r="G82" s="144"/>
      <c r="H82" s="141"/>
      <c r="I82" s="142"/>
      <c r="J82" s="142"/>
      <c r="K82" s="142"/>
      <c r="L82" s="143"/>
      <c r="M82" s="144"/>
      <c r="N82" s="141"/>
      <c r="O82" s="142"/>
      <c r="P82" s="142"/>
      <c r="Q82" s="142"/>
      <c r="R82" s="143"/>
      <c r="S82" s="144" t="s">
        <v>122</v>
      </c>
      <c r="T82" s="145"/>
      <c r="U82" s="142"/>
      <c r="V82" s="142"/>
      <c r="W82" s="142"/>
      <c r="X82" s="143"/>
      <c r="Y82" s="144"/>
      <c r="Z82" s="141"/>
      <c r="AA82" s="142"/>
      <c r="AB82" s="142"/>
      <c r="AC82" s="142"/>
      <c r="AD82" s="143"/>
      <c r="AE82" s="154"/>
      <c r="AF82" s="158"/>
      <c r="AG82" s="152"/>
      <c r="AH82" s="152"/>
      <c r="AI82" s="153"/>
      <c r="AJ82" s="153"/>
      <c r="AK82" s="153"/>
      <c r="AL82" s="158"/>
      <c r="AM82" s="152"/>
      <c r="AN82" s="152"/>
      <c r="AO82" s="153"/>
      <c r="AP82" s="153"/>
    </row>
    <row r="83" spans="1:42" x14ac:dyDescent="0.25">
      <c r="B83" s="141"/>
      <c r="C83" s="142"/>
      <c r="D83" s="142"/>
      <c r="E83" s="142"/>
      <c r="F83" s="143"/>
      <c r="G83" s="144"/>
      <c r="H83" s="141"/>
      <c r="I83" s="142"/>
      <c r="J83" s="142"/>
      <c r="K83" s="142"/>
      <c r="L83" s="143"/>
      <c r="M83" s="144"/>
      <c r="N83" s="141"/>
      <c r="O83" s="142"/>
      <c r="P83" s="142"/>
      <c r="Q83" s="142"/>
      <c r="R83" s="143"/>
      <c r="S83" s="144" t="s">
        <v>123</v>
      </c>
      <c r="T83" s="145"/>
      <c r="U83" s="142"/>
      <c r="V83" s="142"/>
      <c r="W83" s="142"/>
      <c r="X83" s="143"/>
      <c r="Y83" s="144"/>
      <c r="Z83" s="141"/>
      <c r="AA83" s="142"/>
      <c r="AB83" s="142"/>
      <c r="AC83" s="142"/>
      <c r="AD83" s="143"/>
      <c r="AE83" s="154"/>
      <c r="AF83" s="158"/>
      <c r="AG83" s="152"/>
      <c r="AH83" s="152"/>
      <c r="AI83" s="153"/>
      <c r="AJ83" s="153"/>
      <c r="AK83" s="153"/>
      <c r="AL83" s="158"/>
      <c r="AM83" s="152"/>
      <c r="AN83" s="152"/>
      <c r="AO83" s="153"/>
      <c r="AP83" s="153"/>
    </row>
    <row r="84" spans="1:42" x14ac:dyDescent="0.25">
      <c r="B84" s="141"/>
      <c r="C84" s="142"/>
      <c r="D84" s="142"/>
      <c r="E84" s="142"/>
      <c r="F84" s="143"/>
      <c r="G84" s="144"/>
      <c r="H84" s="141"/>
      <c r="I84" s="142"/>
      <c r="J84" s="142"/>
      <c r="K84" s="142"/>
      <c r="L84" s="143"/>
      <c r="M84" s="144"/>
      <c r="N84" s="141"/>
      <c r="O84" s="142"/>
      <c r="P84" s="142"/>
      <c r="Q84" s="142"/>
      <c r="R84" s="143"/>
      <c r="S84" s="144"/>
      <c r="T84" s="145"/>
      <c r="U84" s="142"/>
      <c r="V84" s="142"/>
      <c r="W84" s="142"/>
      <c r="X84" s="143"/>
      <c r="Y84" s="144"/>
      <c r="Z84" s="141"/>
      <c r="AA84" s="142"/>
      <c r="AB84" s="142"/>
      <c r="AC84" s="142"/>
      <c r="AD84" s="143"/>
      <c r="AE84" s="154"/>
      <c r="AF84" s="158"/>
      <c r="AG84" s="152"/>
      <c r="AH84" s="152"/>
      <c r="AI84" s="153"/>
      <c r="AJ84" s="153"/>
      <c r="AK84" s="153"/>
      <c r="AL84" s="158"/>
      <c r="AM84" s="152"/>
      <c r="AN84" s="152"/>
      <c r="AO84" s="153"/>
      <c r="AP84" s="153"/>
    </row>
    <row r="85" spans="1:42" x14ac:dyDescent="0.25">
      <c r="B85" s="141"/>
      <c r="C85" s="142"/>
      <c r="D85" s="142"/>
      <c r="E85" s="142"/>
      <c r="F85" s="143"/>
      <c r="G85" s="144"/>
      <c r="H85" s="141"/>
      <c r="I85" s="142"/>
      <c r="J85" s="142"/>
      <c r="K85" s="142"/>
      <c r="L85" s="143"/>
      <c r="M85" s="144"/>
      <c r="N85" s="141"/>
      <c r="O85" s="142"/>
      <c r="P85" s="142"/>
      <c r="Q85" s="142"/>
      <c r="R85" s="143"/>
      <c r="S85" s="144"/>
      <c r="T85" s="141"/>
      <c r="U85" s="142"/>
      <c r="V85" s="142"/>
      <c r="W85" s="142"/>
      <c r="X85" s="143"/>
      <c r="Y85" s="144"/>
      <c r="Z85" s="141"/>
      <c r="AA85" s="142"/>
      <c r="AB85" s="142"/>
      <c r="AC85" s="142"/>
      <c r="AD85" s="143"/>
      <c r="AE85" s="154"/>
      <c r="AF85" s="158"/>
      <c r="AG85" s="152"/>
      <c r="AH85" s="152"/>
      <c r="AI85" s="153"/>
      <c r="AJ85" s="153"/>
      <c r="AK85" s="153"/>
      <c r="AL85" s="158"/>
      <c r="AM85" s="152"/>
      <c r="AN85" s="152"/>
      <c r="AO85" s="153"/>
      <c r="AP85" s="153"/>
    </row>
    <row r="86" spans="1:42" x14ac:dyDescent="0.25">
      <c r="B86" s="146"/>
      <c r="C86" s="147"/>
      <c r="D86" s="147"/>
      <c r="E86" s="147"/>
      <c r="F86" s="148"/>
      <c r="G86" s="144"/>
      <c r="H86" s="146" t="s">
        <v>92</v>
      </c>
      <c r="I86" s="147">
        <v>0.36499999999999999</v>
      </c>
      <c r="J86" s="147">
        <v>0.38</v>
      </c>
      <c r="K86" s="147">
        <v>0.39</v>
      </c>
      <c r="L86" s="148">
        <v>30000</v>
      </c>
      <c r="M86" s="144"/>
      <c r="N86" s="146"/>
      <c r="O86" s="147"/>
      <c r="P86" s="147"/>
      <c r="Q86" s="147"/>
      <c r="R86" s="148"/>
      <c r="S86" s="144"/>
      <c r="T86" s="146"/>
      <c r="U86" s="147"/>
      <c r="V86" s="147"/>
      <c r="W86" s="147"/>
      <c r="X86" s="148"/>
      <c r="Y86" s="144"/>
      <c r="Z86" s="146"/>
      <c r="AA86" s="147"/>
      <c r="AB86" s="147"/>
      <c r="AC86" s="147"/>
      <c r="AD86" s="148"/>
      <c r="AE86" s="154"/>
      <c r="AF86" s="158"/>
      <c r="AG86" s="152"/>
      <c r="AH86" s="152"/>
      <c r="AI86" s="153"/>
      <c r="AJ86" s="153"/>
      <c r="AK86" s="153"/>
      <c r="AL86" s="158"/>
      <c r="AM86" s="152"/>
      <c r="AN86" s="152"/>
      <c r="AO86" s="153"/>
      <c r="AP86" s="153"/>
    </row>
    <row r="87" spans="1:42" x14ac:dyDescent="0.25">
      <c r="B87" s="146"/>
      <c r="C87" s="147"/>
      <c r="D87" s="147"/>
      <c r="E87" s="147"/>
      <c r="F87" s="148"/>
      <c r="G87" s="144"/>
      <c r="H87" s="146"/>
      <c r="I87" s="147"/>
      <c r="J87" s="147"/>
      <c r="K87" s="147"/>
      <c r="L87" s="148"/>
      <c r="M87" s="144"/>
      <c r="N87" s="146"/>
      <c r="O87" s="147"/>
      <c r="P87" s="147"/>
      <c r="Q87" s="147"/>
      <c r="R87" s="148"/>
      <c r="S87" s="144"/>
      <c r="T87" s="146"/>
      <c r="U87" s="147"/>
      <c r="V87" s="147"/>
      <c r="W87" s="147"/>
      <c r="X87" s="148"/>
      <c r="Y87" s="144"/>
      <c r="Z87" s="146"/>
      <c r="AA87" s="147"/>
      <c r="AB87" s="147"/>
      <c r="AC87" s="147"/>
      <c r="AD87" s="148"/>
      <c r="AE87" s="154"/>
      <c r="AF87" s="158"/>
      <c r="AG87" s="152"/>
      <c r="AH87" s="152"/>
      <c r="AI87" s="153"/>
      <c r="AJ87" s="153"/>
      <c r="AK87" s="153"/>
      <c r="AL87" s="158"/>
      <c r="AM87" s="152"/>
      <c r="AN87" s="152"/>
      <c r="AO87" s="153"/>
      <c r="AP87" s="153"/>
    </row>
    <row r="88" spans="1:42" x14ac:dyDescent="0.25">
      <c r="B88" s="146"/>
      <c r="C88" s="147"/>
      <c r="D88" s="147"/>
      <c r="E88" s="147"/>
      <c r="F88" s="148"/>
      <c r="G88" s="144"/>
      <c r="H88" s="146"/>
      <c r="I88" s="147"/>
      <c r="J88" s="147"/>
      <c r="K88" s="147"/>
      <c r="L88" s="148"/>
      <c r="M88" s="144"/>
      <c r="N88" s="146"/>
      <c r="O88" s="147"/>
      <c r="P88" s="147"/>
      <c r="Q88" s="147"/>
      <c r="R88" s="148"/>
      <c r="S88" s="144"/>
      <c r="T88" s="146"/>
      <c r="U88" s="147"/>
      <c r="V88" s="147"/>
      <c r="W88" s="147"/>
      <c r="X88" s="148"/>
      <c r="Y88" s="144"/>
      <c r="Z88" s="146"/>
      <c r="AA88" s="147"/>
      <c r="AB88" s="147"/>
      <c r="AC88" s="147"/>
      <c r="AD88" s="148"/>
      <c r="AE88" s="154"/>
      <c r="AF88" s="158"/>
      <c r="AG88" s="152"/>
      <c r="AH88" s="152"/>
      <c r="AI88" s="153"/>
      <c r="AJ88" s="153"/>
      <c r="AK88" s="153"/>
      <c r="AL88" s="158"/>
      <c r="AM88" s="152"/>
      <c r="AN88" s="152"/>
      <c r="AO88" s="153"/>
      <c r="AP88" s="153"/>
    </row>
    <row r="89" spans="1:42" s="135" customFormat="1" x14ac:dyDescent="0.25">
      <c r="A89" s="201">
        <v>43878</v>
      </c>
      <c r="B89" s="201"/>
      <c r="C89" s="201"/>
      <c r="D89" s="201"/>
      <c r="E89" s="201"/>
      <c r="F89" s="201"/>
      <c r="G89" s="201">
        <v>43879</v>
      </c>
      <c r="H89" s="201"/>
      <c r="I89" s="201"/>
      <c r="J89" s="201"/>
      <c r="K89" s="201"/>
      <c r="L89" s="201"/>
      <c r="M89" s="201">
        <v>43880</v>
      </c>
      <c r="N89" s="201"/>
      <c r="O89" s="201"/>
      <c r="P89" s="201"/>
      <c r="Q89" s="201"/>
      <c r="R89" s="201"/>
      <c r="S89" s="201">
        <v>43881</v>
      </c>
      <c r="T89" s="201"/>
      <c r="U89" s="201"/>
      <c r="V89" s="201"/>
      <c r="W89" s="201"/>
      <c r="X89" s="201"/>
      <c r="Y89" s="201">
        <v>43882</v>
      </c>
      <c r="Z89" s="201"/>
      <c r="AA89" s="201"/>
      <c r="AB89" s="201"/>
      <c r="AC89" s="201"/>
      <c r="AD89" s="201"/>
      <c r="AE89" s="201">
        <v>43883</v>
      </c>
      <c r="AF89" s="201"/>
      <c r="AG89" s="201"/>
      <c r="AH89" s="201"/>
      <c r="AI89" s="201"/>
      <c r="AJ89" s="201"/>
      <c r="AK89" s="201">
        <v>43884</v>
      </c>
      <c r="AL89" s="201"/>
      <c r="AM89" s="201"/>
      <c r="AN89" s="201"/>
      <c r="AO89" s="201"/>
      <c r="AP89" s="201"/>
    </row>
    <row r="90" spans="1:42" x14ac:dyDescent="0.25">
      <c r="A90" s="136" t="s">
        <v>69</v>
      </c>
      <c r="B90" s="137" t="s">
        <v>70</v>
      </c>
      <c r="C90" s="138" t="s">
        <v>71</v>
      </c>
      <c r="D90" s="137" t="s">
        <v>72</v>
      </c>
      <c r="E90" s="137" t="s">
        <v>56</v>
      </c>
      <c r="F90" s="137" t="s">
        <v>73</v>
      </c>
      <c r="G90" s="136" t="s">
        <v>69</v>
      </c>
      <c r="H90" s="137" t="s">
        <v>70</v>
      </c>
      <c r="I90" s="138" t="s">
        <v>71</v>
      </c>
      <c r="J90" s="137" t="s">
        <v>72</v>
      </c>
      <c r="K90" s="137" t="s">
        <v>56</v>
      </c>
      <c r="L90" s="137" t="s">
        <v>73</v>
      </c>
      <c r="M90" s="136" t="s">
        <v>69</v>
      </c>
      <c r="N90" s="137" t="s">
        <v>70</v>
      </c>
      <c r="O90" s="138" t="s">
        <v>71</v>
      </c>
      <c r="P90" s="137" t="s">
        <v>72</v>
      </c>
      <c r="Q90" s="137" t="s">
        <v>56</v>
      </c>
      <c r="R90" s="137" t="s">
        <v>73</v>
      </c>
      <c r="S90" s="136" t="s">
        <v>69</v>
      </c>
      <c r="T90" s="137" t="s">
        <v>70</v>
      </c>
      <c r="U90" s="138" t="s">
        <v>71</v>
      </c>
      <c r="V90" s="137" t="s">
        <v>72</v>
      </c>
      <c r="W90" s="137" t="s">
        <v>56</v>
      </c>
      <c r="X90" s="137" t="s">
        <v>73</v>
      </c>
      <c r="Y90" s="136" t="s">
        <v>69</v>
      </c>
      <c r="Z90" s="137" t="s">
        <v>70</v>
      </c>
      <c r="AA90" s="138" t="s">
        <v>71</v>
      </c>
      <c r="AB90" s="137" t="s">
        <v>72</v>
      </c>
      <c r="AC90" s="137" t="s">
        <v>56</v>
      </c>
      <c r="AD90" s="137" t="s">
        <v>73</v>
      </c>
      <c r="AE90" s="152" t="s">
        <v>69</v>
      </c>
      <c r="AF90" s="156" t="s">
        <v>70</v>
      </c>
      <c r="AG90" s="157" t="s">
        <v>71</v>
      </c>
      <c r="AH90" s="156" t="s">
        <v>72</v>
      </c>
      <c r="AI90" s="156" t="s">
        <v>56</v>
      </c>
      <c r="AJ90" s="156" t="s">
        <v>73</v>
      </c>
      <c r="AK90" s="152" t="s">
        <v>69</v>
      </c>
      <c r="AL90" s="156" t="s">
        <v>70</v>
      </c>
      <c r="AM90" s="157" t="s">
        <v>71</v>
      </c>
      <c r="AN90" s="156" t="s">
        <v>72</v>
      </c>
      <c r="AO90" s="156" t="s">
        <v>56</v>
      </c>
      <c r="AP90" s="156" t="s">
        <v>73</v>
      </c>
    </row>
    <row r="91" spans="1:42" x14ac:dyDescent="0.25">
      <c r="A91" s="160" t="s">
        <v>94</v>
      </c>
      <c r="B91" s="141" t="s">
        <v>79</v>
      </c>
      <c r="C91" s="142">
        <v>0.36499999999999999</v>
      </c>
      <c r="D91" s="142">
        <v>0.38</v>
      </c>
      <c r="E91" s="142">
        <v>0.39</v>
      </c>
      <c r="F91" s="143">
        <v>860000</v>
      </c>
      <c r="G91" s="144" t="s">
        <v>124</v>
      </c>
      <c r="H91" s="141"/>
      <c r="I91" s="142"/>
      <c r="J91" s="142"/>
      <c r="K91" s="142"/>
      <c r="L91" s="143"/>
      <c r="M91" s="144" t="s">
        <v>125</v>
      </c>
      <c r="N91" s="141" t="s">
        <v>79</v>
      </c>
      <c r="O91" s="142">
        <v>0.36499999999999999</v>
      </c>
      <c r="P91" s="142">
        <v>0.38</v>
      </c>
      <c r="Q91" s="142">
        <v>0.39</v>
      </c>
      <c r="R91" s="143">
        <v>860000</v>
      </c>
      <c r="S91" s="144"/>
      <c r="T91" s="141" t="s">
        <v>79</v>
      </c>
      <c r="U91" s="142">
        <v>0.36499999999999999</v>
      </c>
      <c r="V91" s="142">
        <v>0.38</v>
      </c>
      <c r="W91" s="142">
        <v>0.39</v>
      </c>
      <c r="X91" s="143">
        <v>860000</v>
      </c>
      <c r="Y91" s="144" t="s">
        <v>89</v>
      </c>
      <c r="Z91" s="141" t="s">
        <v>101</v>
      </c>
      <c r="AA91" s="142">
        <v>1.24</v>
      </c>
      <c r="AB91" s="142">
        <v>1.29</v>
      </c>
      <c r="AC91" s="142">
        <v>1.31</v>
      </c>
      <c r="AD91" s="143">
        <v>930000</v>
      </c>
      <c r="AE91" s="154"/>
      <c r="AF91" s="158"/>
      <c r="AG91" s="152"/>
      <c r="AH91" s="152"/>
      <c r="AI91" s="153"/>
      <c r="AJ91" s="153"/>
      <c r="AK91" s="153"/>
      <c r="AL91" s="158"/>
      <c r="AM91" s="152"/>
      <c r="AN91" s="152"/>
      <c r="AO91" s="153"/>
      <c r="AP91" s="153"/>
    </row>
    <row r="92" spans="1:42" x14ac:dyDescent="0.25">
      <c r="A92" s="160" t="s">
        <v>125</v>
      </c>
      <c r="B92" s="141" t="s">
        <v>84</v>
      </c>
      <c r="C92" s="142">
        <v>1.31</v>
      </c>
      <c r="D92" s="142">
        <v>1.34</v>
      </c>
      <c r="E92" s="142">
        <v>1.38</v>
      </c>
      <c r="F92" s="143">
        <v>30000</v>
      </c>
      <c r="G92" s="144"/>
      <c r="H92" s="141"/>
      <c r="I92" s="142"/>
      <c r="J92" s="142"/>
      <c r="K92" s="142"/>
      <c r="L92" s="143"/>
      <c r="M92" s="144" t="s">
        <v>91</v>
      </c>
      <c r="N92" s="141" t="s">
        <v>87</v>
      </c>
      <c r="O92" s="142">
        <v>2.4300000000000002</v>
      </c>
      <c r="P92" s="142">
        <v>2.4900000000000002</v>
      </c>
      <c r="Q92" s="142">
        <v>2.56</v>
      </c>
      <c r="R92" s="143">
        <v>93000</v>
      </c>
      <c r="S92" s="144"/>
      <c r="T92" s="141" t="s">
        <v>87</v>
      </c>
      <c r="U92" s="167">
        <v>2.4300000000000002</v>
      </c>
      <c r="V92" s="142">
        <v>2.4900000000000002</v>
      </c>
      <c r="W92" s="142">
        <v>2.56</v>
      </c>
      <c r="X92" s="143">
        <v>93000</v>
      </c>
      <c r="Y92" s="144" t="s">
        <v>196</v>
      </c>
      <c r="Z92" s="141" t="s">
        <v>114</v>
      </c>
      <c r="AA92" s="142">
        <v>0.65500000000000003</v>
      </c>
      <c r="AB92" s="142">
        <v>0.66500000000000004</v>
      </c>
      <c r="AC92" s="142">
        <v>0.69</v>
      </c>
      <c r="AD92" s="143">
        <v>43000</v>
      </c>
      <c r="AE92" s="154"/>
      <c r="AF92" s="158"/>
      <c r="AG92" s="152"/>
      <c r="AH92" s="152"/>
      <c r="AI92" s="153"/>
      <c r="AJ92" s="153"/>
      <c r="AK92" s="153"/>
      <c r="AL92" s="158"/>
      <c r="AM92" s="152"/>
      <c r="AN92" s="152"/>
      <c r="AO92" s="153"/>
      <c r="AP92" s="153"/>
    </row>
    <row r="93" spans="1:42" x14ac:dyDescent="0.25">
      <c r="A93" s="160" t="s">
        <v>126</v>
      </c>
      <c r="B93" s="141" t="s">
        <v>87</v>
      </c>
      <c r="C93" s="142">
        <v>2.4300000000000002</v>
      </c>
      <c r="D93" s="142">
        <v>2.5</v>
      </c>
      <c r="E93" s="142">
        <v>2.56</v>
      </c>
      <c r="F93" s="143">
        <v>93000</v>
      </c>
      <c r="G93" s="144"/>
      <c r="H93" s="141"/>
      <c r="I93" s="142"/>
      <c r="J93" s="142"/>
      <c r="K93" s="142"/>
      <c r="L93" s="143"/>
      <c r="M93" s="144" t="s">
        <v>127</v>
      </c>
      <c r="N93" s="141" t="s">
        <v>77</v>
      </c>
      <c r="O93" s="142">
        <v>0.65</v>
      </c>
      <c r="P93" s="142">
        <v>0.68500000000000005</v>
      </c>
      <c r="Q93" s="142">
        <v>0.69</v>
      </c>
      <c r="R93" s="143">
        <v>73000</v>
      </c>
      <c r="S93" s="144"/>
      <c r="T93" s="141" t="s">
        <v>76</v>
      </c>
      <c r="U93" s="142">
        <v>0.77500000000000002</v>
      </c>
      <c r="V93" s="142">
        <v>0.8</v>
      </c>
      <c r="W93" s="142">
        <v>0.81</v>
      </c>
      <c r="X93" s="143">
        <v>60000</v>
      </c>
      <c r="Y93" s="144" t="s">
        <v>197</v>
      </c>
      <c r="Z93" s="141" t="s">
        <v>109</v>
      </c>
      <c r="AA93" s="142">
        <v>1.79</v>
      </c>
      <c r="AB93" s="142">
        <v>1.84</v>
      </c>
      <c r="AC93" s="142">
        <v>1.89</v>
      </c>
      <c r="AD93" s="143">
        <v>15000</v>
      </c>
      <c r="AE93" s="154"/>
      <c r="AF93" s="158"/>
      <c r="AG93" s="152"/>
      <c r="AH93" s="152"/>
      <c r="AI93" s="153"/>
      <c r="AJ93" s="153"/>
      <c r="AK93" s="153"/>
      <c r="AL93" s="158"/>
      <c r="AM93" s="152"/>
      <c r="AN93" s="152"/>
      <c r="AO93" s="153"/>
      <c r="AP93" s="153"/>
    </row>
    <row r="94" spans="1:42" x14ac:dyDescent="0.25">
      <c r="B94" s="141" t="s">
        <v>89</v>
      </c>
      <c r="C94" s="142">
        <v>1.91</v>
      </c>
      <c r="D94" s="142">
        <v>1.95</v>
      </c>
      <c r="E94" s="142">
        <v>2.02</v>
      </c>
      <c r="F94" s="143">
        <v>20000</v>
      </c>
      <c r="G94" s="144"/>
      <c r="H94" s="141"/>
      <c r="I94" s="142"/>
      <c r="J94" s="142"/>
      <c r="K94" s="142"/>
      <c r="L94" s="143"/>
      <c r="M94" s="144" t="s">
        <v>89</v>
      </c>
      <c r="N94" s="141" t="s">
        <v>75</v>
      </c>
      <c r="O94" s="142">
        <v>0.505</v>
      </c>
      <c r="P94" s="142">
        <v>0.53</v>
      </c>
      <c r="Q94" s="142">
        <v>0.6</v>
      </c>
      <c r="R94" s="143">
        <v>310000</v>
      </c>
      <c r="S94" s="144"/>
      <c r="T94" s="141" t="s">
        <v>83</v>
      </c>
      <c r="U94" s="167">
        <v>0.86499999999999999</v>
      </c>
      <c r="V94" s="142">
        <v>0.91</v>
      </c>
      <c r="W94" s="142">
        <v>0.91</v>
      </c>
      <c r="X94" s="143">
        <v>23000</v>
      </c>
      <c r="Y94" s="144" t="s">
        <v>198</v>
      </c>
      <c r="Z94" s="141" t="s">
        <v>99</v>
      </c>
      <c r="AA94" s="142">
        <v>0.89500000000000002</v>
      </c>
      <c r="AB94" s="142">
        <v>0.91500000000000004</v>
      </c>
      <c r="AC94" s="142">
        <v>0.95</v>
      </c>
      <c r="AD94" s="143">
        <v>32000</v>
      </c>
      <c r="AE94" s="154"/>
      <c r="AF94" s="158"/>
      <c r="AG94" s="152"/>
      <c r="AH94" s="152"/>
      <c r="AI94" s="153"/>
      <c r="AJ94" s="153"/>
      <c r="AK94" s="153"/>
      <c r="AL94" s="158"/>
      <c r="AM94" s="152"/>
      <c r="AN94" s="152"/>
      <c r="AO94" s="153"/>
      <c r="AP94" s="153"/>
    </row>
    <row r="95" spans="1:42" x14ac:dyDescent="0.25">
      <c r="B95" s="141" t="s">
        <v>77</v>
      </c>
      <c r="C95" s="142">
        <v>0.69499999999999995</v>
      </c>
      <c r="D95" s="142">
        <v>0.72</v>
      </c>
      <c r="E95" s="142">
        <v>0.73</v>
      </c>
      <c r="F95" s="143">
        <v>70000</v>
      </c>
      <c r="G95" s="144"/>
      <c r="H95" s="141"/>
      <c r="I95" s="142"/>
      <c r="J95" s="142"/>
      <c r="K95" s="142"/>
      <c r="L95" s="143"/>
      <c r="M95" s="144"/>
      <c r="N95" s="141" t="s">
        <v>76</v>
      </c>
      <c r="O95" s="142">
        <v>0.77500000000000002</v>
      </c>
      <c r="P95" s="142">
        <v>0.8</v>
      </c>
      <c r="Q95" s="142">
        <v>0.81</v>
      </c>
      <c r="R95" s="143">
        <v>60000</v>
      </c>
      <c r="S95" s="144"/>
      <c r="T95" s="141" t="s">
        <v>101</v>
      </c>
      <c r="U95" s="142">
        <v>1.24</v>
      </c>
      <c r="V95" s="142">
        <v>1.29</v>
      </c>
      <c r="W95" s="142">
        <v>1.31</v>
      </c>
      <c r="X95" s="143">
        <v>930000</v>
      </c>
      <c r="Y95" s="144" t="s">
        <v>199</v>
      </c>
      <c r="Z95" s="141" t="s">
        <v>113</v>
      </c>
      <c r="AA95" s="142">
        <v>0.39500000000000002</v>
      </c>
      <c r="AB95" s="142">
        <v>0.40500000000000003</v>
      </c>
      <c r="AC95" s="142">
        <v>0.42</v>
      </c>
      <c r="AD95" s="143">
        <v>33000</v>
      </c>
      <c r="AE95" s="154"/>
      <c r="AF95" s="158"/>
      <c r="AG95" s="152"/>
      <c r="AH95" s="152"/>
      <c r="AI95" s="153"/>
      <c r="AJ95" s="153"/>
      <c r="AK95" s="153"/>
      <c r="AL95" s="158"/>
      <c r="AM95" s="152"/>
      <c r="AN95" s="152"/>
      <c r="AO95" s="153"/>
      <c r="AP95" s="153"/>
    </row>
    <row r="96" spans="1:42" x14ac:dyDescent="0.25">
      <c r="B96" s="141" t="s">
        <v>75</v>
      </c>
      <c r="C96" s="142">
        <v>0.53500000000000003</v>
      </c>
      <c r="D96" s="142">
        <v>0.56000000000000005</v>
      </c>
      <c r="E96" s="142">
        <v>0.56999999999999995</v>
      </c>
      <c r="F96" s="143">
        <v>300000</v>
      </c>
      <c r="G96" s="144"/>
      <c r="H96" s="141"/>
      <c r="I96" s="142"/>
      <c r="J96" s="142"/>
      <c r="K96" s="142"/>
      <c r="L96" s="143"/>
      <c r="M96" s="144"/>
      <c r="N96" s="141" t="s">
        <v>83</v>
      </c>
      <c r="O96" s="142">
        <v>0.86499999999999999</v>
      </c>
      <c r="P96" s="142">
        <v>0.91</v>
      </c>
      <c r="Q96" s="142">
        <v>0.91</v>
      </c>
      <c r="R96" s="143">
        <v>23000</v>
      </c>
      <c r="S96" s="144"/>
      <c r="T96" s="141" t="s">
        <v>114</v>
      </c>
      <c r="U96" s="142">
        <v>0.65500000000000003</v>
      </c>
      <c r="V96" s="142">
        <v>0.66500000000000004</v>
      </c>
      <c r="W96" s="142">
        <v>0.69</v>
      </c>
      <c r="X96" s="143">
        <v>43000</v>
      </c>
      <c r="Y96" s="144"/>
      <c r="Z96" s="141" t="s">
        <v>119</v>
      </c>
      <c r="AA96" s="142">
        <v>1.83</v>
      </c>
      <c r="AB96" s="142">
        <v>1.87</v>
      </c>
      <c r="AC96" s="142">
        <v>1.93</v>
      </c>
      <c r="AD96" s="143">
        <v>13000</v>
      </c>
      <c r="AE96" s="154"/>
      <c r="AF96" s="158"/>
      <c r="AG96" s="152"/>
      <c r="AH96" s="152"/>
      <c r="AI96" s="153"/>
      <c r="AJ96" s="153"/>
      <c r="AK96" s="153"/>
      <c r="AL96" s="158"/>
      <c r="AM96" s="152"/>
      <c r="AN96" s="152"/>
      <c r="AO96" s="153"/>
      <c r="AP96" s="153"/>
    </row>
    <row r="97" spans="2:42" x14ac:dyDescent="0.25">
      <c r="B97" s="141" t="s">
        <v>76</v>
      </c>
      <c r="C97" s="142">
        <v>0.77500000000000002</v>
      </c>
      <c r="D97" s="142">
        <v>0.80500000000000005</v>
      </c>
      <c r="E97" s="142">
        <v>0.81</v>
      </c>
      <c r="F97" s="143">
        <v>60000</v>
      </c>
      <c r="G97" s="144"/>
      <c r="H97" s="141"/>
      <c r="I97" s="142"/>
      <c r="J97" s="142"/>
      <c r="K97" s="142"/>
      <c r="L97" s="143"/>
      <c r="M97" s="144"/>
      <c r="N97" s="141" t="s">
        <v>101</v>
      </c>
      <c r="O97" s="142">
        <v>1.24</v>
      </c>
      <c r="P97" s="142">
        <v>1.29</v>
      </c>
      <c r="Q97" s="142">
        <v>1.31</v>
      </c>
      <c r="R97" s="143">
        <v>930000</v>
      </c>
      <c r="S97" s="144"/>
      <c r="T97" s="141" t="s">
        <v>109</v>
      </c>
      <c r="U97" s="142">
        <v>1.79</v>
      </c>
      <c r="V97" s="142">
        <v>1.84</v>
      </c>
      <c r="W97" s="142">
        <v>1.89</v>
      </c>
      <c r="X97" s="143">
        <v>15000</v>
      </c>
      <c r="Y97" s="144"/>
      <c r="Z97" s="141" t="s">
        <v>120</v>
      </c>
      <c r="AA97" s="142">
        <v>0.70499999999999996</v>
      </c>
      <c r="AB97" s="142">
        <v>0.72499999999999998</v>
      </c>
      <c r="AC97" s="142">
        <v>0.74</v>
      </c>
      <c r="AD97" s="143">
        <v>300000</v>
      </c>
      <c r="AE97" s="154"/>
      <c r="AF97" s="158"/>
      <c r="AG97" s="152"/>
      <c r="AH97" s="152"/>
      <c r="AI97" s="153"/>
      <c r="AJ97" s="153"/>
      <c r="AK97" s="153"/>
      <c r="AL97" s="158"/>
      <c r="AM97" s="152"/>
      <c r="AN97" s="152"/>
      <c r="AO97" s="153"/>
      <c r="AP97" s="153"/>
    </row>
    <row r="98" spans="2:42" x14ac:dyDescent="0.25">
      <c r="B98" s="141" t="s">
        <v>83</v>
      </c>
      <c r="C98" s="142">
        <v>0.86499999999999999</v>
      </c>
      <c r="D98" s="142">
        <v>0.91</v>
      </c>
      <c r="E98" s="142">
        <v>0.91</v>
      </c>
      <c r="F98" s="143">
        <v>23000</v>
      </c>
      <c r="G98" s="144"/>
      <c r="H98" s="141"/>
      <c r="I98" s="142"/>
      <c r="J98" s="142"/>
      <c r="K98" s="142"/>
      <c r="L98" s="143"/>
      <c r="M98" s="144"/>
      <c r="N98" s="141" t="s">
        <v>114</v>
      </c>
      <c r="O98" s="142">
        <v>0.65500000000000003</v>
      </c>
      <c r="P98" s="142">
        <v>0.66500000000000004</v>
      </c>
      <c r="Q98" s="142">
        <v>0.69</v>
      </c>
      <c r="R98" s="143">
        <v>43000</v>
      </c>
      <c r="S98" s="144"/>
      <c r="T98" s="141" t="s">
        <v>117</v>
      </c>
      <c r="U98" s="167">
        <v>1.49</v>
      </c>
      <c r="V98" s="142">
        <v>1.54</v>
      </c>
      <c r="W98" s="142">
        <v>1.57</v>
      </c>
      <c r="X98" s="143">
        <v>25000</v>
      </c>
      <c r="Y98" s="144"/>
      <c r="Z98" s="141" t="s">
        <v>124</v>
      </c>
      <c r="AA98" s="142">
        <v>0.42499999999999999</v>
      </c>
      <c r="AB98" s="142">
        <v>0.435</v>
      </c>
      <c r="AC98" s="142">
        <v>0.45</v>
      </c>
      <c r="AD98" s="143">
        <v>18000</v>
      </c>
      <c r="AE98" s="154"/>
      <c r="AF98" s="158"/>
      <c r="AG98" s="152"/>
      <c r="AH98" s="152"/>
      <c r="AI98" s="153"/>
      <c r="AJ98" s="153"/>
      <c r="AK98" s="153"/>
      <c r="AL98" s="158"/>
      <c r="AM98" s="152"/>
      <c r="AN98" s="152"/>
      <c r="AO98" s="153"/>
      <c r="AP98" s="153"/>
    </row>
    <row r="99" spans="2:42" x14ac:dyDescent="0.25">
      <c r="B99" s="141" t="s">
        <v>96</v>
      </c>
      <c r="C99" s="142">
        <v>0.66500000000000004</v>
      </c>
      <c r="D99" s="142">
        <v>0.68500000000000005</v>
      </c>
      <c r="E99" s="142">
        <v>0.71</v>
      </c>
      <c r="F99" s="143">
        <v>30000</v>
      </c>
      <c r="G99" s="144"/>
      <c r="H99" s="141"/>
      <c r="I99" s="142"/>
      <c r="J99" s="142"/>
      <c r="K99" s="142"/>
      <c r="L99" s="143"/>
      <c r="M99" s="144"/>
      <c r="N99" s="141" t="s">
        <v>117</v>
      </c>
      <c r="O99" s="142">
        <v>1.49</v>
      </c>
      <c r="P99" s="142">
        <v>1.54</v>
      </c>
      <c r="Q99" s="142">
        <v>1.57</v>
      </c>
      <c r="R99" s="143">
        <v>25000</v>
      </c>
      <c r="S99" s="144"/>
      <c r="T99" s="141" t="s">
        <v>99</v>
      </c>
      <c r="U99" s="142">
        <v>0.89500000000000002</v>
      </c>
      <c r="V99" s="142">
        <v>0.91500000000000004</v>
      </c>
      <c r="W99" s="142">
        <v>0.95</v>
      </c>
      <c r="X99" s="143">
        <v>32000</v>
      </c>
      <c r="Y99" s="144"/>
      <c r="Z99" s="141"/>
      <c r="AA99" s="142"/>
      <c r="AB99" s="142"/>
      <c r="AC99" s="142"/>
      <c r="AD99" s="143"/>
      <c r="AE99" s="154"/>
      <c r="AF99" s="158"/>
      <c r="AG99" s="152"/>
      <c r="AH99" s="152"/>
      <c r="AI99" s="153"/>
      <c r="AJ99" s="153"/>
      <c r="AK99" s="153"/>
      <c r="AL99" s="158"/>
      <c r="AM99" s="152"/>
      <c r="AN99" s="152"/>
      <c r="AO99" s="153"/>
      <c r="AP99" s="153"/>
    </row>
    <row r="100" spans="2:42" x14ac:dyDescent="0.25">
      <c r="B100" s="141"/>
      <c r="C100" s="142"/>
      <c r="D100" s="142"/>
      <c r="E100" s="142"/>
      <c r="F100" s="143"/>
      <c r="G100" s="144"/>
      <c r="H100" s="141"/>
      <c r="I100" s="142"/>
      <c r="J100" s="142"/>
      <c r="K100" s="142"/>
      <c r="L100" s="143"/>
      <c r="M100" s="144"/>
      <c r="N100" s="141" t="s">
        <v>99</v>
      </c>
      <c r="O100" s="142">
        <v>0.89500000000000002</v>
      </c>
      <c r="P100" s="142">
        <v>0.91500000000000004</v>
      </c>
      <c r="Q100" s="142">
        <v>0.95</v>
      </c>
      <c r="R100" s="143">
        <v>32000</v>
      </c>
      <c r="S100" s="144"/>
      <c r="T100" s="141" t="s">
        <v>106</v>
      </c>
      <c r="U100" s="142">
        <v>0.75</v>
      </c>
      <c r="V100" s="142">
        <v>0.76</v>
      </c>
      <c r="W100" s="142">
        <v>0.79</v>
      </c>
      <c r="X100" s="143">
        <v>49000</v>
      </c>
      <c r="Y100" s="144"/>
      <c r="Z100" s="141"/>
      <c r="AA100" s="142"/>
      <c r="AB100" s="142"/>
      <c r="AC100" s="142"/>
      <c r="AD100" s="143"/>
      <c r="AE100" s="154"/>
      <c r="AF100" s="158"/>
      <c r="AG100" s="152"/>
      <c r="AH100" s="152"/>
      <c r="AI100" s="153"/>
      <c r="AJ100" s="153"/>
      <c r="AK100" s="153"/>
      <c r="AL100" s="158"/>
      <c r="AM100" s="152"/>
      <c r="AN100" s="152"/>
      <c r="AO100" s="153"/>
      <c r="AP100" s="153"/>
    </row>
    <row r="101" spans="2:42" x14ac:dyDescent="0.25">
      <c r="B101" s="141"/>
      <c r="C101" s="142"/>
      <c r="D101" s="142"/>
      <c r="E101" s="142"/>
      <c r="F101" s="143"/>
      <c r="G101" s="144"/>
      <c r="H101" s="141"/>
      <c r="I101" s="142"/>
      <c r="J101" s="142"/>
      <c r="K101" s="142"/>
      <c r="L101" s="143"/>
      <c r="M101" s="144"/>
      <c r="N101" s="141" t="s">
        <v>119</v>
      </c>
      <c r="O101" s="142">
        <v>1.83</v>
      </c>
      <c r="P101" s="142">
        <v>1.87</v>
      </c>
      <c r="Q101" s="142">
        <v>1.93</v>
      </c>
      <c r="R101" s="143">
        <v>13000</v>
      </c>
      <c r="S101" s="144"/>
      <c r="T101" s="141" t="s">
        <v>110</v>
      </c>
      <c r="U101" s="142">
        <v>1.06</v>
      </c>
      <c r="V101" s="142">
        <v>1.1100000000000001</v>
      </c>
      <c r="W101" s="142">
        <v>1.1200000000000001</v>
      </c>
      <c r="X101" s="143">
        <v>13000</v>
      </c>
      <c r="Y101" s="144"/>
      <c r="Z101" s="141"/>
      <c r="AA101" s="142"/>
      <c r="AB101" s="142"/>
      <c r="AC101" s="142"/>
      <c r="AD101" s="143"/>
      <c r="AE101" s="154"/>
      <c r="AF101" s="158"/>
      <c r="AG101" s="152"/>
      <c r="AH101" s="152"/>
      <c r="AI101" s="153"/>
      <c r="AJ101" s="153"/>
      <c r="AK101" s="153"/>
      <c r="AL101" s="158"/>
      <c r="AM101" s="152"/>
      <c r="AN101" s="152"/>
      <c r="AO101" s="153"/>
      <c r="AP101" s="153"/>
    </row>
    <row r="102" spans="2:42" x14ac:dyDescent="0.25">
      <c r="B102" s="141"/>
      <c r="C102" s="142"/>
      <c r="D102" s="142"/>
      <c r="E102" s="142"/>
      <c r="F102" s="143"/>
      <c r="G102" s="144"/>
      <c r="H102" s="141"/>
      <c r="I102" s="142"/>
      <c r="J102" s="142"/>
      <c r="K102" s="142"/>
      <c r="L102" s="143"/>
      <c r="M102" s="144"/>
      <c r="N102" s="141" t="s">
        <v>120</v>
      </c>
      <c r="O102" s="142">
        <v>0.70499999999999996</v>
      </c>
      <c r="P102" s="142">
        <v>0.72499999999999998</v>
      </c>
      <c r="Q102" s="142">
        <v>0.74</v>
      </c>
      <c r="R102" s="143">
        <v>300000</v>
      </c>
      <c r="S102" s="144"/>
      <c r="T102" s="141" t="s">
        <v>113</v>
      </c>
      <c r="U102" s="142">
        <v>0.39500000000000002</v>
      </c>
      <c r="V102" s="142">
        <v>0.40500000000000003</v>
      </c>
      <c r="W102" s="142">
        <v>0.42</v>
      </c>
      <c r="X102" s="143">
        <v>33000</v>
      </c>
      <c r="Y102" s="144"/>
      <c r="Z102" s="141"/>
      <c r="AA102" s="142"/>
      <c r="AB102" s="142"/>
      <c r="AC102" s="142"/>
      <c r="AD102" s="143"/>
      <c r="AE102" s="154"/>
      <c r="AF102" s="158"/>
      <c r="AG102" s="152"/>
      <c r="AH102" s="152"/>
      <c r="AI102" s="153"/>
      <c r="AJ102" s="153"/>
      <c r="AK102" s="153"/>
      <c r="AL102" s="158"/>
      <c r="AM102" s="152"/>
      <c r="AN102" s="152"/>
      <c r="AO102" s="153"/>
      <c r="AP102" s="153"/>
    </row>
    <row r="103" spans="2:42" x14ac:dyDescent="0.25">
      <c r="B103" s="141"/>
      <c r="C103" s="142"/>
      <c r="D103" s="142"/>
      <c r="E103" s="142"/>
      <c r="F103" s="143"/>
      <c r="G103" s="144"/>
      <c r="H103" s="141"/>
      <c r="I103" s="142"/>
      <c r="J103" s="142"/>
      <c r="K103" s="142"/>
      <c r="L103" s="143"/>
      <c r="M103" s="144"/>
      <c r="N103" s="141" t="s">
        <v>122</v>
      </c>
      <c r="O103" s="167">
        <v>0.625</v>
      </c>
      <c r="P103" s="142">
        <v>0.64500000000000002</v>
      </c>
      <c r="Q103" s="142">
        <v>0.66</v>
      </c>
      <c r="R103" s="143">
        <v>26000</v>
      </c>
      <c r="S103" s="144"/>
      <c r="T103" s="141" t="s">
        <v>119</v>
      </c>
      <c r="U103" s="142">
        <v>1.83</v>
      </c>
      <c r="V103" s="142">
        <v>1.87</v>
      </c>
      <c r="W103" s="142">
        <v>1.93</v>
      </c>
      <c r="X103" s="143">
        <v>13000</v>
      </c>
      <c r="Y103" s="144"/>
      <c r="Z103" s="141"/>
      <c r="AA103" s="142"/>
      <c r="AB103" s="142"/>
      <c r="AC103" s="142"/>
      <c r="AD103" s="143"/>
      <c r="AE103" s="154"/>
      <c r="AF103" s="158"/>
      <c r="AG103" s="152"/>
      <c r="AH103" s="152"/>
      <c r="AI103" s="153"/>
      <c r="AJ103" s="153"/>
      <c r="AK103" s="153"/>
      <c r="AL103" s="158"/>
      <c r="AM103" s="152"/>
      <c r="AN103" s="152"/>
      <c r="AO103" s="153"/>
      <c r="AP103" s="153"/>
    </row>
    <row r="104" spans="2:42" x14ac:dyDescent="0.25">
      <c r="B104" s="141"/>
      <c r="C104" s="142"/>
      <c r="D104" s="142"/>
      <c r="E104" s="142"/>
      <c r="F104" s="143"/>
      <c r="G104" s="144"/>
      <c r="H104" s="141"/>
      <c r="I104" s="142"/>
      <c r="J104" s="142"/>
      <c r="K104" s="142"/>
      <c r="L104" s="143"/>
      <c r="M104" s="144"/>
      <c r="N104" s="141" t="s">
        <v>123</v>
      </c>
      <c r="O104" s="142">
        <v>0.745</v>
      </c>
      <c r="P104" s="142">
        <v>0.76</v>
      </c>
      <c r="Q104" s="142">
        <v>0.78</v>
      </c>
      <c r="R104" s="143">
        <v>130000</v>
      </c>
      <c r="S104" s="144"/>
      <c r="T104" s="141" t="s">
        <v>120</v>
      </c>
      <c r="U104" s="142">
        <v>0.70499999999999996</v>
      </c>
      <c r="V104" s="142">
        <v>0.72499999999999998</v>
      </c>
      <c r="W104" s="142">
        <v>0.74</v>
      </c>
      <c r="X104" s="143">
        <v>300000</v>
      </c>
      <c r="Y104" s="144"/>
      <c r="Z104" s="141"/>
      <c r="AA104" s="142"/>
      <c r="AB104" s="142"/>
      <c r="AC104" s="142"/>
      <c r="AD104" s="143"/>
      <c r="AE104" s="154"/>
      <c r="AF104" s="158"/>
      <c r="AG104" s="152"/>
      <c r="AH104" s="152"/>
      <c r="AI104" s="153"/>
      <c r="AJ104" s="153"/>
      <c r="AK104" s="153"/>
      <c r="AL104" s="158"/>
      <c r="AM104" s="152"/>
      <c r="AN104" s="152"/>
      <c r="AO104" s="153"/>
      <c r="AP104" s="153"/>
    </row>
    <row r="105" spans="2:42" x14ac:dyDescent="0.25">
      <c r="B105" s="141"/>
      <c r="C105" s="142"/>
      <c r="D105" s="142"/>
      <c r="E105" s="142"/>
      <c r="F105" s="143"/>
      <c r="G105" s="144"/>
      <c r="H105" s="141"/>
      <c r="I105" s="142"/>
      <c r="J105" s="142"/>
      <c r="K105" s="142"/>
      <c r="L105" s="143"/>
      <c r="M105" s="144"/>
      <c r="N105" s="141" t="s">
        <v>104</v>
      </c>
      <c r="O105" s="142">
        <v>1.29</v>
      </c>
      <c r="P105" s="142">
        <v>1.33</v>
      </c>
      <c r="Q105" s="142">
        <v>1.37</v>
      </c>
      <c r="R105" s="143">
        <v>76000</v>
      </c>
      <c r="S105" s="144"/>
      <c r="T105" s="141" t="s">
        <v>121</v>
      </c>
      <c r="U105" s="142">
        <v>0.66500000000000004</v>
      </c>
      <c r="V105" s="142">
        <v>0.68500000000000005</v>
      </c>
      <c r="W105" s="142">
        <v>0.7</v>
      </c>
      <c r="X105" s="143">
        <v>160000</v>
      </c>
      <c r="Y105" s="144"/>
      <c r="Z105" s="141"/>
      <c r="AA105" s="142"/>
      <c r="AB105" s="142"/>
      <c r="AC105" s="142"/>
      <c r="AD105" s="143"/>
      <c r="AE105" s="154"/>
      <c r="AF105" s="158"/>
      <c r="AG105" s="152"/>
      <c r="AH105" s="152"/>
      <c r="AI105" s="153"/>
      <c r="AJ105" s="153"/>
      <c r="AK105" s="153"/>
      <c r="AL105" s="158"/>
      <c r="AM105" s="152"/>
      <c r="AN105" s="152"/>
      <c r="AO105" s="153"/>
      <c r="AP105" s="153"/>
    </row>
    <row r="106" spans="2:42" x14ac:dyDescent="0.25">
      <c r="B106" s="141"/>
      <c r="C106" s="142"/>
      <c r="D106" s="142"/>
      <c r="E106" s="142"/>
      <c r="F106" s="143"/>
      <c r="G106" s="144"/>
      <c r="H106" s="141"/>
      <c r="I106" s="142"/>
      <c r="J106" s="142"/>
      <c r="K106" s="142"/>
      <c r="L106" s="143"/>
      <c r="M106" s="144"/>
      <c r="N106" s="141" t="s">
        <v>91</v>
      </c>
      <c r="O106" s="142">
        <v>1.21</v>
      </c>
      <c r="P106" s="142">
        <v>1.24</v>
      </c>
      <c r="Q106" s="142">
        <v>1.28</v>
      </c>
      <c r="R106" s="143">
        <v>125000</v>
      </c>
      <c r="S106" s="144"/>
      <c r="T106" s="141" t="s">
        <v>122</v>
      </c>
      <c r="U106" s="142">
        <v>0.625</v>
      </c>
      <c r="V106" s="142">
        <v>0.64500000000000002</v>
      </c>
      <c r="W106" s="142">
        <v>0.66</v>
      </c>
      <c r="X106" s="143">
        <v>26000</v>
      </c>
      <c r="Y106" s="144"/>
      <c r="Z106" s="141"/>
      <c r="AA106" s="142"/>
      <c r="AB106" s="142"/>
      <c r="AC106" s="142"/>
      <c r="AD106" s="143"/>
      <c r="AE106" s="154"/>
      <c r="AF106" s="158"/>
      <c r="AG106" s="152"/>
      <c r="AH106" s="152"/>
      <c r="AI106" s="153"/>
      <c r="AJ106" s="153"/>
      <c r="AK106" s="153"/>
      <c r="AL106" s="158"/>
      <c r="AM106" s="152"/>
      <c r="AN106" s="152"/>
      <c r="AO106" s="153"/>
      <c r="AP106" s="153"/>
    </row>
    <row r="107" spans="2:42" x14ac:dyDescent="0.25">
      <c r="B107" s="141"/>
      <c r="C107" s="142"/>
      <c r="D107" s="142"/>
      <c r="E107" s="142"/>
      <c r="F107" s="143"/>
      <c r="G107" s="144"/>
      <c r="H107" s="141"/>
      <c r="I107" s="142"/>
      <c r="J107" s="142"/>
      <c r="K107" s="142"/>
      <c r="L107" s="143"/>
      <c r="M107" s="144"/>
      <c r="N107" s="141"/>
      <c r="O107" s="142"/>
      <c r="P107" s="142"/>
      <c r="Q107" s="142"/>
      <c r="R107" s="143"/>
      <c r="S107" s="144"/>
      <c r="T107" s="141" t="s">
        <v>123</v>
      </c>
      <c r="U107" s="167">
        <v>0.745</v>
      </c>
      <c r="V107" s="142">
        <v>0.76</v>
      </c>
      <c r="W107" s="142">
        <v>0.78</v>
      </c>
      <c r="X107" s="143">
        <v>130000</v>
      </c>
      <c r="Y107" s="144"/>
      <c r="Z107" s="141"/>
      <c r="AA107" s="142"/>
      <c r="AB107" s="142"/>
      <c r="AC107" s="142"/>
      <c r="AD107" s="143"/>
      <c r="AE107" s="154"/>
      <c r="AF107" s="158"/>
      <c r="AG107" s="152"/>
      <c r="AH107" s="152"/>
      <c r="AI107" s="153"/>
      <c r="AJ107" s="153"/>
      <c r="AK107" s="153"/>
      <c r="AL107" s="158"/>
      <c r="AM107" s="152"/>
      <c r="AN107" s="152"/>
      <c r="AO107" s="153"/>
      <c r="AP107" s="153"/>
    </row>
    <row r="108" spans="2:42" x14ac:dyDescent="0.25">
      <c r="B108" s="141"/>
      <c r="C108" s="142"/>
      <c r="D108" s="142"/>
      <c r="E108" s="142"/>
      <c r="F108" s="143"/>
      <c r="G108" s="144"/>
      <c r="H108" s="141"/>
      <c r="I108" s="142"/>
      <c r="J108" s="142"/>
      <c r="K108" s="142"/>
      <c r="L108" s="143"/>
      <c r="M108" s="144"/>
      <c r="N108" s="141"/>
      <c r="O108" s="142"/>
      <c r="P108" s="142"/>
      <c r="Q108" s="142"/>
      <c r="R108" s="143"/>
      <c r="S108" s="144"/>
      <c r="T108" s="141" t="s">
        <v>100</v>
      </c>
      <c r="U108" s="142">
        <v>0.35499999999999998</v>
      </c>
      <c r="V108" s="142">
        <v>0.36499999999999999</v>
      </c>
      <c r="W108" s="142">
        <v>0.38</v>
      </c>
      <c r="X108" s="143">
        <v>27000</v>
      </c>
      <c r="Y108" s="144"/>
      <c r="Z108" s="141"/>
      <c r="AA108" s="142"/>
      <c r="AB108" s="142"/>
      <c r="AC108" s="142"/>
      <c r="AD108" s="143"/>
      <c r="AE108" s="154"/>
      <c r="AF108" s="158"/>
      <c r="AG108" s="152"/>
      <c r="AH108" s="152"/>
      <c r="AI108" s="153"/>
      <c r="AJ108" s="153"/>
      <c r="AK108" s="153"/>
      <c r="AL108" s="158"/>
      <c r="AM108" s="152"/>
      <c r="AN108" s="152"/>
      <c r="AO108" s="153"/>
      <c r="AP108" s="153"/>
    </row>
    <row r="109" spans="2:42" x14ac:dyDescent="0.25">
      <c r="B109" s="141"/>
      <c r="C109" s="142"/>
      <c r="D109" s="142"/>
      <c r="E109" s="142"/>
      <c r="F109" s="143"/>
      <c r="G109" s="144"/>
      <c r="H109" s="141"/>
      <c r="I109" s="142"/>
      <c r="J109" s="142"/>
      <c r="K109" s="142"/>
      <c r="L109" s="143"/>
      <c r="M109" s="144"/>
      <c r="N109" s="141"/>
      <c r="O109" s="142"/>
      <c r="P109" s="142"/>
      <c r="Q109" s="142"/>
      <c r="R109" s="143"/>
      <c r="S109" s="144"/>
      <c r="T109" s="141" t="s">
        <v>104</v>
      </c>
      <c r="U109" s="142">
        <v>1.29</v>
      </c>
      <c r="V109" s="142">
        <v>1.33</v>
      </c>
      <c r="W109" s="142">
        <v>1.37</v>
      </c>
      <c r="X109" s="143">
        <v>76000</v>
      </c>
      <c r="Y109" s="144"/>
      <c r="Z109" s="141"/>
      <c r="AA109" s="142"/>
      <c r="AB109" s="142"/>
      <c r="AC109" s="142"/>
      <c r="AD109" s="143"/>
      <c r="AE109" s="154"/>
      <c r="AF109" s="158"/>
      <c r="AG109" s="152"/>
      <c r="AH109" s="152"/>
      <c r="AI109" s="153"/>
      <c r="AJ109" s="153"/>
      <c r="AK109" s="153"/>
      <c r="AL109" s="158"/>
      <c r="AM109" s="152"/>
      <c r="AN109" s="152"/>
      <c r="AO109" s="153"/>
      <c r="AP109" s="153"/>
    </row>
    <row r="110" spans="2:42" x14ac:dyDescent="0.25">
      <c r="B110" s="141"/>
      <c r="C110" s="142"/>
      <c r="D110" s="142"/>
      <c r="E110" s="142"/>
      <c r="F110" s="143"/>
      <c r="G110" s="144"/>
      <c r="H110" s="141"/>
      <c r="I110" s="142"/>
      <c r="J110" s="142"/>
      <c r="K110" s="142"/>
      <c r="L110" s="143"/>
      <c r="M110" s="144"/>
      <c r="N110" s="141"/>
      <c r="O110" s="142"/>
      <c r="P110" s="142"/>
      <c r="Q110" s="142"/>
      <c r="R110" s="143"/>
      <c r="S110" s="144"/>
      <c r="T110" s="141" t="s">
        <v>107</v>
      </c>
      <c r="U110" s="142">
        <v>0.57499999999999996</v>
      </c>
      <c r="V110" s="142">
        <v>0.59</v>
      </c>
      <c r="W110" s="142">
        <v>0.61</v>
      </c>
      <c r="X110" s="143">
        <v>40000</v>
      </c>
      <c r="Y110" s="144"/>
      <c r="Z110" s="141"/>
      <c r="AA110" s="142"/>
      <c r="AB110" s="142"/>
      <c r="AC110" s="142"/>
      <c r="AD110" s="143"/>
      <c r="AE110" s="154"/>
      <c r="AF110" s="158"/>
      <c r="AG110" s="152"/>
      <c r="AH110" s="152"/>
      <c r="AI110" s="153"/>
      <c r="AJ110" s="153"/>
      <c r="AK110" s="153"/>
      <c r="AL110" s="158"/>
      <c r="AM110" s="152"/>
      <c r="AN110" s="152"/>
      <c r="AO110" s="153"/>
      <c r="AP110" s="153"/>
    </row>
    <row r="111" spans="2:42" x14ac:dyDescent="0.25">
      <c r="B111" s="141"/>
      <c r="C111" s="142"/>
      <c r="D111" s="142"/>
      <c r="E111" s="142"/>
      <c r="F111" s="143"/>
      <c r="G111" s="144"/>
      <c r="H111" s="141"/>
      <c r="I111" s="142"/>
      <c r="J111" s="142"/>
      <c r="K111" s="142"/>
      <c r="L111" s="143"/>
      <c r="M111" s="144"/>
      <c r="N111" s="141"/>
      <c r="O111" s="142"/>
      <c r="P111" s="142"/>
      <c r="Q111" s="142"/>
      <c r="R111" s="143"/>
      <c r="S111" s="144"/>
      <c r="T111" s="141"/>
      <c r="U111" s="142"/>
      <c r="V111" s="142"/>
      <c r="W111" s="142"/>
      <c r="X111" s="143"/>
      <c r="Y111" s="144"/>
      <c r="Z111" s="141"/>
      <c r="AA111" s="142"/>
      <c r="AB111" s="142"/>
      <c r="AC111" s="142"/>
      <c r="AD111" s="143"/>
      <c r="AE111" s="154"/>
      <c r="AF111" s="158"/>
      <c r="AG111" s="152"/>
      <c r="AH111" s="152"/>
      <c r="AI111" s="153"/>
      <c r="AJ111" s="153"/>
      <c r="AK111" s="153"/>
      <c r="AL111" s="158"/>
      <c r="AM111" s="152"/>
      <c r="AN111" s="152"/>
      <c r="AO111" s="153"/>
      <c r="AP111" s="153"/>
    </row>
    <row r="112" spans="2:42" x14ac:dyDescent="0.25">
      <c r="B112" s="146"/>
      <c r="C112" s="147"/>
      <c r="D112" s="147"/>
      <c r="E112" s="147"/>
      <c r="F112" s="148"/>
      <c r="G112" s="144"/>
      <c r="H112" s="146"/>
      <c r="I112" s="147"/>
      <c r="J112" s="147"/>
      <c r="K112" s="147"/>
      <c r="L112" s="148"/>
      <c r="M112" s="144"/>
      <c r="N112" s="146"/>
      <c r="O112" s="147"/>
      <c r="P112" s="147"/>
      <c r="Q112" s="147"/>
      <c r="R112" s="148"/>
      <c r="S112" s="144"/>
      <c r="T112" s="146"/>
      <c r="U112" s="147"/>
      <c r="V112" s="147"/>
      <c r="W112" s="147"/>
      <c r="X112" s="148"/>
      <c r="Y112" s="144"/>
      <c r="Z112" s="146"/>
      <c r="AA112" s="147"/>
      <c r="AB112" s="147"/>
      <c r="AC112" s="147"/>
      <c r="AD112" s="148"/>
      <c r="AE112" s="154"/>
      <c r="AF112" s="158"/>
      <c r="AG112" s="152"/>
      <c r="AH112" s="152"/>
      <c r="AI112" s="153"/>
      <c r="AJ112" s="153"/>
      <c r="AK112" s="153"/>
      <c r="AL112" s="158"/>
      <c r="AM112" s="152"/>
      <c r="AN112" s="152"/>
      <c r="AO112" s="153"/>
      <c r="AP112" s="153"/>
    </row>
    <row r="113" spans="1:42" x14ac:dyDescent="0.25">
      <c r="B113" s="146"/>
      <c r="C113" s="147"/>
      <c r="D113" s="147"/>
      <c r="E113" s="147"/>
      <c r="F113" s="148"/>
      <c r="G113" s="144"/>
      <c r="H113" s="146"/>
      <c r="I113" s="147"/>
      <c r="J113" s="147"/>
      <c r="K113" s="147"/>
      <c r="L113" s="148"/>
      <c r="M113" s="144"/>
      <c r="N113" s="146"/>
      <c r="O113" s="147"/>
      <c r="P113" s="147"/>
      <c r="Q113" s="147"/>
      <c r="R113" s="148"/>
      <c r="S113" s="144"/>
      <c r="T113" s="146"/>
      <c r="U113" s="147"/>
      <c r="V113" s="147"/>
      <c r="W113" s="147"/>
      <c r="X113" s="148"/>
      <c r="Y113" s="144"/>
      <c r="Z113" s="146"/>
      <c r="AA113" s="147"/>
      <c r="AB113" s="147"/>
      <c r="AC113" s="147"/>
      <c r="AD113" s="148"/>
      <c r="AE113" s="154"/>
      <c r="AF113" s="158"/>
      <c r="AG113" s="152"/>
      <c r="AH113" s="152"/>
      <c r="AI113" s="153"/>
      <c r="AJ113" s="153"/>
      <c r="AK113" s="153"/>
      <c r="AL113" s="158"/>
      <c r="AM113" s="152"/>
      <c r="AN113" s="152"/>
      <c r="AO113" s="153"/>
      <c r="AP113" s="153"/>
    </row>
    <row r="114" spans="1:42" x14ac:dyDescent="0.25">
      <c r="B114" s="146"/>
      <c r="C114" s="147"/>
      <c r="D114" s="147"/>
      <c r="E114" s="147"/>
      <c r="F114" s="148"/>
      <c r="G114" s="144"/>
      <c r="H114" s="146"/>
      <c r="I114" s="147"/>
      <c r="J114" s="147"/>
      <c r="K114" s="147"/>
      <c r="L114" s="148"/>
      <c r="M114" s="144"/>
      <c r="N114" s="146"/>
      <c r="O114" s="147"/>
      <c r="P114" s="147"/>
      <c r="Q114" s="147"/>
      <c r="R114" s="148"/>
      <c r="S114" s="144"/>
      <c r="T114" s="146"/>
      <c r="U114" s="147"/>
      <c r="V114" s="147"/>
      <c r="W114" s="147"/>
      <c r="X114" s="148"/>
      <c r="Y114" s="144"/>
      <c r="Z114" s="146"/>
      <c r="AA114" s="147"/>
      <c r="AB114" s="147"/>
      <c r="AC114" s="147"/>
      <c r="AD114" s="148"/>
      <c r="AE114" s="154"/>
      <c r="AF114" s="158"/>
      <c r="AG114" s="152"/>
      <c r="AH114" s="152"/>
      <c r="AI114" s="153"/>
      <c r="AJ114" s="153"/>
      <c r="AK114" s="153"/>
      <c r="AL114" s="158"/>
      <c r="AM114" s="152"/>
      <c r="AN114" s="152"/>
      <c r="AO114" s="153"/>
      <c r="AP114" s="153"/>
    </row>
    <row r="115" spans="1:42" s="135" customFormat="1" x14ac:dyDescent="0.25">
      <c r="A115" s="201">
        <v>43885</v>
      </c>
      <c r="B115" s="201"/>
      <c r="C115" s="201"/>
      <c r="D115" s="201"/>
      <c r="E115" s="201"/>
      <c r="F115" s="201"/>
      <c r="G115" s="201">
        <v>43886</v>
      </c>
      <c r="H115" s="201"/>
      <c r="I115" s="201"/>
      <c r="J115" s="201"/>
      <c r="K115" s="201"/>
      <c r="L115" s="201"/>
      <c r="M115" s="201">
        <v>43887</v>
      </c>
      <c r="N115" s="201"/>
      <c r="O115" s="201"/>
      <c r="P115" s="201"/>
      <c r="Q115" s="201"/>
      <c r="R115" s="201"/>
      <c r="S115" s="201">
        <v>43888</v>
      </c>
      <c r="T115" s="201"/>
      <c r="U115" s="201"/>
      <c r="V115" s="201"/>
      <c r="W115" s="201"/>
      <c r="X115" s="201"/>
      <c r="Y115" s="201">
        <v>43889</v>
      </c>
      <c r="Z115" s="201"/>
      <c r="AA115" s="201"/>
      <c r="AB115" s="201"/>
      <c r="AC115" s="201"/>
      <c r="AD115" s="201"/>
      <c r="AE115" s="201">
        <v>43890</v>
      </c>
      <c r="AF115" s="201"/>
      <c r="AG115" s="201"/>
      <c r="AH115" s="201"/>
      <c r="AI115" s="201"/>
      <c r="AJ115" s="201"/>
      <c r="AK115" s="201">
        <v>43891</v>
      </c>
      <c r="AL115" s="201"/>
      <c r="AM115" s="201"/>
      <c r="AN115" s="201"/>
      <c r="AO115" s="201"/>
      <c r="AP115" s="201"/>
    </row>
    <row r="116" spans="1:42" x14ac:dyDescent="0.25">
      <c r="A116" s="136" t="s">
        <v>69</v>
      </c>
      <c r="B116" s="137" t="s">
        <v>70</v>
      </c>
      <c r="C116" s="138" t="s">
        <v>71</v>
      </c>
      <c r="D116" s="137" t="s">
        <v>72</v>
      </c>
      <c r="E116" s="137" t="s">
        <v>56</v>
      </c>
      <c r="F116" s="137" t="s">
        <v>73</v>
      </c>
      <c r="G116" s="136" t="s">
        <v>69</v>
      </c>
      <c r="H116" s="137" t="s">
        <v>70</v>
      </c>
      <c r="I116" s="138" t="s">
        <v>71</v>
      </c>
      <c r="J116" s="137" t="s">
        <v>72</v>
      </c>
      <c r="K116" s="137" t="s">
        <v>56</v>
      </c>
      <c r="L116" s="137" t="s">
        <v>73</v>
      </c>
      <c r="M116" s="136" t="s">
        <v>69</v>
      </c>
      <c r="N116" s="137" t="s">
        <v>70</v>
      </c>
      <c r="O116" s="138" t="s">
        <v>71</v>
      </c>
      <c r="P116" s="137" t="s">
        <v>72</v>
      </c>
      <c r="Q116" s="137" t="s">
        <v>56</v>
      </c>
      <c r="R116" s="137" t="s">
        <v>73</v>
      </c>
      <c r="S116" s="136" t="s">
        <v>69</v>
      </c>
      <c r="T116" s="137" t="s">
        <v>70</v>
      </c>
      <c r="U116" s="138" t="s">
        <v>71</v>
      </c>
      <c r="V116" s="137" t="s">
        <v>72</v>
      </c>
      <c r="W116" s="137" t="s">
        <v>56</v>
      </c>
      <c r="X116" s="137" t="s">
        <v>73</v>
      </c>
      <c r="Y116" s="136" t="s">
        <v>69</v>
      </c>
      <c r="Z116" s="137" t="s">
        <v>70</v>
      </c>
      <c r="AA116" s="138" t="s">
        <v>71</v>
      </c>
      <c r="AB116" s="137" t="s">
        <v>72</v>
      </c>
      <c r="AC116" s="137" t="s">
        <v>56</v>
      </c>
      <c r="AD116" s="137" t="s">
        <v>73</v>
      </c>
      <c r="AE116" s="152" t="s">
        <v>69</v>
      </c>
      <c r="AF116" s="156" t="s">
        <v>70</v>
      </c>
      <c r="AG116" s="157" t="s">
        <v>71</v>
      </c>
      <c r="AH116" s="156" t="s">
        <v>72</v>
      </c>
      <c r="AI116" s="156" t="s">
        <v>56</v>
      </c>
      <c r="AJ116" s="156" t="s">
        <v>73</v>
      </c>
      <c r="AK116" s="152" t="s">
        <v>69</v>
      </c>
      <c r="AL116" s="156" t="s">
        <v>70</v>
      </c>
      <c r="AM116" s="157" t="s">
        <v>71</v>
      </c>
      <c r="AN116" s="156" t="s">
        <v>72</v>
      </c>
      <c r="AO116" s="156" t="s">
        <v>56</v>
      </c>
      <c r="AP116" s="156" t="s">
        <v>73</v>
      </c>
    </row>
    <row r="117" spans="1:42" x14ac:dyDescent="0.25">
      <c r="B117" s="141"/>
      <c r="C117" s="142"/>
      <c r="D117" s="142"/>
      <c r="E117" s="142"/>
      <c r="F117" s="143"/>
      <c r="G117" s="144"/>
      <c r="H117" s="141"/>
      <c r="I117" s="142"/>
      <c r="J117" s="142"/>
      <c r="K117" s="142"/>
      <c r="L117" s="143"/>
      <c r="M117" s="144"/>
      <c r="N117" s="141"/>
      <c r="O117" s="142"/>
      <c r="P117" s="142"/>
      <c r="Q117" s="142"/>
      <c r="R117" s="143"/>
      <c r="S117" s="144"/>
      <c r="T117" s="141"/>
      <c r="U117" s="142"/>
      <c r="V117" s="142"/>
      <c r="W117" s="142"/>
      <c r="X117" s="143"/>
      <c r="Y117" s="144"/>
      <c r="Z117" s="141"/>
      <c r="AA117" s="142"/>
      <c r="AB117" s="142"/>
      <c r="AC117" s="142"/>
      <c r="AD117" s="143"/>
      <c r="AE117" s="154"/>
      <c r="AF117" s="158"/>
      <c r="AG117" s="152"/>
      <c r="AH117" s="152"/>
      <c r="AI117" s="153"/>
      <c r="AJ117" s="153"/>
      <c r="AK117" s="153"/>
      <c r="AL117" s="158"/>
      <c r="AM117" s="152"/>
      <c r="AN117" s="152"/>
      <c r="AO117" s="153"/>
      <c r="AP117" s="153"/>
    </row>
    <row r="118" spans="1:42" x14ac:dyDescent="0.25">
      <c r="B118" s="141"/>
      <c r="C118" s="142"/>
      <c r="D118" s="142"/>
      <c r="E118" s="142"/>
      <c r="F118" s="143"/>
      <c r="G118" s="144"/>
      <c r="H118" s="141"/>
      <c r="I118" s="142"/>
      <c r="J118" s="142"/>
      <c r="K118" s="142"/>
      <c r="L118" s="143"/>
      <c r="M118" s="144"/>
      <c r="N118" s="141"/>
      <c r="O118" s="142"/>
      <c r="P118" s="142"/>
      <c r="Q118" s="142"/>
      <c r="R118" s="143"/>
      <c r="S118" s="144"/>
      <c r="T118" s="141"/>
      <c r="U118" s="142"/>
      <c r="V118" s="142"/>
      <c r="W118" s="142"/>
      <c r="X118" s="143"/>
      <c r="Y118" s="144"/>
      <c r="Z118" s="141"/>
      <c r="AA118" s="142"/>
      <c r="AB118" s="142"/>
      <c r="AC118" s="142"/>
      <c r="AD118" s="143"/>
      <c r="AE118" s="154"/>
      <c r="AF118" s="158"/>
      <c r="AG118" s="152"/>
      <c r="AH118" s="152"/>
      <c r="AI118" s="153"/>
      <c r="AJ118" s="153"/>
      <c r="AK118" s="153"/>
      <c r="AL118" s="158"/>
      <c r="AM118" s="152"/>
      <c r="AN118" s="152"/>
      <c r="AO118" s="153"/>
      <c r="AP118" s="153"/>
    </row>
    <row r="119" spans="1:42" x14ac:dyDescent="0.25">
      <c r="B119" s="141"/>
      <c r="C119" s="142"/>
      <c r="D119" s="142"/>
      <c r="E119" s="142"/>
      <c r="F119" s="143"/>
      <c r="G119" s="144"/>
      <c r="H119" s="141"/>
      <c r="I119" s="142"/>
      <c r="J119" s="142"/>
      <c r="K119" s="142"/>
      <c r="L119" s="143"/>
      <c r="M119" s="144"/>
      <c r="N119" s="141"/>
      <c r="O119" s="142"/>
      <c r="P119" s="142"/>
      <c r="Q119" s="142"/>
      <c r="R119" s="143"/>
      <c r="S119" s="144"/>
      <c r="T119" s="141"/>
      <c r="U119" s="142"/>
      <c r="V119" s="142"/>
      <c r="W119" s="142"/>
      <c r="X119" s="143"/>
      <c r="Y119" s="144"/>
      <c r="Z119" s="141"/>
      <c r="AA119" s="142"/>
      <c r="AB119" s="142"/>
      <c r="AC119" s="142"/>
      <c r="AD119" s="143"/>
      <c r="AE119" s="154"/>
      <c r="AF119" s="158"/>
      <c r="AG119" s="152"/>
      <c r="AH119" s="152"/>
      <c r="AI119" s="153"/>
      <c r="AJ119" s="153"/>
      <c r="AK119" s="153"/>
      <c r="AL119" s="158"/>
      <c r="AM119" s="152"/>
      <c r="AN119" s="152"/>
      <c r="AO119" s="153"/>
      <c r="AP119" s="153"/>
    </row>
    <row r="120" spans="1:42" x14ac:dyDescent="0.25">
      <c r="B120" s="141"/>
      <c r="C120" s="142"/>
      <c r="D120" s="142"/>
      <c r="E120" s="142"/>
      <c r="F120" s="143"/>
      <c r="G120" s="144"/>
      <c r="H120" s="141"/>
      <c r="I120" s="142"/>
      <c r="J120" s="142"/>
      <c r="K120" s="142"/>
      <c r="L120" s="143"/>
      <c r="M120" s="144"/>
      <c r="N120" s="141"/>
      <c r="O120" s="142"/>
      <c r="P120" s="142"/>
      <c r="Q120" s="142"/>
      <c r="R120" s="143"/>
      <c r="S120" s="144"/>
      <c r="T120" s="145"/>
      <c r="U120" s="142"/>
      <c r="V120" s="142"/>
      <c r="W120" s="142"/>
      <c r="X120" s="143"/>
      <c r="Y120" s="144"/>
      <c r="Z120" s="141"/>
      <c r="AA120" s="142"/>
      <c r="AB120" s="142"/>
      <c r="AC120" s="142"/>
      <c r="AD120" s="143"/>
      <c r="AE120" s="154"/>
      <c r="AF120" s="158"/>
      <c r="AG120" s="152"/>
      <c r="AH120" s="152"/>
      <c r="AI120" s="153"/>
      <c r="AJ120" s="153"/>
      <c r="AK120" s="153"/>
      <c r="AL120" s="158"/>
      <c r="AM120" s="152"/>
      <c r="AN120" s="152"/>
      <c r="AO120" s="153"/>
      <c r="AP120" s="153"/>
    </row>
    <row r="121" spans="1:42" x14ac:dyDescent="0.25">
      <c r="B121" s="141"/>
      <c r="C121" s="142"/>
      <c r="D121" s="142"/>
      <c r="E121" s="142"/>
      <c r="F121" s="143"/>
      <c r="G121" s="144"/>
      <c r="H121" s="141"/>
      <c r="I121" s="142"/>
      <c r="J121" s="142"/>
      <c r="K121" s="142"/>
      <c r="L121" s="143"/>
      <c r="M121" s="144"/>
      <c r="N121" s="141"/>
      <c r="O121" s="142"/>
      <c r="P121" s="142"/>
      <c r="Q121" s="142"/>
      <c r="R121" s="143"/>
      <c r="S121" s="144"/>
      <c r="T121" s="141"/>
      <c r="U121" s="142"/>
      <c r="V121" s="142"/>
      <c r="W121" s="142"/>
      <c r="X121" s="143"/>
      <c r="Y121" s="144"/>
      <c r="Z121" s="141"/>
      <c r="AA121" s="142"/>
      <c r="AB121" s="142"/>
      <c r="AC121" s="142"/>
      <c r="AD121" s="143"/>
      <c r="AE121" s="154"/>
      <c r="AF121" s="158"/>
      <c r="AG121" s="152"/>
      <c r="AH121" s="152"/>
      <c r="AI121" s="153"/>
      <c r="AJ121" s="153"/>
      <c r="AK121" s="153"/>
      <c r="AL121" s="158"/>
      <c r="AM121" s="152"/>
      <c r="AN121" s="152"/>
      <c r="AO121" s="153"/>
      <c r="AP121" s="153"/>
    </row>
    <row r="122" spans="1:42" x14ac:dyDescent="0.25">
      <c r="B122" s="146"/>
      <c r="C122" s="147"/>
      <c r="D122" s="147"/>
      <c r="E122" s="147"/>
      <c r="F122" s="148"/>
      <c r="G122" s="144"/>
      <c r="H122" s="146"/>
      <c r="I122" s="147"/>
      <c r="J122" s="147"/>
      <c r="K122" s="147"/>
      <c r="L122" s="148"/>
      <c r="M122" s="144"/>
      <c r="N122" s="146"/>
      <c r="O122" s="147"/>
      <c r="P122" s="147"/>
      <c r="Q122" s="147"/>
      <c r="R122" s="148"/>
      <c r="S122" s="144"/>
      <c r="T122" s="146"/>
      <c r="U122" s="147"/>
      <c r="V122" s="147"/>
      <c r="W122" s="147"/>
      <c r="X122" s="148"/>
      <c r="Y122" s="144"/>
      <c r="Z122" s="146"/>
      <c r="AA122" s="147"/>
      <c r="AB122" s="147"/>
      <c r="AC122" s="147"/>
      <c r="AD122" s="148"/>
      <c r="AE122" s="154"/>
      <c r="AF122" s="158"/>
      <c r="AG122" s="152"/>
      <c r="AH122" s="152"/>
      <c r="AI122" s="153"/>
      <c r="AJ122" s="153"/>
      <c r="AK122" s="153"/>
      <c r="AL122" s="158"/>
      <c r="AM122" s="152"/>
      <c r="AN122" s="152"/>
      <c r="AO122" s="153"/>
      <c r="AP122" s="153"/>
    </row>
    <row r="123" spans="1:42" x14ac:dyDescent="0.25">
      <c r="B123" s="146"/>
      <c r="C123" s="147"/>
      <c r="D123" s="147"/>
      <c r="E123" s="147"/>
      <c r="F123" s="148"/>
      <c r="G123" s="144"/>
      <c r="H123" s="146"/>
      <c r="I123" s="147"/>
      <c r="J123" s="147"/>
      <c r="K123" s="147"/>
      <c r="L123" s="148"/>
      <c r="M123" s="144"/>
      <c r="N123" s="146"/>
      <c r="O123" s="147"/>
      <c r="P123" s="147"/>
      <c r="Q123" s="147"/>
      <c r="R123" s="148"/>
      <c r="S123" s="144"/>
      <c r="T123" s="146"/>
      <c r="U123" s="147"/>
      <c r="V123" s="147"/>
      <c r="W123" s="147"/>
      <c r="X123" s="148"/>
      <c r="Y123" s="144"/>
      <c r="Z123" s="146"/>
      <c r="AA123" s="147"/>
      <c r="AB123" s="147"/>
      <c r="AC123" s="147"/>
      <c r="AD123" s="148"/>
      <c r="AE123" s="154"/>
      <c r="AF123" s="158"/>
      <c r="AG123" s="152"/>
      <c r="AH123" s="152"/>
      <c r="AI123" s="153"/>
      <c r="AJ123" s="153"/>
      <c r="AK123" s="153"/>
      <c r="AL123" s="158"/>
      <c r="AM123" s="152"/>
      <c r="AN123" s="152"/>
      <c r="AO123" s="153"/>
      <c r="AP123" s="153"/>
    </row>
    <row r="124" spans="1:42" x14ac:dyDescent="0.25">
      <c r="B124" s="146"/>
      <c r="C124" s="147"/>
      <c r="D124" s="147"/>
      <c r="E124" s="147"/>
      <c r="F124" s="148"/>
      <c r="G124" s="144"/>
      <c r="H124" s="146"/>
      <c r="I124" s="147"/>
      <c r="J124" s="147"/>
      <c r="K124" s="147"/>
      <c r="L124" s="148"/>
      <c r="M124" s="144"/>
      <c r="N124" s="146"/>
      <c r="O124" s="147"/>
      <c r="P124" s="147"/>
      <c r="Q124" s="147"/>
      <c r="R124" s="148"/>
      <c r="S124" s="144"/>
      <c r="T124" s="146"/>
      <c r="U124" s="147"/>
      <c r="V124" s="147"/>
      <c r="W124" s="147"/>
      <c r="X124" s="148"/>
      <c r="Y124" s="144"/>
      <c r="Z124" s="146"/>
      <c r="AA124" s="147"/>
      <c r="AB124" s="147"/>
      <c r="AC124" s="147"/>
      <c r="AD124" s="148"/>
      <c r="AE124" s="154"/>
      <c r="AF124" s="158"/>
      <c r="AG124" s="152"/>
      <c r="AH124" s="152"/>
      <c r="AI124" s="153"/>
      <c r="AJ124" s="153"/>
      <c r="AK124" s="153"/>
      <c r="AL124" s="158"/>
      <c r="AM124" s="152"/>
      <c r="AN124" s="152"/>
      <c r="AO124" s="153"/>
      <c r="AP124" s="153"/>
    </row>
    <row r="125" spans="1:42" s="135" customFormat="1" x14ac:dyDescent="0.25">
      <c r="A125" s="201">
        <v>43892</v>
      </c>
      <c r="B125" s="201"/>
      <c r="C125" s="201"/>
      <c r="D125" s="201"/>
      <c r="E125" s="201"/>
      <c r="F125" s="201"/>
      <c r="G125" s="201">
        <v>43893</v>
      </c>
      <c r="H125" s="201"/>
      <c r="I125" s="201"/>
      <c r="J125" s="201"/>
      <c r="K125" s="201"/>
      <c r="L125" s="201"/>
      <c r="M125" s="201">
        <v>43894</v>
      </c>
      <c r="N125" s="201"/>
      <c r="O125" s="201"/>
      <c r="P125" s="201"/>
      <c r="Q125" s="201"/>
      <c r="R125" s="201"/>
      <c r="S125" s="201">
        <v>43895</v>
      </c>
      <c r="T125" s="201"/>
      <c r="U125" s="201"/>
      <c r="V125" s="201"/>
      <c r="W125" s="201"/>
      <c r="X125" s="201"/>
      <c r="Y125" s="201">
        <v>43896</v>
      </c>
      <c r="Z125" s="201"/>
      <c r="AA125" s="201"/>
      <c r="AB125" s="201"/>
      <c r="AC125" s="201"/>
      <c r="AD125" s="201"/>
      <c r="AE125" s="201">
        <v>43897</v>
      </c>
      <c r="AF125" s="201"/>
      <c r="AG125" s="201"/>
      <c r="AH125" s="201"/>
      <c r="AI125" s="201"/>
      <c r="AJ125" s="201"/>
      <c r="AK125" s="201">
        <v>43898</v>
      </c>
      <c r="AL125" s="201"/>
      <c r="AM125" s="201"/>
      <c r="AN125" s="201"/>
      <c r="AO125" s="201"/>
      <c r="AP125" s="201"/>
    </row>
    <row r="126" spans="1:42" x14ac:dyDescent="0.25">
      <c r="A126" s="136" t="s">
        <v>69</v>
      </c>
      <c r="B126" s="137" t="s">
        <v>70</v>
      </c>
      <c r="C126" s="138" t="s">
        <v>71</v>
      </c>
      <c r="D126" s="137" t="s">
        <v>72</v>
      </c>
      <c r="E126" s="137" t="s">
        <v>56</v>
      </c>
      <c r="F126" s="137" t="s">
        <v>73</v>
      </c>
      <c r="G126" s="136" t="s">
        <v>69</v>
      </c>
      <c r="H126" s="137" t="s">
        <v>70</v>
      </c>
      <c r="I126" s="138" t="s">
        <v>71</v>
      </c>
      <c r="J126" s="137" t="s">
        <v>72</v>
      </c>
      <c r="K126" s="137" t="s">
        <v>56</v>
      </c>
      <c r="L126" s="137" t="s">
        <v>73</v>
      </c>
      <c r="M126" s="136" t="s">
        <v>69</v>
      </c>
      <c r="N126" s="137" t="s">
        <v>70</v>
      </c>
      <c r="O126" s="138" t="s">
        <v>71</v>
      </c>
      <c r="P126" s="137" t="s">
        <v>72</v>
      </c>
      <c r="Q126" s="137" t="s">
        <v>56</v>
      </c>
      <c r="R126" s="137" t="s">
        <v>73</v>
      </c>
      <c r="S126" s="136" t="s">
        <v>69</v>
      </c>
      <c r="T126" s="137" t="s">
        <v>70</v>
      </c>
      <c r="U126" s="138" t="s">
        <v>71</v>
      </c>
      <c r="V126" s="137" t="s">
        <v>72</v>
      </c>
      <c r="W126" s="137" t="s">
        <v>56</v>
      </c>
      <c r="X126" s="137" t="s">
        <v>73</v>
      </c>
      <c r="Y126" s="136" t="s">
        <v>69</v>
      </c>
      <c r="Z126" s="137" t="s">
        <v>70</v>
      </c>
      <c r="AA126" s="138" t="s">
        <v>71</v>
      </c>
      <c r="AB126" s="137" t="s">
        <v>72</v>
      </c>
      <c r="AC126" s="137" t="s">
        <v>56</v>
      </c>
      <c r="AD126" s="137" t="s">
        <v>73</v>
      </c>
      <c r="AE126" s="152" t="s">
        <v>69</v>
      </c>
      <c r="AF126" s="156" t="s">
        <v>70</v>
      </c>
      <c r="AG126" s="157" t="s">
        <v>71</v>
      </c>
      <c r="AH126" s="156" t="s">
        <v>72</v>
      </c>
      <c r="AI126" s="156" t="s">
        <v>56</v>
      </c>
      <c r="AJ126" s="156" t="s">
        <v>73</v>
      </c>
      <c r="AK126" s="152" t="s">
        <v>69</v>
      </c>
      <c r="AL126" s="156" t="s">
        <v>70</v>
      </c>
      <c r="AM126" s="157" t="s">
        <v>71</v>
      </c>
      <c r="AN126" s="156" t="s">
        <v>72</v>
      </c>
      <c r="AO126" s="156" t="s">
        <v>56</v>
      </c>
      <c r="AP126" s="156" t="s">
        <v>73</v>
      </c>
    </row>
    <row r="127" spans="1:42" x14ac:dyDescent="0.25">
      <c r="B127" s="141"/>
      <c r="C127" s="142"/>
      <c r="D127" s="142"/>
      <c r="E127" s="142"/>
      <c r="F127" s="143"/>
      <c r="G127" s="144"/>
      <c r="H127" s="141"/>
      <c r="I127" s="142"/>
      <c r="J127" s="142"/>
      <c r="K127" s="142"/>
      <c r="L127" s="143"/>
      <c r="M127" s="144"/>
      <c r="N127" s="141"/>
      <c r="O127" s="142"/>
      <c r="P127" s="142"/>
      <c r="Q127" s="142"/>
      <c r="R127" s="143"/>
      <c r="S127" s="144"/>
      <c r="T127" s="141"/>
      <c r="U127" s="142"/>
      <c r="V127" s="142"/>
      <c r="W127" s="142"/>
      <c r="X127" s="143"/>
      <c r="Y127" s="144"/>
      <c r="Z127" s="141"/>
      <c r="AA127" s="142"/>
      <c r="AB127" s="142"/>
      <c r="AC127" s="142"/>
      <c r="AD127" s="143"/>
      <c r="AE127" s="154"/>
      <c r="AF127" s="158"/>
      <c r="AG127" s="152"/>
      <c r="AH127" s="152"/>
      <c r="AI127" s="153"/>
      <c r="AJ127" s="153"/>
      <c r="AK127" s="153"/>
      <c r="AL127" s="158"/>
      <c r="AM127" s="152"/>
      <c r="AN127" s="152"/>
      <c r="AO127" s="153"/>
      <c r="AP127" s="153"/>
    </row>
    <row r="128" spans="1:42" x14ac:dyDescent="0.25">
      <c r="B128" s="141"/>
      <c r="C128" s="142"/>
      <c r="D128" s="142"/>
      <c r="E128" s="142"/>
      <c r="F128" s="143"/>
      <c r="G128" s="144"/>
      <c r="H128" s="141"/>
      <c r="I128" s="142"/>
      <c r="J128" s="142"/>
      <c r="K128" s="142"/>
      <c r="L128" s="143"/>
      <c r="M128" s="144"/>
      <c r="N128" s="141"/>
      <c r="O128" s="142"/>
      <c r="P128" s="142"/>
      <c r="Q128" s="142"/>
      <c r="R128" s="143"/>
      <c r="S128" s="144"/>
      <c r="T128" s="141"/>
      <c r="U128" s="142"/>
      <c r="V128" s="142"/>
      <c r="W128" s="142"/>
      <c r="X128" s="143"/>
      <c r="Y128" s="144"/>
      <c r="Z128" s="141"/>
      <c r="AA128" s="142"/>
      <c r="AB128" s="142"/>
      <c r="AC128" s="142"/>
      <c r="AD128" s="143"/>
      <c r="AE128" s="154"/>
      <c r="AF128" s="158"/>
      <c r="AG128" s="152"/>
      <c r="AH128" s="152"/>
      <c r="AI128" s="153"/>
      <c r="AJ128" s="153"/>
      <c r="AK128" s="153"/>
      <c r="AL128" s="158"/>
      <c r="AM128" s="152"/>
      <c r="AN128" s="152"/>
      <c r="AO128" s="153"/>
      <c r="AP128" s="153"/>
    </row>
    <row r="129" spans="1:42" x14ac:dyDescent="0.25">
      <c r="B129" s="141"/>
      <c r="C129" s="142"/>
      <c r="D129" s="142"/>
      <c r="E129" s="142"/>
      <c r="F129" s="143"/>
      <c r="G129" s="144"/>
      <c r="H129" s="141"/>
      <c r="I129" s="142"/>
      <c r="J129" s="142"/>
      <c r="K129" s="142"/>
      <c r="L129" s="143"/>
      <c r="M129" s="144"/>
      <c r="N129" s="141"/>
      <c r="O129" s="142"/>
      <c r="P129" s="142"/>
      <c r="Q129" s="142"/>
      <c r="R129" s="143"/>
      <c r="S129" s="144"/>
      <c r="T129" s="141"/>
      <c r="U129" s="142"/>
      <c r="V129" s="142"/>
      <c r="W129" s="142"/>
      <c r="X129" s="143"/>
      <c r="Y129" s="144"/>
      <c r="Z129" s="141"/>
      <c r="AA129" s="142"/>
      <c r="AB129" s="142"/>
      <c r="AC129" s="142"/>
      <c r="AD129" s="143"/>
      <c r="AE129" s="154"/>
      <c r="AF129" s="158"/>
      <c r="AG129" s="152"/>
      <c r="AH129" s="152"/>
      <c r="AI129" s="153"/>
      <c r="AJ129" s="153"/>
      <c r="AK129" s="153"/>
      <c r="AL129" s="158"/>
      <c r="AM129" s="152"/>
      <c r="AN129" s="152"/>
      <c r="AO129" s="153"/>
      <c r="AP129" s="153"/>
    </row>
    <row r="130" spans="1:42" x14ac:dyDescent="0.25">
      <c r="B130" s="141"/>
      <c r="C130" s="142"/>
      <c r="D130" s="142"/>
      <c r="E130" s="142"/>
      <c r="F130" s="143"/>
      <c r="G130" s="144"/>
      <c r="H130" s="141"/>
      <c r="I130" s="142"/>
      <c r="J130" s="142"/>
      <c r="K130" s="142"/>
      <c r="L130" s="143"/>
      <c r="M130" s="144"/>
      <c r="N130" s="141"/>
      <c r="O130" s="142"/>
      <c r="P130" s="142"/>
      <c r="Q130" s="142"/>
      <c r="R130" s="143"/>
      <c r="S130" s="144"/>
      <c r="T130" s="145"/>
      <c r="U130" s="142"/>
      <c r="V130" s="142"/>
      <c r="W130" s="142"/>
      <c r="X130" s="143"/>
      <c r="Y130" s="144"/>
      <c r="Z130" s="141"/>
      <c r="AA130" s="142"/>
      <c r="AB130" s="142"/>
      <c r="AC130" s="142"/>
      <c r="AD130" s="143"/>
      <c r="AE130" s="154"/>
      <c r="AF130" s="158"/>
      <c r="AG130" s="152"/>
      <c r="AH130" s="152"/>
      <c r="AI130" s="153"/>
      <c r="AJ130" s="153"/>
      <c r="AK130" s="153"/>
      <c r="AL130" s="158"/>
      <c r="AM130" s="152"/>
      <c r="AN130" s="152"/>
      <c r="AO130" s="153"/>
      <c r="AP130" s="153"/>
    </row>
    <row r="131" spans="1:42" x14ac:dyDescent="0.25">
      <c r="B131" s="141"/>
      <c r="C131" s="142"/>
      <c r="D131" s="142"/>
      <c r="E131" s="142"/>
      <c r="F131" s="143"/>
      <c r="G131" s="144"/>
      <c r="H131" s="141"/>
      <c r="I131" s="142"/>
      <c r="J131" s="142"/>
      <c r="K131" s="142"/>
      <c r="L131" s="143"/>
      <c r="M131" s="144"/>
      <c r="N131" s="141"/>
      <c r="O131" s="142"/>
      <c r="P131" s="142"/>
      <c r="Q131" s="142"/>
      <c r="R131" s="143"/>
      <c r="S131" s="144"/>
      <c r="T131" s="141"/>
      <c r="U131" s="142"/>
      <c r="V131" s="142"/>
      <c r="W131" s="142"/>
      <c r="X131" s="143"/>
      <c r="Y131" s="144"/>
      <c r="Z131" s="141"/>
      <c r="AA131" s="142"/>
      <c r="AB131" s="142"/>
      <c r="AC131" s="142"/>
      <c r="AD131" s="143"/>
      <c r="AE131" s="154"/>
      <c r="AF131" s="158"/>
      <c r="AG131" s="152"/>
      <c r="AH131" s="152"/>
      <c r="AI131" s="153"/>
      <c r="AJ131" s="153"/>
      <c r="AK131" s="153"/>
      <c r="AL131" s="158"/>
      <c r="AM131" s="152"/>
      <c r="AN131" s="152"/>
      <c r="AO131" s="153"/>
      <c r="AP131" s="153"/>
    </row>
    <row r="132" spans="1:42" x14ac:dyDescent="0.25">
      <c r="B132" s="146"/>
      <c r="C132" s="147"/>
      <c r="D132" s="147"/>
      <c r="E132" s="147"/>
      <c r="F132" s="148"/>
      <c r="G132" s="144"/>
      <c r="H132" s="146"/>
      <c r="I132" s="147"/>
      <c r="J132" s="147"/>
      <c r="K132" s="147"/>
      <c r="L132" s="148"/>
      <c r="M132" s="144"/>
      <c r="N132" s="146"/>
      <c r="O132" s="147"/>
      <c r="P132" s="147"/>
      <c r="Q132" s="147"/>
      <c r="R132" s="148"/>
      <c r="S132" s="144"/>
      <c r="T132" s="146"/>
      <c r="U132" s="147"/>
      <c r="V132" s="147"/>
      <c r="W132" s="147"/>
      <c r="X132" s="148"/>
      <c r="Y132" s="144"/>
      <c r="Z132" s="146"/>
      <c r="AA132" s="147"/>
      <c r="AB132" s="147"/>
      <c r="AC132" s="147"/>
      <c r="AD132" s="148"/>
      <c r="AE132" s="154"/>
      <c r="AF132" s="158"/>
      <c r="AG132" s="152"/>
      <c r="AH132" s="152"/>
      <c r="AI132" s="153"/>
      <c r="AJ132" s="153"/>
      <c r="AK132" s="153"/>
      <c r="AL132" s="158"/>
      <c r="AM132" s="152"/>
      <c r="AN132" s="152"/>
      <c r="AO132" s="153"/>
      <c r="AP132" s="153"/>
    </row>
    <row r="133" spans="1:42" x14ac:dyDescent="0.25">
      <c r="B133" s="146"/>
      <c r="C133" s="147"/>
      <c r="D133" s="147"/>
      <c r="E133" s="147"/>
      <c r="F133" s="148"/>
      <c r="G133" s="144"/>
      <c r="H133" s="146"/>
      <c r="I133" s="147"/>
      <c r="J133" s="147"/>
      <c r="K133" s="147"/>
      <c r="L133" s="148"/>
      <c r="M133" s="144"/>
      <c r="N133" s="146"/>
      <c r="O133" s="147"/>
      <c r="P133" s="147"/>
      <c r="Q133" s="147"/>
      <c r="R133" s="148"/>
      <c r="S133" s="144"/>
      <c r="T133" s="146"/>
      <c r="U133" s="147"/>
      <c r="V133" s="147"/>
      <c r="W133" s="147"/>
      <c r="X133" s="148"/>
      <c r="Y133" s="144"/>
      <c r="Z133" s="146"/>
      <c r="AA133" s="147"/>
      <c r="AB133" s="147"/>
      <c r="AC133" s="147"/>
      <c r="AD133" s="148"/>
      <c r="AE133" s="154"/>
      <c r="AF133" s="158"/>
      <c r="AG133" s="152"/>
      <c r="AH133" s="152"/>
      <c r="AI133" s="153"/>
      <c r="AJ133" s="153"/>
      <c r="AK133" s="153"/>
      <c r="AL133" s="158"/>
      <c r="AM133" s="152"/>
      <c r="AN133" s="152"/>
      <c r="AO133" s="153"/>
      <c r="AP133" s="153"/>
    </row>
    <row r="134" spans="1:42" x14ac:dyDescent="0.25">
      <c r="B134" s="146"/>
      <c r="C134" s="147"/>
      <c r="D134" s="147"/>
      <c r="E134" s="147"/>
      <c r="F134" s="148"/>
      <c r="G134" s="144"/>
      <c r="H134" s="146"/>
      <c r="I134" s="147"/>
      <c r="J134" s="147"/>
      <c r="K134" s="147"/>
      <c r="L134" s="148"/>
      <c r="M134" s="144"/>
      <c r="N134" s="146"/>
      <c r="O134" s="147"/>
      <c r="P134" s="147"/>
      <c r="Q134" s="147"/>
      <c r="R134" s="148"/>
      <c r="S134" s="144"/>
      <c r="T134" s="146"/>
      <c r="U134" s="147"/>
      <c r="V134" s="147"/>
      <c r="W134" s="147"/>
      <c r="X134" s="148"/>
      <c r="Y134" s="144"/>
      <c r="Z134" s="146"/>
      <c r="AA134" s="147"/>
      <c r="AB134" s="147"/>
      <c r="AC134" s="147"/>
      <c r="AD134" s="148"/>
      <c r="AE134" s="154"/>
      <c r="AF134" s="158"/>
      <c r="AG134" s="152"/>
      <c r="AH134" s="152"/>
      <c r="AI134" s="153"/>
      <c r="AJ134" s="153"/>
      <c r="AK134" s="153"/>
      <c r="AL134" s="158"/>
      <c r="AM134" s="152"/>
      <c r="AN134" s="152"/>
      <c r="AO134" s="153"/>
      <c r="AP134" s="153"/>
    </row>
    <row r="135" spans="1:42" s="135" customFormat="1" x14ac:dyDescent="0.25">
      <c r="A135" s="201">
        <v>43899</v>
      </c>
      <c r="B135" s="201"/>
      <c r="C135" s="201"/>
      <c r="D135" s="201"/>
      <c r="E135" s="201"/>
      <c r="F135" s="201"/>
      <c r="G135" s="201">
        <v>43900</v>
      </c>
      <c r="H135" s="201"/>
      <c r="I135" s="201"/>
      <c r="J135" s="201"/>
      <c r="K135" s="201"/>
      <c r="L135" s="201"/>
      <c r="M135" s="201">
        <v>43901</v>
      </c>
      <c r="N135" s="201"/>
      <c r="O135" s="201"/>
      <c r="P135" s="201"/>
      <c r="Q135" s="201"/>
      <c r="R135" s="201"/>
      <c r="S135" s="201">
        <v>43902</v>
      </c>
      <c r="T135" s="201"/>
      <c r="U135" s="201"/>
      <c r="V135" s="201"/>
      <c r="W135" s="201"/>
      <c r="X135" s="201"/>
      <c r="Y135" s="201">
        <v>43903</v>
      </c>
      <c r="Z135" s="201"/>
      <c r="AA135" s="201"/>
      <c r="AB135" s="201"/>
      <c r="AC135" s="201"/>
      <c r="AD135" s="201"/>
      <c r="AE135" s="201">
        <v>43904</v>
      </c>
      <c r="AF135" s="201"/>
      <c r="AG135" s="201"/>
      <c r="AH135" s="201"/>
      <c r="AI135" s="201"/>
      <c r="AJ135" s="201"/>
      <c r="AK135" s="201">
        <v>43905</v>
      </c>
      <c r="AL135" s="201"/>
      <c r="AM135" s="201"/>
      <c r="AN135" s="201"/>
      <c r="AO135" s="201"/>
      <c r="AP135" s="201"/>
    </row>
    <row r="136" spans="1:42" x14ac:dyDescent="0.25">
      <c r="A136" s="136" t="s">
        <v>69</v>
      </c>
      <c r="B136" s="137" t="s">
        <v>70</v>
      </c>
      <c r="C136" s="138" t="s">
        <v>71</v>
      </c>
      <c r="D136" s="137" t="s">
        <v>72</v>
      </c>
      <c r="E136" s="137" t="s">
        <v>56</v>
      </c>
      <c r="F136" s="137" t="s">
        <v>73</v>
      </c>
      <c r="G136" s="136" t="s">
        <v>69</v>
      </c>
      <c r="H136" s="137" t="s">
        <v>70</v>
      </c>
      <c r="I136" s="138" t="s">
        <v>71</v>
      </c>
      <c r="J136" s="137" t="s">
        <v>72</v>
      </c>
      <c r="K136" s="137" t="s">
        <v>56</v>
      </c>
      <c r="L136" s="137" t="s">
        <v>73</v>
      </c>
      <c r="M136" s="136" t="s">
        <v>69</v>
      </c>
      <c r="N136" s="137" t="s">
        <v>70</v>
      </c>
      <c r="O136" s="138" t="s">
        <v>71</v>
      </c>
      <c r="P136" s="137" t="s">
        <v>72</v>
      </c>
      <c r="Q136" s="137" t="s">
        <v>56</v>
      </c>
      <c r="R136" s="137" t="s">
        <v>73</v>
      </c>
      <c r="S136" s="136" t="s">
        <v>69</v>
      </c>
      <c r="T136" s="137" t="s">
        <v>70</v>
      </c>
      <c r="U136" s="138" t="s">
        <v>71</v>
      </c>
      <c r="V136" s="137" t="s">
        <v>72</v>
      </c>
      <c r="W136" s="137" t="s">
        <v>56</v>
      </c>
      <c r="X136" s="137" t="s">
        <v>73</v>
      </c>
      <c r="Y136" s="136" t="s">
        <v>69</v>
      </c>
      <c r="Z136" s="137" t="s">
        <v>70</v>
      </c>
      <c r="AA136" s="138" t="s">
        <v>71</v>
      </c>
      <c r="AB136" s="137" t="s">
        <v>72</v>
      </c>
      <c r="AC136" s="137" t="s">
        <v>56</v>
      </c>
      <c r="AD136" s="137" t="s">
        <v>73</v>
      </c>
      <c r="AE136" s="152" t="s">
        <v>69</v>
      </c>
      <c r="AF136" s="156" t="s">
        <v>70</v>
      </c>
      <c r="AG136" s="157" t="s">
        <v>71</v>
      </c>
      <c r="AH136" s="156" t="s">
        <v>72</v>
      </c>
      <c r="AI136" s="156" t="s">
        <v>56</v>
      </c>
      <c r="AJ136" s="156" t="s">
        <v>73</v>
      </c>
      <c r="AK136" s="152" t="s">
        <v>69</v>
      </c>
      <c r="AL136" s="156" t="s">
        <v>70</v>
      </c>
      <c r="AM136" s="157" t="s">
        <v>71</v>
      </c>
      <c r="AN136" s="156" t="s">
        <v>72</v>
      </c>
      <c r="AO136" s="156" t="s">
        <v>56</v>
      </c>
      <c r="AP136" s="156" t="s">
        <v>73</v>
      </c>
    </row>
    <row r="137" spans="1:42" x14ac:dyDescent="0.25">
      <c r="B137" s="141"/>
      <c r="C137" s="142"/>
      <c r="D137" s="142"/>
      <c r="E137" s="142"/>
      <c r="F137" s="143"/>
      <c r="G137" s="144"/>
      <c r="H137" s="141"/>
      <c r="I137" s="142"/>
      <c r="J137" s="142"/>
      <c r="K137" s="142"/>
      <c r="L137" s="143"/>
      <c r="M137" s="144"/>
      <c r="N137" s="141"/>
      <c r="O137" s="142"/>
      <c r="P137" s="142"/>
      <c r="Q137" s="142"/>
      <c r="R137" s="143"/>
      <c r="S137" s="144"/>
      <c r="T137" s="141"/>
      <c r="U137" s="142"/>
      <c r="V137" s="142"/>
      <c r="W137" s="142"/>
      <c r="X137" s="143"/>
      <c r="Y137" s="144"/>
      <c r="Z137" s="141"/>
      <c r="AA137" s="142"/>
      <c r="AB137" s="142"/>
      <c r="AC137" s="142"/>
      <c r="AD137" s="143"/>
      <c r="AE137" s="154"/>
      <c r="AF137" s="158"/>
      <c r="AG137" s="152"/>
      <c r="AH137" s="152"/>
      <c r="AI137" s="153"/>
      <c r="AJ137" s="153"/>
      <c r="AK137" s="153"/>
      <c r="AL137" s="158"/>
      <c r="AM137" s="152"/>
      <c r="AN137" s="152"/>
      <c r="AO137" s="153"/>
      <c r="AP137" s="153"/>
    </row>
    <row r="138" spans="1:42" x14ac:dyDescent="0.25">
      <c r="B138" s="141"/>
      <c r="C138" s="142"/>
      <c r="D138" s="142"/>
      <c r="E138" s="142"/>
      <c r="F138" s="143"/>
      <c r="G138" s="144"/>
      <c r="H138" s="141"/>
      <c r="I138" s="142"/>
      <c r="J138" s="142"/>
      <c r="K138" s="142"/>
      <c r="L138" s="143"/>
      <c r="M138" s="144"/>
      <c r="N138" s="141"/>
      <c r="O138" s="142"/>
      <c r="P138" s="142"/>
      <c r="Q138" s="142"/>
      <c r="R138" s="143"/>
      <c r="S138" s="144"/>
      <c r="T138" s="141"/>
      <c r="U138" s="142"/>
      <c r="V138" s="142"/>
      <c r="W138" s="142"/>
      <c r="X138" s="143"/>
      <c r="Y138" s="144"/>
      <c r="Z138" s="141"/>
      <c r="AA138" s="142"/>
      <c r="AB138" s="142"/>
      <c r="AC138" s="142"/>
      <c r="AD138" s="143"/>
      <c r="AE138" s="154"/>
      <c r="AF138" s="158"/>
      <c r="AG138" s="152"/>
      <c r="AH138" s="152"/>
      <c r="AI138" s="153"/>
      <c r="AJ138" s="153"/>
      <c r="AK138" s="153"/>
      <c r="AL138" s="158"/>
      <c r="AM138" s="152"/>
      <c r="AN138" s="152"/>
      <c r="AO138" s="153"/>
      <c r="AP138" s="153"/>
    </row>
    <row r="139" spans="1:42" x14ac:dyDescent="0.25">
      <c r="B139" s="141"/>
      <c r="C139" s="142"/>
      <c r="D139" s="142"/>
      <c r="E139" s="142"/>
      <c r="F139" s="143"/>
      <c r="G139" s="144"/>
      <c r="H139" s="141"/>
      <c r="I139" s="142"/>
      <c r="J139" s="142"/>
      <c r="K139" s="142"/>
      <c r="L139" s="143"/>
      <c r="M139" s="144"/>
      <c r="N139" s="141"/>
      <c r="O139" s="142"/>
      <c r="P139" s="142"/>
      <c r="Q139" s="142"/>
      <c r="R139" s="143"/>
      <c r="S139" s="144"/>
      <c r="T139" s="141"/>
      <c r="U139" s="142"/>
      <c r="V139" s="142"/>
      <c r="W139" s="142"/>
      <c r="X139" s="143"/>
      <c r="Y139" s="144"/>
      <c r="Z139" s="141"/>
      <c r="AA139" s="142"/>
      <c r="AB139" s="142"/>
      <c r="AC139" s="142"/>
      <c r="AD139" s="143"/>
      <c r="AE139" s="154"/>
      <c r="AF139" s="158"/>
      <c r="AG139" s="152"/>
      <c r="AH139" s="152"/>
      <c r="AI139" s="153"/>
      <c r="AJ139" s="153"/>
      <c r="AK139" s="153"/>
      <c r="AL139" s="158"/>
      <c r="AM139" s="152"/>
      <c r="AN139" s="152"/>
      <c r="AO139" s="153"/>
      <c r="AP139" s="153"/>
    </row>
    <row r="140" spans="1:42" x14ac:dyDescent="0.25">
      <c r="B140" s="141"/>
      <c r="C140" s="142"/>
      <c r="D140" s="142"/>
      <c r="E140" s="142"/>
      <c r="F140" s="143"/>
      <c r="G140" s="144"/>
      <c r="H140" s="141"/>
      <c r="I140" s="142"/>
      <c r="J140" s="142"/>
      <c r="K140" s="142"/>
      <c r="L140" s="143"/>
      <c r="M140" s="144"/>
      <c r="N140" s="141"/>
      <c r="O140" s="142"/>
      <c r="P140" s="142"/>
      <c r="Q140" s="142"/>
      <c r="R140" s="143"/>
      <c r="S140" s="144"/>
      <c r="T140" s="145"/>
      <c r="U140" s="142"/>
      <c r="V140" s="142"/>
      <c r="W140" s="142"/>
      <c r="X140" s="143"/>
      <c r="Y140" s="144"/>
      <c r="Z140" s="141"/>
      <c r="AA140" s="142"/>
      <c r="AB140" s="142"/>
      <c r="AC140" s="142"/>
      <c r="AD140" s="143"/>
      <c r="AE140" s="154"/>
      <c r="AF140" s="158"/>
      <c r="AG140" s="152"/>
      <c r="AH140" s="152"/>
      <c r="AI140" s="153"/>
      <c r="AJ140" s="153"/>
      <c r="AK140" s="153"/>
      <c r="AL140" s="158"/>
      <c r="AM140" s="152"/>
      <c r="AN140" s="152"/>
      <c r="AO140" s="153"/>
      <c r="AP140" s="153"/>
    </row>
    <row r="141" spans="1:42" x14ac:dyDescent="0.25">
      <c r="B141" s="141"/>
      <c r="C141" s="142"/>
      <c r="D141" s="142"/>
      <c r="E141" s="142"/>
      <c r="F141" s="143"/>
      <c r="G141" s="144"/>
      <c r="H141" s="141"/>
      <c r="I141" s="142"/>
      <c r="J141" s="142"/>
      <c r="K141" s="142"/>
      <c r="L141" s="143"/>
      <c r="M141" s="144"/>
      <c r="N141" s="141"/>
      <c r="O141" s="142"/>
      <c r="P141" s="142"/>
      <c r="Q141" s="142"/>
      <c r="R141" s="143"/>
      <c r="S141" s="144"/>
      <c r="T141" s="141"/>
      <c r="U141" s="142"/>
      <c r="V141" s="142"/>
      <c r="W141" s="142"/>
      <c r="X141" s="143"/>
      <c r="Y141" s="144"/>
      <c r="Z141" s="141"/>
      <c r="AA141" s="142"/>
      <c r="AB141" s="142"/>
      <c r="AC141" s="142"/>
      <c r="AD141" s="143"/>
      <c r="AE141" s="154"/>
      <c r="AF141" s="158"/>
      <c r="AG141" s="152"/>
      <c r="AH141" s="152"/>
      <c r="AI141" s="153"/>
      <c r="AJ141" s="153"/>
      <c r="AK141" s="153"/>
      <c r="AL141" s="158"/>
      <c r="AM141" s="152"/>
      <c r="AN141" s="152"/>
      <c r="AO141" s="153"/>
      <c r="AP141" s="153"/>
    </row>
    <row r="142" spans="1:42" x14ac:dyDescent="0.25">
      <c r="B142" s="146"/>
      <c r="C142" s="147"/>
      <c r="D142" s="147"/>
      <c r="E142" s="147"/>
      <c r="F142" s="148"/>
      <c r="G142" s="144"/>
      <c r="H142" s="146"/>
      <c r="I142" s="147"/>
      <c r="J142" s="147"/>
      <c r="K142" s="147"/>
      <c r="L142" s="148"/>
      <c r="M142" s="144"/>
      <c r="N142" s="146"/>
      <c r="O142" s="147"/>
      <c r="P142" s="147"/>
      <c r="Q142" s="147"/>
      <c r="R142" s="148"/>
      <c r="S142" s="144"/>
      <c r="T142" s="146"/>
      <c r="U142" s="147"/>
      <c r="V142" s="147"/>
      <c r="W142" s="147"/>
      <c r="X142" s="148"/>
      <c r="Y142" s="144"/>
      <c r="Z142" s="146"/>
      <c r="AA142" s="147"/>
      <c r="AB142" s="147"/>
      <c r="AC142" s="147"/>
      <c r="AD142" s="148"/>
      <c r="AE142" s="154"/>
      <c r="AF142" s="158"/>
      <c r="AG142" s="152"/>
      <c r="AH142" s="152"/>
      <c r="AI142" s="153"/>
      <c r="AJ142" s="153"/>
      <c r="AK142" s="153"/>
      <c r="AL142" s="158"/>
      <c r="AM142" s="152"/>
      <c r="AN142" s="152"/>
      <c r="AO142" s="153"/>
      <c r="AP142" s="153"/>
    </row>
    <row r="143" spans="1:42" x14ac:dyDescent="0.25">
      <c r="B143" s="146"/>
      <c r="C143" s="147"/>
      <c r="D143" s="147"/>
      <c r="E143" s="147"/>
      <c r="F143" s="148"/>
      <c r="G143" s="144"/>
      <c r="H143" s="146"/>
      <c r="I143" s="147"/>
      <c r="J143" s="147"/>
      <c r="K143" s="147"/>
      <c r="L143" s="148"/>
      <c r="M143" s="144"/>
      <c r="N143" s="146"/>
      <c r="O143" s="147"/>
      <c r="P143" s="147"/>
      <c r="Q143" s="147"/>
      <c r="R143" s="148"/>
      <c r="S143" s="144"/>
      <c r="T143" s="146"/>
      <c r="U143" s="147"/>
      <c r="V143" s="147"/>
      <c r="W143" s="147"/>
      <c r="X143" s="148"/>
      <c r="Y143" s="144"/>
      <c r="Z143" s="146"/>
      <c r="AA143" s="147"/>
      <c r="AB143" s="147"/>
      <c r="AC143" s="147"/>
      <c r="AD143" s="148"/>
      <c r="AE143" s="154"/>
      <c r="AF143" s="158"/>
      <c r="AG143" s="152"/>
      <c r="AH143" s="152"/>
      <c r="AI143" s="153"/>
      <c r="AJ143" s="153"/>
      <c r="AK143" s="153"/>
      <c r="AL143" s="158"/>
      <c r="AM143" s="152"/>
      <c r="AN143" s="152"/>
      <c r="AO143" s="153"/>
      <c r="AP143" s="153"/>
    </row>
    <row r="144" spans="1:42" x14ac:dyDescent="0.25">
      <c r="B144" s="146"/>
      <c r="C144" s="147"/>
      <c r="D144" s="147"/>
      <c r="E144" s="147"/>
      <c r="F144" s="148"/>
      <c r="G144" s="144"/>
      <c r="H144" s="146"/>
      <c r="I144" s="147"/>
      <c r="J144" s="147"/>
      <c r="K144" s="147"/>
      <c r="L144" s="148"/>
      <c r="M144" s="144"/>
      <c r="N144" s="146"/>
      <c r="O144" s="147"/>
      <c r="P144" s="147"/>
      <c r="Q144" s="147"/>
      <c r="R144" s="148"/>
      <c r="S144" s="144"/>
      <c r="T144" s="146"/>
      <c r="U144" s="147"/>
      <c r="V144" s="147"/>
      <c r="W144" s="147"/>
      <c r="X144" s="148"/>
      <c r="Y144" s="144"/>
      <c r="Z144" s="146"/>
      <c r="AA144" s="147"/>
      <c r="AB144" s="147"/>
      <c r="AC144" s="147"/>
      <c r="AD144" s="148"/>
      <c r="AE144" s="154"/>
      <c r="AF144" s="158"/>
      <c r="AG144" s="152"/>
      <c r="AH144" s="152"/>
      <c r="AI144" s="153"/>
      <c r="AJ144" s="153"/>
      <c r="AK144" s="153"/>
      <c r="AL144" s="158"/>
      <c r="AM144" s="152"/>
      <c r="AN144" s="152"/>
      <c r="AO144" s="153"/>
      <c r="AP144" s="153"/>
    </row>
  </sheetData>
  <mergeCells count="77">
    <mergeCell ref="AE135:AJ135"/>
    <mergeCell ref="AK135:AP135"/>
    <mergeCell ref="A135:F135"/>
    <mergeCell ref="G135:L135"/>
    <mergeCell ref="M135:R135"/>
    <mergeCell ref="S135:X135"/>
    <mergeCell ref="Y135:AD135"/>
    <mergeCell ref="AE115:AJ115"/>
    <mergeCell ref="AK115:AP115"/>
    <mergeCell ref="A125:F125"/>
    <mergeCell ref="G125:L125"/>
    <mergeCell ref="M125:R125"/>
    <mergeCell ref="S125:X125"/>
    <mergeCell ref="Y125:AD125"/>
    <mergeCell ref="AE125:AJ125"/>
    <mergeCell ref="AK125:AP125"/>
    <mergeCell ref="A115:F115"/>
    <mergeCell ref="G115:L115"/>
    <mergeCell ref="M115:R115"/>
    <mergeCell ref="S115:X115"/>
    <mergeCell ref="Y115:AD115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3"/>
  <sheetViews>
    <sheetView showGridLines="0" zoomScaleNormal="100" workbookViewId="0">
      <pane xSplit="6" ySplit="1" topLeftCell="G310" activePane="bottomRight" state="frozen"/>
      <selection pane="topRight" activeCell="C1" sqref="C1"/>
      <selection pane="bottomLeft" activeCell="A2" sqref="A2"/>
      <selection pane="bottomRight" activeCell="F334" sqref="F334"/>
    </sheetView>
  </sheetViews>
  <sheetFormatPr defaultColWidth="10.28515625" defaultRowHeight="16.5" customHeight="1" x14ac:dyDescent="0.25"/>
  <cols>
    <col min="1" max="1" width="10" style="41" bestFit="1" customWidth="1"/>
    <col min="2" max="3" width="8.42578125" style="42" bestFit="1" customWidth="1"/>
    <col min="4" max="4" width="14.140625" style="42" bestFit="1" customWidth="1"/>
    <col min="5" max="5" width="9.85546875" style="42" bestFit="1" customWidth="1"/>
    <col min="6" max="6" width="12.42578125" style="41" bestFit="1" customWidth="1"/>
    <col min="7" max="24" width="13.85546875" style="42" bestFit="1" customWidth="1"/>
    <col min="25" max="41" width="8.42578125" style="42" bestFit="1" customWidth="1"/>
    <col min="42" max="16384" width="10.28515625" style="42"/>
  </cols>
  <sheetData>
    <row r="1" spans="1:41" ht="16.5" customHeight="1" x14ac:dyDescent="0.25"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128</v>
      </c>
      <c r="T1" s="203"/>
    </row>
    <row r="2" spans="1:41" ht="13.5" customHeight="1" x14ac:dyDescent="0.25">
      <c r="A2" s="89"/>
      <c r="B2" s="89"/>
      <c r="C2" s="89"/>
      <c r="D2" s="89"/>
      <c r="E2" s="89"/>
      <c r="F2" s="89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</row>
    <row r="3" spans="1:41" ht="14.1" customHeight="1" x14ac:dyDescent="0.25">
      <c r="A3" s="173" t="s">
        <v>6</v>
      </c>
      <c r="B3" s="174"/>
      <c r="C3" s="174"/>
      <c r="D3" s="174"/>
      <c r="E3" s="175"/>
      <c r="F3" s="43" t="s">
        <v>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1" ht="14.1" customHeight="1" x14ac:dyDescent="0.25">
      <c r="A4" s="176" t="s">
        <v>8</v>
      </c>
      <c r="B4" s="177"/>
      <c r="C4" s="177"/>
      <c r="D4" s="178"/>
      <c r="E4" s="179"/>
      <c r="F4" s="164"/>
      <c r="G4" s="45" t="s">
        <v>129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46" t="s">
        <v>19</v>
      </c>
      <c r="S4" s="46" t="s">
        <v>20</v>
      </c>
      <c r="T4" s="46" t="s">
        <v>21</v>
      </c>
      <c r="U4" s="46" t="s">
        <v>22</v>
      </c>
      <c r="V4" s="46" t="s">
        <v>23</v>
      </c>
      <c r="W4" s="46" t="s">
        <v>24</v>
      </c>
      <c r="X4" s="46" t="s">
        <v>25</v>
      </c>
      <c r="Y4" s="46" t="s">
        <v>26</v>
      </c>
      <c r="Z4" s="46" t="s">
        <v>27</v>
      </c>
      <c r="AA4" s="46" t="s">
        <v>28</v>
      </c>
      <c r="AB4" s="46" t="s">
        <v>29</v>
      </c>
      <c r="AC4" s="46" t="s">
        <v>30</v>
      </c>
      <c r="AD4" s="46" t="s">
        <v>31</v>
      </c>
      <c r="AE4" s="46" t="s">
        <v>32</v>
      </c>
      <c r="AF4" s="46" t="s">
        <v>33</v>
      </c>
      <c r="AG4" s="46" t="s">
        <v>34</v>
      </c>
      <c r="AH4" s="46" t="s">
        <v>35</v>
      </c>
      <c r="AI4" s="46" t="s">
        <v>36</v>
      </c>
      <c r="AJ4" s="46" t="s">
        <v>37</v>
      </c>
      <c r="AK4" s="46" t="s">
        <v>38</v>
      </c>
      <c r="AL4" s="46" t="s">
        <v>39</v>
      </c>
      <c r="AM4" s="46" t="s">
        <v>40</v>
      </c>
      <c r="AN4" s="46" t="s">
        <v>41</v>
      </c>
      <c r="AO4" s="46" t="s">
        <v>42</v>
      </c>
    </row>
    <row r="5" spans="1:41" s="54" customFormat="1" ht="14.1" customHeight="1" x14ac:dyDescent="0.25">
      <c r="A5" s="47"/>
      <c r="B5" s="48"/>
      <c r="C5" s="49"/>
      <c r="D5" s="50" t="s">
        <v>43</v>
      </c>
      <c r="E5" s="51"/>
      <c r="F5" s="52" t="s">
        <v>44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 spans="1:41" s="61" customFormat="1" ht="13.15" customHeight="1" x14ac:dyDescent="0.25">
      <c r="A6" s="55"/>
      <c r="B6" s="49"/>
      <c r="C6" s="56" t="s">
        <v>45</v>
      </c>
      <c r="D6" s="57"/>
      <c r="E6" s="58" t="e">
        <f>SUM((D6-B8)/B8)</f>
        <v>#DIV/0!</v>
      </c>
      <c r="F6" s="52" t="s">
        <v>46</v>
      </c>
      <c r="G6" s="59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x14ac:dyDescent="0.25">
      <c r="A7" s="62"/>
      <c r="B7" s="63"/>
      <c r="C7" s="56" t="s">
        <v>47</v>
      </c>
      <c r="D7" s="57"/>
      <c r="E7" s="58" t="e">
        <f>SUM((D7-B8)/B8)</f>
        <v>#DIV/0!</v>
      </c>
      <c r="F7" s="52" t="s">
        <v>48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</row>
    <row r="8" spans="1:41" s="61" customFormat="1" ht="14.1" customHeight="1" thickBot="1" x14ac:dyDescent="0.3">
      <c r="A8" s="64" t="s">
        <v>49</v>
      </c>
      <c r="B8" s="65"/>
      <c r="C8" s="49"/>
      <c r="D8" s="49"/>
      <c r="E8" s="66"/>
      <c r="F8" s="52" t="s">
        <v>50</v>
      </c>
      <c r="G8" s="60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</row>
    <row r="9" spans="1:41" s="71" customFormat="1" ht="14.1" customHeight="1" x14ac:dyDescent="0.25">
      <c r="A9" s="64" t="s">
        <v>130</v>
      </c>
      <c r="B9" s="65"/>
      <c r="C9" s="67"/>
      <c r="D9" s="67"/>
      <c r="E9" s="68"/>
      <c r="F9" s="69" t="s">
        <v>51</v>
      </c>
      <c r="G9" s="70">
        <f>(G5+G8)/2</f>
        <v>0</v>
      </c>
      <c r="H9" s="70">
        <f t="shared" ref="H9:AO9" si="0">G9</f>
        <v>0</v>
      </c>
      <c r="I9" s="70">
        <f t="shared" si="0"/>
        <v>0</v>
      </c>
      <c r="J9" s="70">
        <f t="shared" si="0"/>
        <v>0</v>
      </c>
      <c r="K9" s="70">
        <f t="shared" si="0"/>
        <v>0</v>
      </c>
      <c r="L9" s="70">
        <f t="shared" si="0"/>
        <v>0</v>
      </c>
      <c r="M9" s="70">
        <f t="shared" si="0"/>
        <v>0</v>
      </c>
      <c r="N9" s="70">
        <f t="shared" si="0"/>
        <v>0</v>
      </c>
      <c r="O9" s="70">
        <f t="shared" si="0"/>
        <v>0</v>
      </c>
      <c r="P9" s="70">
        <f t="shared" si="0"/>
        <v>0</v>
      </c>
      <c r="Q9" s="70">
        <f t="shared" si="0"/>
        <v>0</v>
      </c>
      <c r="R9" s="70">
        <f t="shared" si="0"/>
        <v>0</v>
      </c>
      <c r="S9" s="70">
        <f t="shared" si="0"/>
        <v>0</v>
      </c>
      <c r="T9" s="70">
        <f t="shared" si="0"/>
        <v>0</v>
      </c>
      <c r="U9" s="70">
        <f t="shared" si="0"/>
        <v>0</v>
      </c>
      <c r="V9" s="70">
        <f t="shared" si="0"/>
        <v>0</v>
      </c>
      <c r="W9" s="70">
        <f t="shared" si="0"/>
        <v>0</v>
      </c>
      <c r="X9" s="70">
        <f t="shared" si="0"/>
        <v>0</v>
      </c>
      <c r="Y9" s="70">
        <f t="shared" si="0"/>
        <v>0</v>
      </c>
      <c r="Z9" s="70">
        <f t="shared" si="0"/>
        <v>0</v>
      </c>
      <c r="AA9" s="70">
        <f t="shared" si="0"/>
        <v>0</v>
      </c>
      <c r="AB9" s="70">
        <f t="shared" si="0"/>
        <v>0</v>
      </c>
      <c r="AC9" s="70">
        <f t="shared" si="0"/>
        <v>0</v>
      </c>
      <c r="AD9" s="70">
        <f t="shared" si="0"/>
        <v>0</v>
      </c>
      <c r="AE9" s="70">
        <f t="shared" si="0"/>
        <v>0</v>
      </c>
      <c r="AF9" s="70">
        <f t="shared" si="0"/>
        <v>0</v>
      </c>
      <c r="AG9" s="70">
        <f t="shared" si="0"/>
        <v>0</v>
      </c>
      <c r="AH9" s="70">
        <f t="shared" si="0"/>
        <v>0</v>
      </c>
      <c r="AI9" s="70">
        <f t="shared" si="0"/>
        <v>0</v>
      </c>
      <c r="AJ9" s="70">
        <f t="shared" si="0"/>
        <v>0</v>
      </c>
      <c r="AK9" s="70">
        <f t="shared" si="0"/>
        <v>0</v>
      </c>
      <c r="AL9" s="70">
        <f t="shared" si="0"/>
        <v>0</v>
      </c>
      <c r="AM9" s="70">
        <f t="shared" si="0"/>
        <v>0</v>
      </c>
      <c r="AN9" s="70">
        <f t="shared" si="0"/>
        <v>0</v>
      </c>
      <c r="AO9" s="70">
        <f t="shared" si="0"/>
        <v>0</v>
      </c>
    </row>
    <row r="10" spans="1:41" ht="14.1" customHeight="1" x14ac:dyDescent="0.25">
      <c r="A10" s="93">
        <f>C8*B8</f>
        <v>0</v>
      </c>
      <c r="B10" s="94">
        <f>C9*B9</f>
        <v>0</v>
      </c>
      <c r="C10" s="72" t="s">
        <v>52</v>
      </c>
      <c r="D10" s="73"/>
      <c r="E10" s="74" t="e">
        <f>SUM((B8-D10)/(D10))</f>
        <v>#DIV/0!</v>
      </c>
      <c r="F10" s="75" t="s">
        <v>53</v>
      </c>
      <c r="G10" s="76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 s="61" customFormat="1" ht="14.1" customHeight="1" x14ac:dyDescent="0.25">
      <c r="A11" s="55" t="s">
        <v>131</v>
      </c>
      <c r="B11" s="94">
        <f>ROUNDUP(A10/1000,0)+IF(A10,8.48,0)+ROUNDUP(A10*0.0003,2)</f>
        <v>0</v>
      </c>
      <c r="C11" s="72" t="s">
        <v>54</v>
      </c>
      <c r="D11" s="73"/>
      <c r="E11" s="74"/>
      <c r="F11" s="79" t="s">
        <v>49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77"/>
      <c r="W11" s="80"/>
      <c r="X11" s="80"/>
      <c r="Y11" s="80"/>
      <c r="Z11" s="80"/>
      <c r="AA11" s="80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pans="1:41" s="71" customFormat="1" ht="14.1" customHeight="1" x14ac:dyDescent="0.25">
      <c r="A12" s="82" t="s">
        <v>132</v>
      </c>
      <c r="B12" s="94">
        <f>ROUNDUP(B10/1000,0)+IF(B10,8.48,0)+ROUNDUP(B10*0.0003,2)</f>
        <v>0</v>
      </c>
      <c r="C12" s="84"/>
      <c r="D12" s="85" t="s">
        <v>55</v>
      </c>
      <c r="E12" s="86"/>
      <c r="F12" s="87" t="s">
        <v>56</v>
      </c>
      <c r="G12" s="88">
        <f t="shared" ref="G12:AO12" si="1">ROUNDDOWN(G9*105%,3)</f>
        <v>0</v>
      </c>
      <c r="H12" s="88">
        <f t="shared" si="1"/>
        <v>0</v>
      </c>
      <c r="I12" s="88">
        <f t="shared" si="1"/>
        <v>0</v>
      </c>
      <c r="J12" s="88">
        <f t="shared" si="1"/>
        <v>0</v>
      </c>
      <c r="K12" s="88">
        <f t="shared" si="1"/>
        <v>0</v>
      </c>
      <c r="L12" s="88">
        <f t="shared" si="1"/>
        <v>0</v>
      </c>
      <c r="M12" s="88">
        <f t="shared" si="1"/>
        <v>0</v>
      </c>
      <c r="N12" s="88">
        <f t="shared" si="1"/>
        <v>0</v>
      </c>
      <c r="O12" s="88">
        <f t="shared" si="1"/>
        <v>0</v>
      </c>
      <c r="P12" s="88">
        <f t="shared" si="1"/>
        <v>0</v>
      </c>
      <c r="Q12" s="88">
        <f t="shared" si="1"/>
        <v>0</v>
      </c>
      <c r="R12" s="88">
        <f t="shared" si="1"/>
        <v>0</v>
      </c>
      <c r="S12" s="88">
        <f t="shared" si="1"/>
        <v>0</v>
      </c>
      <c r="T12" s="88">
        <f t="shared" si="1"/>
        <v>0</v>
      </c>
      <c r="U12" s="88">
        <f t="shared" si="1"/>
        <v>0</v>
      </c>
      <c r="V12" s="88">
        <f t="shared" si="1"/>
        <v>0</v>
      </c>
      <c r="W12" s="88">
        <f t="shared" si="1"/>
        <v>0</v>
      </c>
      <c r="X12" s="88">
        <f t="shared" si="1"/>
        <v>0</v>
      </c>
      <c r="Y12" s="88">
        <f t="shared" si="1"/>
        <v>0</v>
      </c>
      <c r="Z12" s="88">
        <f t="shared" si="1"/>
        <v>0</v>
      </c>
      <c r="AA12" s="88">
        <f t="shared" si="1"/>
        <v>0</v>
      </c>
      <c r="AB12" s="88">
        <f t="shared" si="1"/>
        <v>0</v>
      </c>
      <c r="AC12" s="88">
        <f t="shared" si="1"/>
        <v>0</v>
      </c>
      <c r="AD12" s="88">
        <f t="shared" si="1"/>
        <v>0</v>
      </c>
      <c r="AE12" s="88">
        <f t="shared" si="1"/>
        <v>0</v>
      </c>
      <c r="AF12" s="88">
        <f t="shared" si="1"/>
        <v>0</v>
      </c>
      <c r="AG12" s="88">
        <f t="shared" si="1"/>
        <v>0</v>
      </c>
      <c r="AH12" s="88">
        <f t="shared" si="1"/>
        <v>0</v>
      </c>
      <c r="AI12" s="88">
        <f t="shared" si="1"/>
        <v>0</v>
      </c>
      <c r="AJ12" s="88">
        <f t="shared" si="1"/>
        <v>0</v>
      </c>
      <c r="AK12" s="88">
        <f t="shared" si="1"/>
        <v>0</v>
      </c>
      <c r="AL12" s="88">
        <f t="shared" si="1"/>
        <v>0</v>
      </c>
      <c r="AM12" s="88">
        <f t="shared" si="1"/>
        <v>0</v>
      </c>
      <c r="AN12" s="88">
        <f t="shared" si="1"/>
        <v>0</v>
      </c>
      <c r="AO12" s="88">
        <f t="shared" si="1"/>
        <v>0</v>
      </c>
    </row>
    <row r="13" spans="1:41" ht="13.5" customHeight="1" x14ac:dyDescent="0.25">
      <c r="A13" s="89"/>
      <c r="B13" s="89"/>
      <c r="C13" s="89"/>
      <c r="D13" s="89"/>
      <c r="E13" s="89"/>
      <c r="F13" s="89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</row>
    <row r="14" spans="1:41" ht="14.1" customHeight="1" x14ac:dyDescent="0.25">
      <c r="A14" s="173" t="s">
        <v>6</v>
      </c>
      <c r="B14" s="174"/>
      <c r="C14" s="174"/>
      <c r="D14" s="174"/>
      <c r="E14" s="175"/>
      <c r="F14" s="43" t="s">
        <v>7</v>
      </c>
      <c r="G14" s="44" t="s">
        <v>133</v>
      </c>
      <c r="H14" s="44" t="s">
        <v>134</v>
      </c>
      <c r="I14" s="44" t="s">
        <v>135</v>
      </c>
      <c r="J14" s="44" t="s">
        <v>136</v>
      </c>
      <c r="K14" s="44" t="s">
        <v>137</v>
      </c>
      <c r="L14" s="44" t="s">
        <v>138</v>
      </c>
      <c r="M14" s="44" t="s">
        <v>139</v>
      </c>
      <c r="N14" s="44" t="s">
        <v>140</v>
      </c>
      <c r="O14" s="44" t="s">
        <v>141</v>
      </c>
      <c r="P14" s="44" t="s">
        <v>142</v>
      </c>
      <c r="Q14" s="44" t="s">
        <v>143</v>
      </c>
      <c r="R14" s="44" t="s">
        <v>144</v>
      </c>
      <c r="S14" s="44" t="s">
        <v>145</v>
      </c>
      <c r="T14" s="44" t="s">
        <v>146</v>
      </c>
      <c r="U14" s="44" t="s">
        <v>147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</row>
    <row r="15" spans="1:41" ht="14.1" customHeight="1" x14ac:dyDescent="0.25">
      <c r="A15" s="176" t="s">
        <v>8</v>
      </c>
      <c r="B15" s="177"/>
      <c r="C15" s="177"/>
      <c r="D15" s="178"/>
      <c r="E15" s="179"/>
      <c r="F15" s="164" t="s">
        <v>87</v>
      </c>
      <c r="G15" s="45" t="s">
        <v>129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13</v>
      </c>
      <c r="M15" s="46" t="s">
        <v>14</v>
      </c>
      <c r="N15" s="46" t="s">
        <v>15</v>
      </c>
      <c r="O15" s="46" t="s">
        <v>16</v>
      </c>
      <c r="P15" s="46" t="s">
        <v>17</v>
      </c>
      <c r="Q15" s="46" t="s">
        <v>18</v>
      </c>
      <c r="R15" s="46" t="s">
        <v>19</v>
      </c>
      <c r="S15" s="46" t="s">
        <v>20</v>
      </c>
      <c r="T15" s="46" t="s">
        <v>21</v>
      </c>
      <c r="U15" s="46" t="s">
        <v>22</v>
      </c>
      <c r="V15" s="46" t="s">
        <v>23</v>
      </c>
      <c r="W15" s="46" t="s">
        <v>24</v>
      </c>
      <c r="X15" s="46" t="s">
        <v>25</v>
      </c>
      <c r="Y15" s="46" t="s">
        <v>26</v>
      </c>
      <c r="Z15" s="46" t="s">
        <v>27</v>
      </c>
      <c r="AA15" s="46" t="s">
        <v>28</v>
      </c>
      <c r="AB15" s="46" t="s">
        <v>29</v>
      </c>
      <c r="AC15" s="46" t="s">
        <v>30</v>
      </c>
      <c r="AD15" s="46" t="s">
        <v>31</v>
      </c>
      <c r="AE15" s="46" t="s">
        <v>32</v>
      </c>
      <c r="AF15" s="46" t="s">
        <v>33</v>
      </c>
      <c r="AG15" s="46" t="s">
        <v>34</v>
      </c>
      <c r="AH15" s="46" t="s">
        <v>35</v>
      </c>
      <c r="AI15" s="46" t="s">
        <v>36</v>
      </c>
      <c r="AJ15" s="46" t="s">
        <v>37</v>
      </c>
      <c r="AK15" s="46" t="s">
        <v>38</v>
      </c>
      <c r="AL15" s="46" t="s">
        <v>39</v>
      </c>
      <c r="AM15" s="46" t="s">
        <v>40</v>
      </c>
      <c r="AN15" s="46" t="s">
        <v>41</v>
      </c>
      <c r="AO15" s="46" t="s">
        <v>42</v>
      </c>
    </row>
    <row r="16" spans="1:41" s="54" customFormat="1" ht="14.1" customHeight="1" x14ac:dyDescent="0.25">
      <c r="A16" s="47"/>
      <c r="B16" s="48"/>
      <c r="C16" s="49"/>
      <c r="D16" s="50" t="s">
        <v>43</v>
      </c>
      <c r="E16" s="51"/>
      <c r="F16" s="52" t="s">
        <v>44</v>
      </c>
      <c r="G16" s="53">
        <v>2.27</v>
      </c>
      <c r="H16" s="53">
        <v>2.44</v>
      </c>
      <c r="I16" s="53">
        <v>2.4300000000000002</v>
      </c>
      <c r="J16" s="53">
        <v>2.44</v>
      </c>
      <c r="K16" s="53">
        <v>2.5499999999999998</v>
      </c>
      <c r="L16" s="53">
        <v>2.48</v>
      </c>
      <c r="M16" s="53">
        <v>2.46</v>
      </c>
      <c r="N16" s="53">
        <v>2.5099999999999998</v>
      </c>
      <c r="O16" s="53">
        <v>2.4900000000000002</v>
      </c>
      <c r="P16" s="53">
        <v>2.5099999999999998</v>
      </c>
      <c r="Q16" s="53">
        <v>2.56</v>
      </c>
      <c r="R16" s="53">
        <v>2.4900000000000002</v>
      </c>
      <c r="S16" s="53">
        <v>2.4900000000000002</v>
      </c>
      <c r="T16" s="53">
        <v>2.4500000000000002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</row>
    <row r="17" spans="1:41" s="61" customFormat="1" ht="13.15" customHeight="1" x14ac:dyDescent="0.25">
      <c r="A17" s="55"/>
      <c r="B17" s="49"/>
      <c r="C17" s="56" t="s">
        <v>45</v>
      </c>
      <c r="D17" s="57"/>
      <c r="E17" s="58">
        <f>SUM((D17-B19)/B19)</f>
        <v>-1</v>
      </c>
      <c r="F17" s="52" t="s">
        <v>46</v>
      </c>
      <c r="G17" s="59">
        <v>2.4700000000000002</v>
      </c>
      <c r="H17" s="59">
        <v>2.52</v>
      </c>
      <c r="I17" s="60">
        <v>2.48</v>
      </c>
      <c r="J17" s="59">
        <v>2.5499999999999998</v>
      </c>
      <c r="K17" s="59">
        <v>2.56</v>
      </c>
      <c r="L17" s="60">
        <v>2.52</v>
      </c>
      <c r="M17" s="60">
        <v>2.52</v>
      </c>
      <c r="N17" s="60">
        <v>2.54</v>
      </c>
      <c r="O17" s="59">
        <v>2.61</v>
      </c>
      <c r="P17" s="60">
        <v>2.59</v>
      </c>
      <c r="Q17" s="60">
        <v>2.57</v>
      </c>
      <c r="R17" s="60">
        <v>2.5299999999999998</v>
      </c>
      <c r="S17" s="60">
        <v>2.5</v>
      </c>
      <c r="T17" s="60">
        <v>2.4900000000000002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s="61" customFormat="1" ht="14.1" customHeight="1" x14ac:dyDescent="0.25">
      <c r="A18" s="62"/>
      <c r="B18" s="63"/>
      <c r="C18" s="56" t="s">
        <v>47</v>
      </c>
      <c r="D18" s="57">
        <v>2.61</v>
      </c>
      <c r="E18" s="58">
        <f>SUM((D18-B19)/B19)</f>
        <v>4.8192771084337213E-2</v>
      </c>
      <c r="F18" s="52" t="s">
        <v>48</v>
      </c>
      <c r="G18" s="60">
        <v>1.98</v>
      </c>
      <c r="H18" s="60">
        <v>2.35</v>
      </c>
      <c r="I18" s="60">
        <v>2.4</v>
      </c>
      <c r="J18" s="60">
        <v>2.44</v>
      </c>
      <c r="K18" s="60">
        <v>2.4900000000000002</v>
      </c>
      <c r="L18" s="60">
        <v>2.44</v>
      </c>
      <c r="M18" s="60">
        <v>2.4500000000000002</v>
      </c>
      <c r="N18" s="60">
        <v>2.48</v>
      </c>
      <c r="O18" s="60">
        <v>2.4900000000000002</v>
      </c>
      <c r="P18" s="60">
        <v>2.5099999999999998</v>
      </c>
      <c r="Q18" s="60">
        <v>2.4900000000000002</v>
      </c>
      <c r="R18" s="60">
        <v>2.3199999999999998</v>
      </c>
      <c r="S18" s="60">
        <v>2.39</v>
      </c>
      <c r="T18" s="60">
        <v>2.42</v>
      </c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s="61" customFormat="1" ht="14.1" customHeight="1" thickBot="1" x14ac:dyDescent="0.3">
      <c r="A19" s="64" t="s">
        <v>49</v>
      </c>
      <c r="B19" s="65">
        <v>2.4900000000000002</v>
      </c>
      <c r="C19" s="49"/>
      <c r="D19" s="49"/>
      <c r="E19" s="66"/>
      <c r="F19" s="52" t="s">
        <v>50</v>
      </c>
      <c r="G19" s="60">
        <v>2.44</v>
      </c>
      <c r="H19" s="53">
        <v>2.4</v>
      </c>
      <c r="I19" s="53">
        <v>2.4300000000000002</v>
      </c>
      <c r="J19" s="53">
        <v>2.5299999999999998</v>
      </c>
      <c r="K19" s="53">
        <v>2.5</v>
      </c>
      <c r="L19" s="53">
        <v>2.46</v>
      </c>
      <c r="M19" s="53">
        <v>2.48</v>
      </c>
      <c r="N19" s="53">
        <v>2.4900000000000002</v>
      </c>
      <c r="O19" s="53">
        <v>2.5099999999999998</v>
      </c>
      <c r="P19" s="53">
        <v>2.5299999999999998</v>
      </c>
      <c r="Q19" s="53">
        <v>2.5</v>
      </c>
      <c r="R19" s="53">
        <v>2.4900000000000002</v>
      </c>
      <c r="S19" s="53">
        <v>2.4500000000000002</v>
      </c>
      <c r="T19" s="53">
        <v>2.44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 spans="1:41" s="71" customFormat="1" ht="14.1" customHeight="1" x14ac:dyDescent="0.25">
      <c r="A20" s="64" t="s">
        <v>130</v>
      </c>
      <c r="B20" s="65"/>
      <c r="C20" s="67"/>
      <c r="D20" s="67"/>
      <c r="E20" s="68"/>
      <c r="F20" s="69" t="s">
        <v>51</v>
      </c>
      <c r="G20" s="162">
        <v>2.44</v>
      </c>
      <c r="H20" s="70">
        <f t="shared" ref="H20" si="2">G20</f>
        <v>2.44</v>
      </c>
      <c r="I20" s="70">
        <f t="shared" ref="I20" si="3">H20</f>
        <v>2.44</v>
      </c>
      <c r="J20" s="70">
        <f t="shared" ref="J20" si="4">I20</f>
        <v>2.44</v>
      </c>
      <c r="K20" s="70">
        <f t="shared" ref="K20" si="5">J20</f>
        <v>2.44</v>
      </c>
      <c r="L20" s="70">
        <f t="shared" ref="L20" si="6">K20</f>
        <v>2.44</v>
      </c>
      <c r="M20" s="70">
        <f t="shared" ref="M20" si="7">L20</f>
        <v>2.44</v>
      </c>
      <c r="N20" s="70">
        <f t="shared" ref="N20" si="8">M20</f>
        <v>2.44</v>
      </c>
      <c r="O20" s="70">
        <f t="shared" ref="O20" si="9">N20</f>
        <v>2.44</v>
      </c>
      <c r="P20" s="70">
        <f t="shared" ref="P20" si="10">O20</f>
        <v>2.44</v>
      </c>
      <c r="Q20" s="70">
        <f t="shared" ref="Q20" si="11">P20</f>
        <v>2.44</v>
      </c>
      <c r="R20" s="70">
        <f t="shared" ref="R20" si="12">Q20</f>
        <v>2.44</v>
      </c>
      <c r="S20" s="70">
        <f t="shared" ref="S20" si="13">R20</f>
        <v>2.44</v>
      </c>
      <c r="T20" s="70">
        <f t="shared" ref="T20" si="14">S20</f>
        <v>2.44</v>
      </c>
      <c r="U20" s="70">
        <f t="shared" ref="U20" si="15">T20</f>
        <v>2.44</v>
      </c>
      <c r="V20" s="70">
        <f t="shared" ref="V20" si="16">U20</f>
        <v>2.44</v>
      </c>
      <c r="W20" s="70">
        <f t="shared" ref="W20" si="17">V20</f>
        <v>2.44</v>
      </c>
      <c r="X20" s="70">
        <f t="shared" ref="X20" si="18">W20</f>
        <v>2.44</v>
      </c>
      <c r="Y20" s="70">
        <f t="shared" ref="Y20" si="19">X20</f>
        <v>2.44</v>
      </c>
      <c r="Z20" s="70">
        <f t="shared" ref="Z20" si="20">Y20</f>
        <v>2.44</v>
      </c>
      <c r="AA20" s="70">
        <f t="shared" ref="AA20" si="21">Z20</f>
        <v>2.44</v>
      </c>
      <c r="AB20" s="70">
        <f t="shared" ref="AB20" si="22">AA20</f>
        <v>2.44</v>
      </c>
      <c r="AC20" s="70">
        <f t="shared" ref="AC20" si="23">AB20</f>
        <v>2.44</v>
      </c>
      <c r="AD20" s="70">
        <f t="shared" ref="AD20" si="24">AC20</f>
        <v>2.44</v>
      </c>
      <c r="AE20" s="70">
        <f t="shared" ref="AE20" si="25">AD20</f>
        <v>2.44</v>
      </c>
      <c r="AF20" s="70">
        <f t="shared" ref="AF20" si="26">AE20</f>
        <v>2.44</v>
      </c>
      <c r="AG20" s="70">
        <f t="shared" ref="AG20" si="27">AF20</f>
        <v>2.44</v>
      </c>
      <c r="AH20" s="70">
        <f t="shared" ref="AH20" si="28">AG20</f>
        <v>2.44</v>
      </c>
      <c r="AI20" s="70">
        <f t="shared" ref="AI20" si="29">AH20</f>
        <v>2.44</v>
      </c>
      <c r="AJ20" s="70">
        <f t="shared" ref="AJ20" si="30">AI20</f>
        <v>2.44</v>
      </c>
      <c r="AK20" s="70">
        <f t="shared" ref="AK20" si="31">AJ20</f>
        <v>2.44</v>
      </c>
      <c r="AL20" s="70">
        <f t="shared" ref="AL20" si="32">AK20</f>
        <v>2.44</v>
      </c>
      <c r="AM20" s="70">
        <f t="shared" ref="AM20" si="33">AL20</f>
        <v>2.44</v>
      </c>
      <c r="AN20" s="70">
        <f t="shared" ref="AN20" si="34">AM20</f>
        <v>2.44</v>
      </c>
      <c r="AO20" s="70">
        <f t="shared" ref="AO20" si="35">AN20</f>
        <v>2.44</v>
      </c>
    </row>
    <row r="21" spans="1:41" ht="14.1" customHeight="1" x14ac:dyDescent="0.25">
      <c r="A21" s="93">
        <f>C19*B19</f>
        <v>0</v>
      </c>
      <c r="B21" s="94">
        <f>C20*B20</f>
        <v>0</v>
      </c>
      <c r="C21" s="72" t="s">
        <v>52</v>
      </c>
      <c r="D21" s="73">
        <v>2.4300000000000002</v>
      </c>
      <c r="E21" s="74">
        <f>SUM((B19-D21)/(D21))</f>
        <v>2.4691358024691377E-2</v>
      </c>
      <c r="F21" s="75" t="s">
        <v>53</v>
      </c>
      <c r="G21" s="76">
        <v>280216</v>
      </c>
      <c r="H21" s="77">
        <v>84633</v>
      </c>
      <c r="I21" s="77">
        <v>43018</v>
      </c>
      <c r="J21" s="77">
        <v>46387</v>
      </c>
      <c r="K21" s="77">
        <v>19055</v>
      </c>
      <c r="L21" s="77">
        <v>30241</v>
      </c>
      <c r="M21" s="77">
        <v>30856</v>
      </c>
      <c r="N21" s="77">
        <v>42048</v>
      </c>
      <c r="O21" s="77">
        <v>73376</v>
      </c>
      <c r="P21" s="77">
        <v>34534</v>
      </c>
      <c r="Q21" s="77">
        <v>30846</v>
      </c>
      <c r="R21" s="77">
        <v>102470</v>
      </c>
      <c r="S21" s="77">
        <v>53460</v>
      </c>
      <c r="T21" s="77">
        <v>28051</v>
      </c>
      <c r="U21" s="77"/>
      <c r="V21" s="77"/>
      <c r="W21" s="77"/>
      <c r="X21" s="77"/>
      <c r="Y21" s="77"/>
      <c r="Z21" s="77"/>
      <c r="AA21" s="77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s="61" customFormat="1" ht="14.1" customHeight="1" x14ac:dyDescent="0.25">
      <c r="A22" s="55" t="s">
        <v>131</v>
      </c>
      <c r="B22" s="94">
        <f>ROUNDUP(A21/1000,0)+IF(A21,8.48,0)+ROUNDUP(A21*0.0003,2)</f>
        <v>0</v>
      </c>
      <c r="C22" s="72" t="s">
        <v>54</v>
      </c>
      <c r="D22" s="73"/>
      <c r="E22" s="74"/>
      <c r="F22" s="79" t="s">
        <v>49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77"/>
      <c r="W22" s="80"/>
      <c r="X22" s="80"/>
      <c r="Y22" s="80"/>
      <c r="Z22" s="80"/>
      <c r="AA22" s="80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pans="1:41" s="71" customFormat="1" ht="14.1" customHeight="1" x14ac:dyDescent="0.25">
      <c r="A23" s="82" t="s">
        <v>132</v>
      </c>
      <c r="B23" s="94">
        <f>ROUNDUP(B21/1000,0)+IF(B21,8.48,0)+ROUNDUP(B21*0.0003,2)</f>
        <v>0</v>
      </c>
      <c r="C23" s="84"/>
      <c r="D23" s="85" t="s">
        <v>55</v>
      </c>
      <c r="E23" s="86"/>
      <c r="F23" s="87" t="s">
        <v>56</v>
      </c>
      <c r="G23" s="88">
        <f t="shared" ref="G23:AO23" si="36">ROUNDDOWN(G20*105%,3)</f>
        <v>2.5619999999999998</v>
      </c>
      <c r="H23" s="88">
        <f t="shared" si="36"/>
        <v>2.5619999999999998</v>
      </c>
      <c r="I23" s="88">
        <f t="shared" si="36"/>
        <v>2.5619999999999998</v>
      </c>
      <c r="J23" s="88">
        <f t="shared" si="36"/>
        <v>2.5619999999999998</v>
      </c>
      <c r="K23" s="88">
        <f t="shared" si="36"/>
        <v>2.5619999999999998</v>
      </c>
      <c r="L23" s="88">
        <f t="shared" si="36"/>
        <v>2.5619999999999998</v>
      </c>
      <c r="M23" s="88">
        <f t="shared" si="36"/>
        <v>2.5619999999999998</v>
      </c>
      <c r="N23" s="88">
        <f t="shared" si="36"/>
        <v>2.5619999999999998</v>
      </c>
      <c r="O23" s="88">
        <f t="shared" si="36"/>
        <v>2.5619999999999998</v>
      </c>
      <c r="P23" s="88">
        <f t="shared" si="36"/>
        <v>2.5619999999999998</v>
      </c>
      <c r="Q23" s="88">
        <f t="shared" si="36"/>
        <v>2.5619999999999998</v>
      </c>
      <c r="R23" s="88">
        <f t="shared" si="36"/>
        <v>2.5619999999999998</v>
      </c>
      <c r="S23" s="88">
        <f t="shared" si="36"/>
        <v>2.5619999999999998</v>
      </c>
      <c r="T23" s="88">
        <f t="shared" si="36"/>
        <v>2.5619999999999998</v>
      </c>
      <c r="U23" s="88">
        <f t="shared" si="36"/>
        <v>2.5619999999999998</v>
      </c>
      <c r="V23" s="88">
        <f t="shared" si="36"/>
        <v>2.5619999999999998</v>
      </c>
      <c r="W23" s="88">
        <f t="shared" si="36"/>
        <v>2.5619999999999998</v>
      </c>
      <c r="X23" s="88">
        <f t="shared" si="36"/>
        <v>2.5619999999999998</v>
      </c>
      <c r="Y23" s="88">
        <f t="shared" si="36"/>
        <v>2.5619999999999998</v>
      </c>
      <c r="Z23" s="88">
        <f t="shared" si="36"/>
        <v>2.5619999999999998</v>
      </c>
      <c r="AA23" s="88">
        <f t="shared" si="36"/>
        <v>2.5619999999999998</v>
      </c>
      <c r="AB23" s="88">
        <f t="shared" si="36"/>
        <v>2.5619999999999998</v>
      </c>
      <c r="AC23" s="88">
        <f t="shared" si="36"/>
        <v>2.5619999999999998</v>
      </c>
      <c r="AD23" s="88">
        <f t="shared" si="36"/>
        <v>2.5619999999999998</v>
      </c>
      <c r="AE23" s="88">
        <f t="shared" si="36"/>
        <v>2.5619999999999998</v>
      </c>
      <c r="AF23" s="88">
        <f t="shared" si="36"/>
        <v>2.5619999999999998</v>
      </c>
      <c r="AG23" s="88">
        <f t="shared" si="36"/>
        <v>2.5619999999999998</v>
      </c>
      <c r="AH23" s="88">
        <f t="shared" si="36"/>
        <v>2.5619999999999998</v>
      </c>
      <c r="AI23" s="88">
        <f t="shared" si="36"/>
        <v>2.5619999999999998</v>
      </c>
      <c r="AJ23" s="88">
        <f t="shared" si="36"/>
        <v>2.5619999999999998</v>
      </c>
      <c r="AK23" s="88">
        <f t="shared" si="36"/>
        <v>2.5619999999999998</v>
      </c>
      <c r="AL23" s="88">
        <f t="shared" si="36"/>
        <v>2.5619999999999998</v>
      </c>
      <c r="AM23" s="88">
        <f t="shared" si="36"/>
        <v>2.5619999999999998</v>
      </c>
      <c r="AN23" s="88">
        <f t="shared" si="36"/>
        <v>2.5619999999999998</v>
      </c>
      <c r="AO23" s="88">
        <f t="shared" si="36"/>
        <v>2.5619999999999998</v>
      </c>
    </row>
    <row r="24" spans="1:41" ht="13.5" customHeight="1" x14ac:dyDescent="0.25">
      <c r="A24" s="89"/>
      <c r="B24" s="89"/>
      <c r="C24" s="89"/>
      <c r="D24" s="89"/>
      <c r="E24" s="89"/>
      <c r="F24" s="89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</row>
    <row r="25" spans="1:41" ht="14.1" customHeight="1" x14ac:dyDescent="0.25">
      <c r="A25" s="173" t="s">
        <v>6</v>
      </c>
      <c r="B25" s="174"/>
      <c r="C25" s="174"/>
      <c r="D25" s="174"/>
      <c r="E25" s="175"/>
      <c r="F25" s="43" t="s">
        <v>7</v>
      </c>
      <c r="G25" s="44" t="s">
        <v>135</v>
      </c>
      <c r="H25" s="44" t="s">
        <v>136</v>
      </c>
      <c r="I25" s="44" t="s">
        <v>137</v>
      </c>
      <c r="J25" s="44" t="s">
        <v>138</v>
      </c>
      <c r="K25" s="44" t="s">
        <v>139</v>
      </c>
      <c r="L25" s="44" t="s">
        <v>140</v>
      </c>
      <c r="M25" s="44" t="s">
        <v>141</v>
      </c>
      <c r="N25" s="44" t="s">
        <v>142</v>
      </c>
      <c r="O25" s="44" t="s">
        <v>143</v>
      </c>
      <c r="P25" s="44" t="s">
        <v>144</v>
      </c>
      <c r="Q25" s="44" t="s">
        <v>145</v>
      </c>
      <c r="R25" s="44" t="s">
        <v>146</v>
      </c>
      <c r="S25" s="44" t="s">
        <v>147</v>
      </c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</row>
    <row r="26" spans="1:41" ht="14.1" customHeight="1" x14ac:dyDescent="0.25">
      <c r="A26" s="176" t="s">
        <v>8</v>
      </c>
      <c r="B26" s="177"/>
      <c r="C26" s="177"/>
      <c r="D26" s="178"/>
      <c r="E26" s="179"/>
      <c r="F26" s="164" t="s">
        <v>76</v>
      </c>
      <c r="G26" s="45" t="s">
        <v>129</v>
      </c>
      <c r="H26" s="45" t="s">
        <v>9</v>
      </c>
      <c r="I26" s="46" t="s">
        <v>10</v>
      </c>
      <c r="J26" s="46" t="s">
        <v>11</v>
      </c>
      <c r="K26" s="46" t="s">
        <v>12</v>
      </c>
      <c r="L26" s="46" t="s">
        <v>13</v>
      </c>
      <c r="M26" s="46" t="s">
        <v>14</v>
      </c>
      <c r="N26" s="46" t="s">
        <v>15</v>
      </c>
      <c r="O26" s="46" t="s">
        <v>16</v>
      </c>
      <c r="P26" s="46" t="s">
        <v>17</v>
      </c>
      <c r="Q26" s="46" t="s">
        <v>18</v>
      </c>
      <c r="R26" s="46" t="s">
        <v>19</v>
      </c>
      <c r="S26" s="46" t="s">
        <v>20</v>
      </c>
      <c r="T26" s="46" t="s">
        <v>21</v>
      </c>
      <c r="U26" s="46" t="s">
        <v>22</v>
      </c>
      <c r="V26" s="46" t="s">
        <v>23</v>
      </c>
      <c r="W26" s="46" t="s">
        <v>24</v>
      </c>
      <c r="X26" s="46" t="s">
        <v>25</v>
      </c>
      <c r="Y26" s="46" t="s">
        <v>26</v>
      </c>
      <c r="Z26" s="46" t="s">
        <v>27</v>
      </c>
      <c r="AA26" s="46" t="s">
        <v>28</v>
      </c>
      <c r="AB26" s="46" t="s">
        <v>29</v>
      </c>
      <c r="AC26" s="46" t="s">
        <v>30</v>
      </c>
      <c r="AD26" s="46" t="s">
        <v>31</v>
      </c>
      <c r="AE26" s="46" t="s">
        <v>32</v>
      </c>
      <c r="AF26" s="46" t="s">
        <v>33</v>
      </c>
      <c r="AG26" s="46" t="s">
        <v>34</v>
      </c>
      <c r="AH26" s="46" t="s">
        <v>35</v>
      </c>
      <c r="AI26" s="46" t="s">
        <v>36</v>
      </c>
      <c r="AJ26" s="46" t="s">
        <v>37</v>
      </c>
      <c r="AK26" s="46" t="s">
        <v>38</v>
      </c>
      <c r="AL26" s="46" t="s">
        <v>39</v>
      </c>
      <c r="AM26" s="46" t="s">
        <v>40</v>
      </c>
      <c r="AN26" s="46" t="s">
        <v>41</v>
      </c>
      <c r="AO26" s="46" t="s">
        <v>42</v>
      </c>
    </row>
    <row r="27" spans="1:41" s="54" customFormat="1" ht="14.1" customHeight="1" x14ac:dyDescent="0.25">
      <c r="A27" s="47"/>
      <c r="B27" s="48"/>
      <c r="C27" s="49"/>
      <c r="D27" s="50" t="s">
        <v>43</v>
      </c>
      <c r="E27" s="51"/>
      <c r="F27" s="52" t="s">
        <v>44</v>
      </c>
      <c r="G27" s="53">
        <v>0.74</v>
      </c>
      <c r="H27" s="53">
        <v>0.83499999999999996</v>
      </c>
      <c r="I27" s="53">
        <v>0.86</v>
      </c>
      <c r="J27" s="53">
        <v>0.82</v>
      </c>
      <c r="K27" s="53">
        <v>0.8</v>
      </c>
      <c r="L27" s="53">
        <v>0.82499999999999996</v>
      </c>
      <c r="M27" s="53">
        <v>0.80500000000000005</v>
      </c>
      <c r="N27" s="53">
        <v>0.79</v>
      </c>
      <c r="O27" s="53">
        <v>0.81</v>
      </c>
      <c r="P27" s="53">
        <v>0.81</v>
      </c>
      <c r="Q27" s="53">
        <v>0.79</v>
      </c>
      <c r="R27" s="53">
        <v>0.77500000000000002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</row>
    <row r="28" spans="1:41" s="61" customFormat="1" ht="13.15" customHeight="1" x14ac:dyDescent="0.25">
      <c r="A28" s="55"/>
      <c r="B28" s="49"/>
      <c r="C28" s="56" t="s">
        <v>45</v>
      </c>
      <c r="D28" s="57"/>
      <c r="E28" s="58">
        <f>SUM((D28-B30)/B30)</f>
        <v>-1</v>
      </c>
      <c r="F28" s="52" t="s">
        <v>46</v>
      </c>
      <c r="G28" s="59">
        <v>0.81</v>
      </c>
      <c r="H28" s="59">
        <v>0.85499999999999998</v>
      </c>
      <c r="I28" s="59">
        <v>0.86</v>
      </c>
      <c r="J28" s="60">
        <v>0.82499999999999996</v>
      </c>
      <c r="K28" s="60">
        <v>0.84</v>
      </c>
      <c r="L28" s="60">
        <v>0.83</v>
      </c>
      <c r="M28" s="60">
        <v>0.81499999999999995</v>
      </c>
      <c r="N28" s="60">
        <v>0.81499999999999995</v>
      </c>
      <c r="O28" s="60">
        <v>0.83499999999999996</v>
      </c>
      <c r="P28" s="60">
        <v>0.81</v>
      </c>
      <c r="Q28" s="60">
        <v>0.79500000000000004</v>
      </c>
      <c r="R28" s="60">
        <v>0.78</v>
      </c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</row>
    <row r="29" spans="1:41" s="61" customFormat="1" ht="14.1" customHeight="1" x14ac:dyDescent="0.25">
      <c r="A29" s="62"/>
      <c r="B29" s="63"/>
      <c r="C29" s="56" t="s">
        <v>47</v>
      </c>
      <c r="D29" s="57">
        <v>0.86</v>
      </c>
      <c r="E29" s="58">
        <f>SUM((D29-B30)/B30)</f>
        <v>7.4999999999999928E-2</v>
      </c>
      <c r="F29" s="52" t="s">
        <v>48</v>
      </c>
      <c r="G29" s="60">
        <v>0.73499999999999999</v>
      </c>
      <c r="H29" s="60">
        <v>0.81499999999999995</v>
      </c>
      <c r="I29" s="60">
        <v>0.82</v>
      </c>
      <c r="J29" s="60">
        <v>0.79500000000000004</v>
      </c>
      <c r="K29" s="60">
        <v>0.8</v>
      </c>
      <c r="L29" s="60">
        <v>0.79</v>
      </c>
      <c r="M29" s="60">
        <v>0.79</v>
      </c>
      <c r="N29" s="60">
        <v>0.78500000000000003</v>
      </c>
      <c r="O29" s="60">
        <v>0.8</v>
      </c>
      <c r="P29" s="60">
        <v>0.78</v>
      </c>
      <c r="Q29" s="60">
        <v>0.77</v>
      </c>
      <c r="R29" s="60">
        <v>0.75</v>
      </c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</row>
    <row r="30" spans="1:41" s="61" customFormat="1" ht="14.1" customHeight="1" thickBot="1" x14ac:dyDescent="0.3">
      <c r="A30" s="64" t="s">
        <v>49</v>
      </c>
      <c r="B30" s="65">
        <v>0.8</v>
      </c>
      <c r="C30" s="49"/>
      <c r="D30" s="49"/>
      <c r="E30" s="66"/>
      <c r="F30" s="52" t="s">
        <v>50</v>
      </c>
      <c r="G30" s="60">
        <v>0.81</v>
      </c>
      <c r="H30" s="53">
        <v>0.85</v>
      </c>
      <c r="I30" s="53">
        <v>0.82499999999999996</v>
      </c>
      <c r="J30" s="53">
        <v>0.8</v>
      </c>
      <c r="K30" s="53">
        <v>0.83</v>
      </c>
      <c r="L30" s="53">
        <v>0.8</v>
      </c>
      <c r="M30" s="53">
        <v>0.79</v>
      </c>
      <c r="N30" s="53">
        <v>0.80500000000000005</v>
      </c>
      <c r="O30" s="53">
        <v>0.81</v>
      </c>
      <c r="P30" s="53">
        <v>0.78</v>
      </c>
      <c r="Q30" s="161">
        <v>0.77</v>
      </c>
      <c r="R30" s="53">
        <v>0.77500000000000002</v>
      </c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 spans="1:41" s="71" customFormat="1" ht="14.1" customHeight="1" x14ac:dyDescent="0.25">
      <c r="A31" s="64" t="s">
        <v>130</v>
      </c>
      <c r="B31" s="65"/>
      <c r="C31" s="67"/>
      <c r="D31" s="67"/>
      <c r="E31" s="68"/>
      <c r="F31" s="69" t="s">
        <v>51</v>
      </c>
      <c r="G31" s="70">
        <f>(G27+G30)/2</f>
        <v>0.77500000000000002</v>
      </c>
      <c r="H31" s="70">
        <f t="shared" ref="H31" si="37">G31</f>
        <v>0.77500000000000002</v>
      </c>
      <c r="I31" s="70">
        <f t="shared" ref="I31" si="38">H31</f>
        <v>0.77500000000000002</v>
      </c>
      <c r="J31" s="70">
        <f t="shared" ref="J31" si="39">I31</f>
        <v>0.77500000000000002</v>
      </c>
      <c r="K31" s="70">
        <f t="shared" ref="K31" si="40">J31</f>
        <v>0.77500000000000002</v>
      </c>
      <c r="L31" s="70">
        <f t="shared" ref="L31" si="41">K31</f>
        <v>0.77500000000000002</v>
      </c>
      <c r="M31" s="70">
        <f t="shared" ref="M31" si="42">L31</f>
        <v>0.77500000000000002</v>
      </c>
      <c r="N31" s="70">
        <f t="shared" ref="N31" si="43">M31</f>
        <v>0.77500000000000002</v>
      </c>
      <c r="O31" s="70">
        <f t="shared" ref="O31" si="44">N31</f>
        <v>0.77500000000000002</v>
      </c>
      <c r="P31" s="70">
        <f t="shared" ref="P31" si="45">O31</f>
        <v>0.77500000000000002</v>
      </c>
      <c r="Q31" s="70">
        <f t="shared" ref="Q31" si="46">P31</f>
        <v>0.77500000000000002</v>
      </c>
      <c r="R31" s="70">
        <f t="shared" ref="R31" si="47">Q31</f>
        <v>0.77500000000000002</v>
      </c>
      <c r="S31" s="70">
        <f t="shared" ref="S31" si="48">R31</f>
        <v>0.77500000000000002</v>
      </c>
      <c r="T31" s="70">
        <f t="shared" ref="T31" si="49">S31</f>
        <v>0.77500000000000002</v>
      </c>
      <c r="U31" s="70">
        <f t="shared" ref="U31" si="50">T31</f>
        <v>0.77500000000000002</v>
      </c>
      <c r="V31" s="70">
        <f t="shared" ref="V31" si="51">U31</f>
        <v>0.77500000000000002</v>
      </c>
      <c r="W31" s="70">
        <f t="shared" ref="W31" si="52">V31</f>
        <v>0.77500000000000002</v>
      </c>
      <c r="X31" s="70">
        <f t="shared" ref="X31" si="53">W31</f>
        <v>0.77500000000000002</v>
      </c>
      <c r="Y31" s="70">
        <f t="shared" ref="Y31" si="54">X31</f>
        <v>0.77500000000000002</v>
      </c>
      <c r="Z31" s="70">
        <f t="shared" ref="Z31" si="55">Y31</f>
        <v>0.77500000000000002</v>
      </c>
      <c r="AA31" s="70">
        <f t="shared" ref="AA31" si="56">Z31</f>
        <v>0.77500000000000002</v>
      </c>
      <c r="AB31" s="70">
        <f t="shared" ref="AB31" si="57">AA31</f>
        <v>0.77500000000000002</v>
      </c>
      <c r="AC31" s="70">
        <f t="shared" ref="AC31" si="58">AB31</f>
        <v>0.77500000000000002</v>
      </c>
      <c r="AD31" s="70">
        <f t="shared" ref="AD31" si="59">AC31</f>
        <v>0.77500000000000002</v>
      </c>
      <c r="AE31" s="70">
        <f t="shared" ref="AE31" si="60">AD31</f>
        <v>0.77500000000000002</v>
      </c>
      <c r="AF31" s="70">
        <f t="shared" ref="AF31" si="61">AE31</f>
        <v>0.77500000000000002</v>
      </c>
      <c r="AG31" s="70">
        <f t="shared" ref="AG31" si="62">AF31</f>
        <v>0.77500000000000002</v>
      </c>
      <c r="AH31" s="70">
        <f t="shared" ref="AH31" si="63">AG31</f>
        <v>0.77500000000000002</v>
      </c>
      <c r="AI31" s="70">
        <f t="shared" ref="AI31" si="64">AH31</f>
        <v>0.77500000000000002</v>
      </c>
      <c r="AJ31" s="70">
        <f t="shared" ref="AJ31" si="65">AI31</f>
        <v>0.77500000000000002</v>
      </c>
      <c r="AK31" s="70">
        <f t="shared" ref="AK31" si="66">AJ31</f>
        <v>0.77500000000000002</v>
      </c>
      <c r="AL31" s="70">
        <f t="shared" ref="AL31" si="67">AK31</f>
        <v>0.77500000000000002</v>
      </c>
      <c r="AM31" s="70">
        <f t="shared" ref="AM31" si="68">AL31</f>
        <v>0.77500000000000002</v>
      </c>
      <c r="AN31" s="70">
        <f t="shared" ref="AN31" si="69">AM31</f>
        <v>0.77500000000000002</v>
      </c>
      <c r="AO31" s="70">
        <f t="shared" ref="AO31" si="70">AN31</f>
        <v>0.77500000000000002</v>
      </c>
    </row>
    <row r="32" spans="1:41" ht="14.1" customHeight="1" x14ac:dyDescent="0.25">
      <c r="A32" s="93">
        <f>C30*B30</f>
        <v>0</v>
      </c>
      <c r="B32" s="94">
        <f>C31*B31</f>
        <v>0</v>
      </c>
      <c r="C32" s="72" t="s">
        <v>52</v>
      </c>
      <c r="D32" s="73">
        <v>0.77500000000000002</v>
      </c>
      <c r="E32" s="74">
        <f>SUM((B30-D32)/(D32))</f>
        <v>3.2258064516129059E-2</v>
      </c>
      <c r="F32" s="75" t="s">
        <v>53</v>
      </c>
      <c r="G32" s="76">
        <v>184841</v>
      </c>
      <c r="H32" s="76">
        <v>105847</v>
      </c>
      <c r="I32" s="77">
        <v>67634</v>
      </c>
      <c r="J32" s="77">
        <v>26916</v>
      </c>
      <c r="K32" s="77">
        <v>57599</v>
      </c>
      <c r="L32" s="77">
        <v>43726</v>
      </c>
      <c r="M32" s="77">
        <v>28653</v>
      </c>
      <c r="N32" s="77">
        <v>39295</v>
      </c>
      <c r="O32" s="77">
        <v>61308</v>
      </c>
      <c r="P32" s="77">
        <v>27032</v>
      </c>
      <c r="Q32" s="77">
        <v>20945</v>
      </c>
      <c r="R32" s="77">
        <v>31035</v>
      </c>
      <c r="S32" s="77"/>
      <c r="T32" s="77"/>
      <c r="U32" s="77"/>
      <c r="V32" s="77"/>
      <c r="W32" s="77"/>
      <c r="X32" s="77"/>
      <c r="Y32" s="77"/>
      <c r="Z32" s="77"/>
      <c r="AA32" s="77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s="61" customFormat="1" ht="14.1" customHeight="1" x14ac:dyDescent="0.25">
      <c r="A33" s="55" t="s">
        <v>131</v>
      </c>
      <c r="B33" s="94">
        <f>ROUNDUP(A32/1000,0)+IF(A32,8.48,0)+ROUNDUP(A32*0.0003,2)</f>
        <v>0</v>
      </c>
      <c r="C33" s="72" t="s">
        <v>54</v>
      </c>
      <c r="D33" s="73"/>
      <c r="E33" s="74"/>
      <c r="F33" s="79" t="s">
        <v>49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77"/>
      <c r="W33" s="80"/>
      <c r="X33" s="80"/>
      <c r="Y33" s="80"/>
      <c r="Z33" s="80"/>
      <c r="AA33" s="80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</row>
    <row r="34" spans="1:41" s="71" customFormat="1" ht="14.1" customHeight="1" x14ac:dyDescent="0.25">
      <c r="A34" s="82" t="s">
        <v>132</v>
      </c>
      <c r="B34" s="94">
        <f>ROUNDUP(B32/1000,0)+IF(B32,8.48,0)+ROUNDUP(B32*0.0003,2)</f>
        <v>0</v>
      </c>
      <c r="C34" s="84"/>
      <c r="D34" s="85" t="s">
        <v>55</v>
      </c>
      <c r="E34" s="86"/>
      <c r="F34" s="87" t="s">
        <v>56</v>
      </c>
      <c r="G34" s="88">
        <f t="shared" ref="G34:AO34" si="71">ROUNDDOWN(G31*105%,3)</f>
        <v>0.81299999999999994</v>
      </c>
      <c r="H34" s="88">
        <f t="shared" si="71"/>
        <v>0.81299999999999994</v>
      </c>
      <c r="I34" s="88">
        <f t="shared" si="71"/>
        <v>0.81299999999999994</v>
      </c>
      <c r="J34" s="88">
        <f t="shared" si="71"/>
        <v>0.81299999999999994</v>
      </c>
      <c r="K34" s="88">
        <f t="shared" si="71"/>
        <v>0.81299999999999994</v>
      </c>
      <c r="L34" s="88">
        <f t="shared" si="71"/>
        <v>0.81299999999999994</v>
      </c>
      <c r="M34" s="88">
        <f t="shared" si="71"/>
        <v>0.81299999999999994</v>
      </c>
      <c r="N34" s="88">
        <f t="shared" si="71"/>
        <v>0.81299999999999994</v>
      </c>
      <c r="O34" s="88">
        <f t="shared" si="71"/>
        <v>0.81299999999999994</v>
      </c>
      <c r="P34" s="88">
        <f t="shared" si="71"/>
        <v>0.81299999999999994</v>
      </c>
      <c r="Q34" s="88">
        <f t="shared" si="71"/>
        <v>0.81299999999999994</v>
      </c>
      <c r="R34" s="88">
        <f t="shared" si="71"/>
        <v>0.81299999999999994</v>
      </c>
      <c r="S34" s="88">
        <f t="shared" si="71"/>
        <v>0.81299999999999994</v>
      </c>
      <c r="T34" s="88">
        <f t="shared" si="71"/>
        <v>0.81299999999999994</v>
      </c>
      <c r="U34" s="88">
        <f t="shared" si="71"/>
        <v>0.81299999999999994</v>
      </c>
      <c r="V34" s="88">
        <f t="shared" si="71"/>
        <v>0.81299999999999994</v>
      </c>
      <c r="W34" s="88">
        <f t="shared" si="71"/>
        <v>0.81299999999999994</v>
      </c>
      <c r="X34" s="88">
        <f t="shared" si="71"/>
        <v>0.81299999999999994</v>
      </c>
      <c r="Y34" s="88">
        <f t="shared" si="71"/>
        <v>0.81299999999999994</v>
      </c>
      <c r="Z34" s="88">
        <f t="shared" si="71"/>
        <v>0.81299999999999994</v>
      </c>
      <c r="AA34" s="88">
        <f t="shared" si="71"/>
        <v>0.81299999999999994</v>
      </c>
      <c r="AB34" s="88">
        <f t="shared" si="71"/>
        <v>0.81299999999999994</v>
      </c>
      <c r="AC34" s="88">
        <f t="shared" si="71"/>
        <v>0.81299999999999994</v>
      </c>
      <c r="AD34" s="88">
        <f t="shared" si="71"/>
        <v>0.81299999999999994</v>
      </c>
      <c r="AE34" s="88">
        <f t="shared" si="71"/>
        <v>0.81299999999999994</v>
      </c>
      <c r="AF34" s="88">
        <f t="shared" si="71"/>
        <v>0.81299999999999994</v>
      </c>
      <c r="AG34" s="88">
        <f t="shared" si="71"/>
        <v>0.81299999999999994</v>
      </c>
      <c r="AH34" s="88">
        <f t="shared" si="71"/>
        <v>0.81299999999999994</v>
      </c>
      <c r="AI34" s="88">
        <f t="shared" si="71"/>
        <v>0.81299999999999994</v>
      </c>
      <c r="AJ34" s="88">
        <f t="shared" si="71"/>
        <v>0.81299999999999994</v>
      </c>
      <c r="AK34" s="88">
        <f t="shared" si="71"/>
        <v>0.81299999999999994</v>
      </c>
      <c r="AL34" s="88">
        <f t="shared" si="71"/>
        <v>0.81299999999999994</v>
      </c>
      <c r="AM34" s="88">
        <f t="shared" si="71"/>
        <v>0.81299999999999994</v>
      </c>
      <c r="AN34" s="88">
        <f t="shared" si="71"/>
        <v>0.81299999999999994</v>
      </c>
      <c r="AO34" s="88">
        <f t="shared" si="71"/>
        <v>0.81299999999999994</v>
      </c>
    </row>
    <row r="35" spans="1:41" ht="13.5" customHeight="1" x14ac:dyDescent="0.25">
      <c r="A35" s="89"/>
      <c r="B35" s="89"/>
      <c r="C35" s="89"/>
      <c r="D35" s="89"/>
      <c r="E35" s="89"/>
      <c r="F35" s="89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</row>
    <row r="36" spans="1:41" ht="14.1" customHeight="1" x14ac:dyDescent="0.25">
      <c r="A36" s="173" t="s">
        <v>6</v>
      </c>
      <c r="B36" s="174"/>
      <c r="C36" s="174"/>
      <c r="D36" s="174"/>
      <c r="E36" s="175"/>
      <c r="F36" s="43" t="s">
        <v>7</v>
      </c>
      <c r="G36" s="44" t="s">
        <v>137</v>
      </c>
      <c r="H36" s="44" t="s">
        <v>138</v>
      </c>
      <c r="I36" s="44" t="s">
        <v>139</v>
      </c>
      <c r="J36" s="44" t="s">
        <v>140</v>
      </c>
      <c r="K36" s="44" t="s">
        <v>141</v>
      </c>
      <c r="L36" s="44" t="s">
        <v>142</v>
      </c>
      <c r="M36" s="44" t="s">
        <v>143</v>
      </c>
      <c r="N36" s="44" t="s">
        <v>144</v>
      </c>
      <c r="O36" s="44" t="s">
        <v>145</v>
      </c>
      <c r="P36" s="44" t="s">
        <v>146</v>
      </c>
      <c r="Q36" s="44" t="s">
        <v>147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</row>
    <row r="37" spans="1:41" ht="14.1" customHeight="1" x14ac:dyDescent="0.25">
      <c r="A37" s="176" t="s">
        <v>8</v>
      </c>
      <c r="B37" s="177"/>
      <c r="C37" s="177"/>
      <c r="D37" s="178"/>
      <c r="E37" s="179"/>
      <c r="F37" s="164" t="s">
        <v>83</v>
      </c>
      <c r="G37" s="45" t="s">
        <v>129</v>
      </c>
      <c r="H37" s="45" t="s">
        <v>9</v>
      </c>
      <c r="I37" s="46" t="s">
        <v>10</v>
      </c>
      <c r="J37" s="46" t="s">
        <v>11</v>
      </c>
      <c r="K37" s="46" t="s">
        <v>12</v>
      </c>
      <c r="L37" s="46" t="s">
        <v>13</v>
      </c>
      <c r="M37" s="46" t="s">
        <v>14</v>
      </c>
      <c r="N37" s="46" t="s">
        <v>15</v>
      </c>
      <c r="O37" s="46" t="s">
        <v>16</v>
      </c>
      <c r="P37" s="46" t="s">
        <v>17</v>
      </c>
      <c r="Q37" s="46" t="s">
        <v>18</v>
      </c>
      <c r="R37" s="46" t="s">
        <v>19</v>
      </c>
      <c r="S37" s="46" t="s">
        <v>20</v>
      </c>
      <c r="T37" s="46" t="s">
        <v>21</v>
      </c>
      <c r="U37" s="46" t="s">
        <v>22</v>
      </c>
      <c r="V37" s="46" t="s">
        <v>23</v>
      </c>
      <c r="W37" s="46" t="s">
        <v>24</v>
      </c>
      <c r="X37" s="46" t="s">
        <v>25</v>
      </c>
      <c r="Y37" s="46" t="s">
        <v>26</v>
      </c>
      <c r="Z37" s="46" t="s">
        <v>27</v>
      </c>
      <c r="AA37" s="46" t="s">
        <v>28</v>
      </c>
      <c r="AB37" s="46" t="s">
        <v>29</v>
      </c>
      <c r="AC37" s="46" t="s">
        <v>30</v>
      </c>
      <c r="AD37" s="46" t="s">
        <v>31</v>
      </c>
      <c r="AE37" s="46" t="s">
        <v>32</v>
      </c>
      <c r="AF37" s="46" t="s">
        <v>33</v>
      </c>
      <c r="AG37" s="46" t="s">
        <v>34</v>
      </c>
      <c r="AH37" s="46" t="s">
        <v>35</v>
      </c>
      <c r="AI37" s="46" t="s">
        <v>36</v>
      </c>
      <c r="AJ37" s="46" t="s">
        <v>37</v>
      </c>
      <c r="AK37" s="46" t="s">
        <v>38</v>
      </c>
      <c r="AL37" s="46" t="s">
        <v>39</v>
      </c>
      <c r="AM37" s="46" t="s">
        <v>40</v>
      </c>
      <c r="AN37" s="46" t="s">
        <v>41</v>
      </c>
      <c r="AO37" s="46" t="s">
        <v>42</v>
      </c>
    </row>
    <row r="38" spans="1:41" s="54" customFormat="1" ht="14.1" customHeight="1" x14ac:dyDescent="0.25">
      <c r="A38" s="47"/>
      <c r="B38" s="48"/>
      <c r="C38" s="49"/>
      <c r="D38" s="50" t="s">
        <v>43</v>
      </c>
      <c r="E38" s="51"/>
      <c r="F38" s="52" t="s">
        <v>44</v>
      </c>
      <c r="G38" s="53">
        <v>0.8</v>
      </c>
      <c r="H38" s="53">
        <v>0.95</v>
      </c>
      <c r="I38" s="53">
        <v>0.94499999999999995</v>
      </c>
      <c r="J38" s="53">
        <v>0.95499999999999996</v>
      </c>
      <c r="K38" s="53">
        <v>0.94</v>
      </c>
      <c r="L38" s="53">
        <v>0.91</v>
      </c>
      <c r="M38" s="53">
        <v>0.90500000000000003</v>
      </c>
      <c r="N38" s="53">
        <v>0.89</v>
      </c>
      <c r="O38" s="53">
        <v>0.90500000000000003</v>
      </c>
      <c r="P38" s="53">
        <v>0.89</v>
      </c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 spans="1:41" s="61" customFormat="1" ht="13.15" customHeight="1" x14ac:dyDescent="0.25">
      <c r="A39" s="55"/>
      <c r="B39" s="49"/>
      <c r="C39" s="56" t="s">
        <v>45</v>
      </c>
      <c r="D39" s="57"/>
      <c r="E39" s="58">
        <f>SUM((D39-B41)/B41)</f>
        <v>-1</v>
      </c>
      <c r="F39" s="52" t="s">
        <v>46</v>
      </c>
      <c r="G39" s="59">
        <v>0.95499999999999996</v>
      </c>
      <c r="H39" s="59">
        <v>1.02</v>
      </c>
      <c r="I39" s="60">
        <v>0.96499999999999997</v>
      </c>
      <c r="J39" s="60">
        <v>0.96</v>
      </c>
      <c r="K39" s="60">
        <v>0.94499999999999995</v>
      </c>
      <c r="L39" s="60">
        <v>0.91</v>
      </c>
      <c r="M39" s="60">
        <v>0.91</v>
      </c>
      <c r="N39" s="60">
        <v>0.91</v>
      </c>
      <c r="O39" s="60">
        <v>0.90500000000000003</v>
      </c>
      <c r="P39" s="60">
        <v>0.89500000000000002</v>
      </c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</row>
    <row r="40" spans="1:41" s="61" customFormat="1" ht="14.1" customHeight="1" x14ac:dyDescent="0.25">
      <c r="A40" s="62"/>
      <c r="B40" s="63"/>
      <c r="C40" s="56" t="s">
        <v>47</v>
      </c>
      <c r="D40" s="57">
        <v>1.02</v>
      </c>
      <c r="E40" s="58">
        <f>SUM((D40-B41)/B41)</f>
        <v>0.12087912087912087</v>
      </c>
      <c r="F40" s="52" t="s">
        <v>48</v>
      </c>
      <c r="G40" s="60">
        <v>0.8</v>
      </c>
      <c r="H40" s="60">
        <v>0.89500000000000002</v>
      </c>
      <c r="I40" s="60">
        <v>0.93500000000000005</v>
      </c>
      <c r="J40" s="60">
        <v>0.92</v>
      </c>
      <c r="K40" s="60">
        <v>0.92</v>
      </c>
      <c r="L40" s="60">
        <v>0.9</v>
      </c>
      <c r="M40" s="60">
        <v>0.88</v>
      </c>
      <c r="N40" s="60">
        <v>0.89</v>
      </c>
      <c r="O40" s="60">
        <v>0.89</v>
      </c>
      <c r="P40" s="60">
        <v>0.88500000000000001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</row>
    <row r="41" spans="1:41" s="61" customFormat="1" ht="14.1" customHeight="1" thickBot="1" x14ac:dyDescent="0.3">
      <c r="A41" s="64" t="s">
        <v>49</v>
      </c>
      <c r="B41" s="65">
        <v>0.91</v>
      </c>
      <c r="C41" s="49"/>
      <c r="D41" s="49"/>
      <c r="E41" s="66"/>
      <c r="F41" s="52" t="s">
        <v>50</v>
      </c>
      <c r="G41" s="60">
        <v>0.94</v>
      </c>
      <c r="H41" s="53">
        <v>0.94499999999999995</v>
      </c>
      <c r="I41" s="53">
        <v>0.95499999999999996</v>
      </c>
      <c r="J41" s="53">
        <v>0.92500000000000004</v>
      </c>
      <c r="K41" s="53">
        <v>0.92</v>
      </c>
      <c r="L41" s="53">
        <v>0.91</v>
      </c>
      <c r="M41" s="161">
        <v>0.89</v>
      </c>
      <c r="N41" s="53">
        <v>0.91</v>
      </c>
      <c r="O41" s="53">
        <v>0.89</v>
      </c>
      <c r="P41" s="53">
        <v>0.89</v>
      </c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 spans="1:41" s="71" customFormat="1" ht="14.1" customHeight="1" x14ac:dyDescent="0.25">
      <c r="A42" s="64" t="s">
        <v>130</v>
      </c>
      <c r="B42" s="65"/>
      <c r="C42" s="67"/>
      <c r="D42" s="67"/>
      <c r="E42" s="68"/>
      <c r="F42" s="69" t="s">
        <v>51</v>
      </c>
      <c r="G42" s="70">
        <f>(G38+G41)/2</f>
        <v>0.87</v>
      </c>
      <c r="H42" s="70">
        <f t="shared" ref="H42" si="72">G42</f>
        <v>0.87</v>
      </c>
      <c r="I42" s="70">
        <f t="shared" ref="I42" si="73">H42</f>
        <v>0.87</v>
      </c>
      <c r="J42" s="70">
        <f t="shared" ref="J42" si="74">I42</f>
        <v>0.87</v>
      </c>
      <c r="K42" s="70">
        <f t="shared" ref="K42" si="75">J42</f>
        <v>0.87</v>
      </c>
      <c r="L42" s="70">
        <f t="shared" ref="L42" si="76">K42</f>
        <v>0.87</v>
      </c>
      <c r="M42" s="70">
        <f t="shared" ref="M42" si="77">L42</f>
        <v>0.87</v>
      </c>
      <c r="N42" s="70">
        <f t="shared" ref="N42" si="78">M42</f>
        <v>0.87</v>
      </c>
      <c r="O42" s="70">
        <f t="shared" ref="O42" si="79">N42</f>
        <v>0.87</v>
      </c>
      <c r="P42" s="70">
        <f t="shared" ref="P42" si="80">O42</f>
        <v>0.87</v>
      </c>
      <c r="Q42" s="70">
        <f t="shared" ref="Q42" si="81">P42</f>
        <v>0.87</v>
      </c>
      <c r="R42" s="70">
        <f t="shared" ref="R42" si="82">Q42</f>
        <v>0.87</v>
      </c>
      <c r="S42" s="70">
        <f t="shared" ref="S42" si="83">R42</f>
        <v>0.87</v>
      </c>
      <c r="T42" s="70">
        <f t="shared" ref="T42" si="84">S42</f>
        <v>0.87</v>
      </c>
      <c r="U42" s="70">
        <f t="shared" ref="U42" si="85">T42</f>
        <v>0.87</v>
      </c>
      <c r="V42" s="70">
        <f t="shared" ref="V42" si="86">U42</f>
        <v>0.87</v>
      </c>
      <c r="W42" s="70">
        <f t="shared" ref="W42" si="87">V42</f>
        <v>0.87</v>
      </c>
      <c r="X42" s="70">
        <f t="shared" ref="X42" si="88">W42</f>
        <v>0.87</v>
      </c>
      <c r="Y42" s="70">
        <f t="shared" ref="Y42" si="89">X42</f>
        <v>0.87</v>
      </c>
      <c r="Z42" s="70">
        <f t="shared" ref="Z42" si="90">Y42</f>
        <v>0.87</v>
      </c>
      <c r="AA42" s="70">
        <f t="shared" ref="AA42" si="91">Z42</f>
        <v>0.87</v>
      </c>
      <c r="AB42" s="70">
        <f t="shared" ref="AB42" si="92">AA42</f>
        <v>0.87</v>
      </c>
      <c r="AC42" s="70">
        <f t="shared" ref="AC42" si="93">AB42</f>
        <v>0.87</v>
      </c>
      <c r="AD42" s="70">
        <f t="shared" ref="AD42" si="94">AC42</f>
        <v>0.87</v>
      </c>
      <c r="AE42" s="70">
        <f t="shared" ref="AE42" si="95">AD42</f>
        <v>0.87</v>
      </c>
      <c r="AF42" s="70">
        <f t="shared" ref="AF42" si="96">AE42</f>
        <v>0.87</v>
      </c>
      <c r="AG42" s="70">
        <f t="shared" ref="AG42" si="97">AF42</f>
        <v>0.87</v>
      </c>
      <c r="AH42" s="70">
        <f t="shared" ref="AH42" si="98">AG42</f>
        <v>0.87</v>
      </c>
      <c r="AI42" s="70">
        <f t="shared" ref="AI42" si="99">AH42</f>
        <v>0.87</v>
      </c>
      <c r="AJ42" s="70">
        <f t="shared" ref="AJ42" si="100">AI42</f>
        <v>0.87</v>
      </c>
      <c r="AK42" s="70">
        <f t="shared" ref="AK42" si="101">AJ42</f>
        <v>0.87</v>
      </c>
      <c r="AL42" s="70">
        <f t="shared" ref="AL42" si="102">AK42</f>
        <v>0.87</v>
      </c>
      <c r="AM42" s="70">
        <f t="shared" ref="AM42" si="103">AL42</f>
        <v>0.87</v>
      </c>
      <c r="AN42" s="70">
        <f t="shared" ref="AN42" si="104">AM42</f>
        <v>0.87</v>
      </c>
      <c r="AO42" s="70">
        <f t="shared" ref="AO42" si="105">AN42</f>
        <v>0.87</v>
      </c>
    </row>
    <row r="43" spans="1:41" ht="14.1" customHeight="1" x14ac:dyDescent="0.25">
      <c r="A43" s="93">
        <f>C41*B41</f>
        <v>0</v>
      </c>
      <c r="B43" s="94">
        <f>C42*B42</f>
        <v>0</v>
      </c>
      <c r="C43" s="72" t="s">
        <v>52</v>
      </c>
      <c r="D43" s="73">
        <v>0.86499999999999999</v>
      </c>
      <c r="E43" s="74">
        <f>SUM((B41-D43)/(D43))</f>
        <v>5.202312138728328E-2</v>
      </c>
      <c r="F43" s="75" t="s">
        <v>53</v>
      </c>
      <c r="G43" s="76">
        <v>71037</v>
      </c>
      <c r="H43" s="76">
        <v>52158</v>
      </c>
      <c r="I43" s="77">
        <v>2175</v>
      </c>
      <c r="J43" s="76">
        <v>40612</v>
      </c>
      <c r="K43" s="77">
        <v>17231</v>
      </c>
      <c r="L43" s="77">
        <v>11268</v>
      </c>
      <c r="M43" s="77">
        <v>19289</v>
      </c>
      <c r="N43" s="77">
        <v>5799</v>
      </c>
      <c r="O43" s="77">
        <v>9998</v>
      </c>
      <c r="P43" s="77">
        <v>7434</v>
      </c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1" s="61" customFormat="1" ht="14.1" customHeight="1" x14ac:dyDescent="0.25">
      <c r="A44" s="55" t="s">
        <v>131</v>
      </c>
      <c r="B44" s="94">
        <f>ROUNDUP(A43/1000,0)+IF(A43,8.48,0)+ROUNDUP(A43*0.0003,2)</f>
        <v>0</v>
      </c>
      <c r="C44" s="72" t="s">
        <v>54</v>
      </c>
      <c r="D44" s="73"/>
      <c r="E44" s="74"/>
      <c r="F44" s="79" t="s">
        <v>49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77"/>
      <c r="W44" s="80"/>
      <c r="X44" s="80"/>
      <c r="Y44" s="80"/>
      <c r="Z44" s="80"/>
      <c r="AA44" s="80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</row>
    <row r="45" spans="1:41" s="71" customFormat="1" ht="14.1" customHeight="1" x14ac:dyDescent="0.25">
      <c r="A45" s="82" t="s">
        <v>132</v>
      </c>
      <c r="B45" s="94">
        <f>ROUNDUP(B43/1000,0)+IF(B43,8.48,0)+ROUNDUP(B43*0.0003,2)</f>
        <v>0</v>
      </c>
      <c r="C45" s="84"/>
      <c r="D45" s="85" t="s">
        <v>55</v>
      </c>
      <c r="E45" s="86"/>
      <c r="F45" s="87" t="s">
        <v>56</v>
      </c>
      <c r="G45" s="88">
        <f t="shared" ref="G45:AO45" si="106">ROUNDDOWN(G42*105%,3)</f>
        <v>0.91300000000000003</v>
      </c>
      <c r="H45" s="88">
        <f t="shared" si="106"/>
        <v>0.91300000000000003</v>
      </c>
      <c r="I45" s="88">
        <f t="shared" si="106"/>
        <v>0.91300000000000003</v>
      </c>
      <c r="J45" s="88">
        <f t="shared" si="106"/>
        <v>0.91300000000000003</v>
      </c>
      <c r="K45" s="88">
        <f t="shared" si="106"/>
        <v>0.91300000000000003</v>
      </c>
      <c r="L45" s="88">
        <f t="shared" si="106"/>
        <v>0.91300000000000003</v>
      </c>
      <c r="M45" s="88">
        <f t="shared" si="106"/>
        <v>0.91300000000000003</v>
      </c>
      <c r="N45" s="88">
        <f t="shared" si="106"/>
        <v>0.91300000000000003</v>
      </c>
      <c r="O45" s="88">
        <f t="shared" si="106"/>
        <v>0.91300000000000003</v>
      </c>
      <c r="P45" s="88">
        <f t="shared" si="106"/>
        <v>0.91300000000000003</v>
      </c>
      <c r="Q45" s="88">
        <f t="shared" si="106"/>
        <v>0.91300000000000003</v>
      </c>
      <c r="R45" s="88">
        <f t="shared" si="106"/>
        <v>0.91300000000000003</v>
      </c>
      <c r="S45" s="88">
        <f t="shared" si="106"/>
        <v>0.91300000000000003</v>
      </c>
      <c r="T45" s="88">
        <f t="shared" si="106"/>
        <v>0.91300000000000003</v>
      </c>
      <c r="U45" s="88">
        <f t="shared" si="106"/>
        <v>0.91300000000000003</v>
      </c>
      <c r="V45" s="88">
        <f t="shared" si="106"/>
        <v>0.91300000000000003</v>
      </c>
      <c r="W45" s="88">
        <f t="shared" si="106"/>
        <v>0.91300000000000003</v>
      </c>
      <c r="X45" s="88">
        <f t="shared" si="106"/>
        <v>0.91300000000000003</v>
      </c>
      <c r="Y45" s="88">
        <f t="shared" si="106"/>
        <v>0.91300000000000003</v>
      </c>
      <c r="Z45" s="88">
        <f t="shared" si="106"/>
        <v>0.91300000000000003</v>
      </c>
      <c r="AA45" s="88">
        <f t="shared" si="106"/>
        <v>0.91300000000000003</v>
      </c>
      <c r="AB45" s="88">
        <f t="shared" si="106"/>
        <v>0.91300000000000003</v>
      </c>
      <c r="AC45" s="88">
        <f t="shared" si="106"/>
        <v>0.91300000000000003</v>
      </c>
      <c r="AD45" s="88">
        <f t="shared" si="106"/>
        <v>0.91300000000000003</v>
      </c>
      <c r="AE45" s="88">
        <f t="shared" si="106"/>
        <v>0.91300000000000003</v>
      </c>
      <c r="AF45" s="88">
        <f t="shared" si="106"/>
        <v>0.91300000000000003</v>
      </c>
      <c r="AG45" s="88">
        <f t="shared" si="106"/>
        <v>0.91300000000000003</v>
      </c>
      <c r="AH45" s="88">
        <f t="shared" si="106"/>
        <v>0.91300000000000003</v>
      </c>
      <c r="AI45" s="88">
        <f t="shared" si="106"/>
        <v>0.91300000000000003</v>
      </c>
      <c r="AJ45" s="88">
        <f t="shared" si="106"/>
        <v>0.91300000000000003</v>
      </c>
      <c r="AK45" s="88">
        <f t="shared" si="106"/>
        <v>0.91300000000000003</v>
      </c>
      <c r="AL45" s="88">
        <f t="shared" si="106"/>
        <v>0.91300000000000003</v>
      </c>
      <c r="AM45" s="88">
        <f t="shared" si="106"/>
        <v>0.91300000000000003</v>
      </c>
      <c r="AN45" s="88">
        <f t="shared" si="106"/>
        <v>0.91300000000000003</v>
      </c>
      <c r="AO45" s="88">
        <f t="shared" si="106"/>
        <v>0.91300000000000003</v>
      </c>
    </row>
    <row r="46" spans="1:41" ht="13.5" customHeight="1" x14ac:dyDescent="0.25">
      <c r="A46" s="89"/>
      <c r="B46" s="89"/>
      <c r="C46" s="89"/>
      <c r="D46" s="89"/>
      <c r="E46" s="89"/>
      <c r="F46" s="89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</row>
    <row r="47" spans="1:41" ht="14.1" customHeight="1" x14ac:dyDescent="0.25">
      <c r="A47" s="173" t="s">
        <v>6</v>
      </c>
      <c r="B47" s="174"/>
      <c r="C47" s="174"/>
      <c r="D47" s="174"/>
      <c r="E47" s="175"/>
      <c r="F47" s="43" t="s">
        <v>7</v>
      </c>
      <c r="G47" s="44" t="s">
        <v>139</v>
      </c>
      <c r="H47" s="44" t="s">
        <v>140</v>
      </c>
      <c r="I47" s="44" t="s">
        <v>141</v>
      </c>
      <c r="J47" s="44" t="s">
        <v>142</v>
      </c>
      <c r="K47" s="44" t="s">
        <v>143</v>
      </c>
      <c r="L47" s="44" t="s">
        <v>144</v>
      </c>
      <c r="M47" s="44" t="s">
        <v>145</v>
      </c>
      <c r="N47" s="44" t="s">
        <v>146</v>
      </c>
      <c r="O47" s="44" t="s">
        <v>147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</row>
    <row r="48" spans="1:41" ht="14.1" customHeight="1" x14ac:dyDescent="0.25">
      <c r="A48" s="176" t="s">
        <v>8</v>
      </c>
      <c r="B48" s="177"/>
      <c r="C48" s="177"/>
      <c r="D48" s="178"/>
      <c r="E48" s="179"/>
      <c r="F48" s="164" t="s">
        <v>101</v>
      </c>
      <c r="G48" s="45" t="s">
        <v>129</v>
      </c>
      <c r="H48" s="46" t="s">
        <v>9</v>
      </c>
      <c r="I48" s="46" t="s">
        <v>10</v>
      </c>
      <c r="J48" s="46" t="s">
        <v>11</v>
      </c>
      <c r="K48" s="46" t="s">
        <v>12</v>
      </c>
      <c r="L48" s="46" t="s">
        <v>13</v>
      </c>
      <c r="M48" s="46" t="s">
        <v>14</v>
      </c>
      <c r="N48" s="46" t="s">
        <v>15</v>
      </c>
      <c r="O48" s="46" t="s">
        <v>16</v>
      </c>
      <c r="P48" s="46" t="s">
        <v>17</v>
      </c>
      <c r="Q48" s="46" t="s">
        <v>18</v>
      </c>
      <c r="R48" s="46" t="s">
        <v>19</v>
      </c>
      <c r="S48" s="46" t="s">
        <v>20</v>
      </c>
      <c r="T48" s="46" t="s">
        <v>21</v>
      </c>
      <c r="U48" s="46" t="s">
        <v>22</v>
      </c>
      <c r="V48" s="46" t="s">
        <v>23</v>
      </c>
      <c r="W48" s="46" t="s">
        <v>24</v>
      </c>
      <c r="X48" s="46" t="s">
        <v>25</v>
      </c>
      <c r="Y48" s="46" t="s">
        <v>26</v>
      </c>
      <c r="Z48" s="46" t="s">
        <v>27</v>
      </c>
      <c r="AA48" s="46" t="s">
        <v>28</v>
      </c>
      <c r="AB48" s="46" t="s">
        <v>29</v>
      </c>
      <c r="AC48" s="46" t="s">
        <v>30</v>
      </c>
      <c r="AD48" s="46" t="s">
        <v>31</v>
      </c>
      <c r="AE48" s="46" t="s">
        <v>32</v>
      </c>
      <c r="AF48" s="46" t="s">
        <v>33</v>
      </c>
      <c r="AG48" s="46" t="s">
        <v>34</v>
      </c>
      <c r="AH48" s="46" t="s">
        <v>35</v>
      </c>
      <c r="AI48" s="46" t="s">
        <v>36</v>
      </c>
      <c r="AJ48" s="46" t="s">
        <v>37</v>
      </c>
      <c r="AK48" s="46" t="s">
        <v>38</v>
      </c>
      <c r="AL48" s="46" t="s">
        <v>39</v>
      </c>
      <c r="AM48" s="46" t="s">
        <v>40</v>
      </c>
      <c r="AN48" s="46" t="s">
        <v>41</v>
      </c>
      <c r="AO48" s="46" t="s">
        <v>42</v>
      </c>
    </row>
    <row r="49" spans="1:41" s="54" customFormat="1" ht="14.1" customHeight="1" x14ac:dyDescent="0.25">
      <c r="A49" s="47"/>
      <c r="B49" s="48"/>
      <c r="C49" s="49"/>
      <c r="D49" s="50" t="s">
        <v>43</v>
      </c>
      <c r="E49" s="51"/>
      <c r="F49" s="52" t="s">
        <v>44</v>
      </c>
      <c r="G49" s="53">
        <v>1.1599999999999999</v>
      </c>
      <c r="H49" s="53">
        <v>1.32</v>
      </c>
      <c r="I49" s="53">
        <v>1.33</v>
      </c>
      <c r="J49" s="53">
        <v>1.35</v>
      </c>
      <c r="K49" s="53">
        <v>1.38</v>
      </c>
      <c r="L49" s="53">
        <v>1.33</v>
      </c>
      <c r="M49" s="53">
        <v>1.24</v>
      </c>
      <c r="N49" s="53">
        <v>1.28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 spans="1:41" s="61" customFormat="1" ht="13.15" customHeight="1" x14ac:dyDescent="0.25">
      <c r="A50" s="55"/>
      <c r="B50" s="49"/>
      <c r="C50" s="56" t="s">
        <v>45</v>
      </c>
      <c r="D50" s="57"/>
      <c r="E50" s="58">
        <f>SUM((D50-B52)/B52)</f>
        <v>-1</v>
      </c>
      <c r="F50" s="52" t="s">
        <v>46</v>
      </c>
      <c r="G50" s="59">
        <v>1.37</v>
      </c>
      <c r="H50" s="60">
        <v>1.36</v>
      </c>
      <c r="I50" s="60">
        <v>1.37</v>
      </c>
      <c r="J50" s="59">
        <v>1.42</v>
      </c>
      <c r="K50" s="60">
        <v>1.39</v>
      </c>
      <c r="L50" s="60">
        <v>1.33</v>
      </c>
      <c r="M50" s="60">
        <v>1.26</v>
      </c>
      <c r="N50" s="60">
        <v>1.31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s="61" customFormat="1" ht="14.1" customHeight="1" x14ac:dyDescent="0.25">
      <c r="A51" s="62"/>
      <c r="B51" s="63"/>
      <c r="C51" s="56" t="s">
        <v>47</v>
      </c>
      <c r="D51" s="57">
        <v>1.42</v>
      </c>
      <c r="E51" s="58">
        <f>SUM((D51-B52)/B52)</f>
        <v>0.10077519379844953</v>
      </c>
      <c r="F51" s="52" t="s">
        <v>48</v>
      </c>
      <c r="G51" s="60">
        <v>1.1499999999999999</v>
      </c>
      <c r="H51" s="60">
        <v>1.3</v>
      </c>
      <c r="I51" s="60">
        <v>1.32</v>
      </c>
      <c r="J51" s="60">
        <v>1.33</v>
      </c>
      <c r="K51" s="60">
        <v>1.32</v>
      </c>
      <c r="L51" s="60">
        <v>1.21</v>
      </c>
      <c r="M51" s="60">
        <v>1.21</v>
      </c>
      <c r="N51" s="60">
        <v>1.25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</row>
    <row r="52" spans="1:41" s="61" customFormat="1" ht="14.1" customHeight="1" thickBot="1" x14ac:dyDescent="0.3">
      <c r="A52" s="64" t="s">
        <v>49</v>
      </c>
      <c r="B52" s="65">
        <v>1.29</v>
      </c>
      <c r="C52" s="49"/>
      <c r="D52" s="49"/>
      <c r="E52" s="66"/>
      <c r="F52" s="52" t="s">
        <v>50</v>
      </c>
      <c r="G52" s="60">
        <v>1.33</v>
      </c>
      <c r="H52" s="53">
        <v>1.32</v>
      </c>
      <c r="I52" s="53">
        <v>1.35</v>
      </c>
      <c r="J52" s="53">
        <v>1.37</v>
      </c>
      <c r="K52" s="53">
        <v>1.33</v>
      </c>
      <c r="L52" s="161">
        <v>1.24</v>
      </c>
      <c r="M52" s="161">
        <v>1.23</v>
      </c>
      <c r="N52" s="53">
        <v>1.29</v>
      </c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 spans="1:41" s="71" customFormat="1" ht="14.1" customHeight="1" x14ac:dyDescent="0.25">
      <c r="A53" s="64" t="s">
        <v>130</v>
      </c>
      <c r="B53" s="65"/>
      <c r="C53" s="67"/>
      <c r="D53" s="67"/>
      <c r="E53" s="68"/>
      <c r="F53" s="69" t="s">
        <v>51</v>
      </c>
      <c r="G53" s="70">
        <f>(G49+G52)/2</f>
        <v>1.2450000000000001</v>
      </c>
      <c r="H53" s="70">
        <f t="shared" ref="H53" si="107">G53</f>
        <v>1.2450000000000001</v>
      </c>
      <c r="I53" s="70">
        <f t="shared" ref="I53" si="108">H53</f>
        <v>1.2450000000000001</v>
      </c>
      <c r="J53" s="70">
        <f t="shared" ref="J53" si="109">I53</f>
        <v>1.2450000000000001</v>
      </c>
      <c r="K53" s="70">
        <f t="shared" ref="K53" si="110">J53</f>
        <v>1.2450000000000001</v>
      </c>
      <c r="L53" s="70">
        <f t="shared" ref="L53" si="111">K53</f>
        <v>1.2450000000000001</v>
      </c>
      <c r="M53" s="70">
        <f t="shared" ref="M53" si="112">L53</f>
        <v>1.2450000000000001</v>
      </c>
      <c r="N53" s="70">
        <f t="shared" ref="N53" si="113">M53</f>
        <v>1.2450000000000001</v>
      </c>
      <c r="O53" s="70">
        <f t="shared" ref="O53" si="114">N53</f>
        <v>1.2450000000000001</v>
      </c>
      <c r="P53" s="70">
        <f t="shared" ref="P53" si="115">O53</f>
        <v>1.2450000000000001</v>
      </c>
      <c r="Q53" s="70">
        <f t="shared" ref="Q53" si="116">P53</f>
        <v>1.2450000000000001</v>
      </c>
      <c r="R53" s="70">
        <f t="shared" ref="R53" si="117">Q53</f>
        <v>1.2450000000000001</v>
      </c>
      <c r="S53" s="70">
        <f t="shared" ref="S53" si="118">R53</f>
        <v>1.2450000000000001</v>
      </c>
      <c r="T53" s="70">
        <f t="shared" ref="T53" si="119">S53</f>
        <v>1.2450000000000001</v>
      </c>
      <c r="U53" s="70">
        <f t="shared" ref="U53" si="120">T53</f>
        <v>1.2450000000000001</v>
      </c>
      <c r="V53" s="70">
        <f t="shared" ref="V53" si="121">U53</f>
        <v>1.2450000000000001</v>
      </c>
      <c r="W53" s="70">
        <f t="shared" ref="W53" si="122">V53</f>
        <v>1.2450000000000001</v>
      </c>
      <c r="X53" s="70">
        <f t="shared" ref="X53" si="123">W53</f>
        <v>1.2450000000000001</v>
      </c>
      <c r="Y53" s="70">
        <f t="shared" ref="Y53" si="124">X53</f>
        <v>1.2450000000000001</v>
      </c>
      <c r="Z53" s="70">
        <f t="shared" ref="Z53" si="125">Y53</f>
        <v>1.2450000000000001</v>
      </c>
      <c r="AA53" s="70">
        <f t="shared" ref="AA53" si="126">Z53</f>
        <v>1.2450000000000001</v>
      </c>
      <c r="AB53" s="70">
        <f t="shared" ref="AB53" si="127">AA53</f>
        <v>1.2450000000000001</v>
      </c>
      <c r="AC53" s="70">
        <f t="shared" ref="AC53" si="128">AB53</f>
        <v>1.2450000000000001</v>
      </c>
      <c r="AD53" s="70">
        <f t="shared" ref="AD53" si="129">AC53</f>
        <v>1.2450000000000001</v>
      </c>
      <c r="AE53" s="70">
        <f t="shared" ref="AE53" si="130">AD53</f>
        <v>1.2450000000000001</v>
      </c>
      <c r="AF53" s="70">
        <f t="shared" ref="AF53" si="131">AE53</f>
        <v>1.2450000000000001</v>
      </c>
      <c r="AG53" s="70">
        <f t="shared" ref="AG53" si="132">AF53</f>
        <v>1.2450000000000001</v>
      </c>
      <c r="AH53" s="70">
        <f t="shared" ref="AH53" si="133">AG53</f>
        <v>1.2450000000000001</v>
      </c>
      <c r="AI53" s="70">
        <f t="shared" ref="AI53" si="134">AH53</f>
        <v>1.2450000000000001</v>
      </c>
      <c r="AJ53" s="70">
        <f t="shared" ref="AJ53" si="135">AI53</f>
        <v>1.2450000000000001</v>
      </c>
      <c r="AK53" s="70">
        <f t="shared" ref="AK53" si="136">AJ53</f>
        <v>1.2450000000000001</v>
      </c>
      <c r="AL53" s="70">
        <f t="shared" ref="AL53" si="137">AK53</f>
        <v>1.2450000000000001</v>
      </c>
      <c r="AM53" s="70">
        <f t="shared" ref="AM53" si="138">AL53</f>
        <v>1.2450000000000001</v>
      </c>
      <c r="AN53" s="70">
        <f t="shared" ref="AN53" si="139">AM53</f>
        <v>1.2450000000000001</v>
      </c>
      <c r="AO53" s="70">
        <f t="shared" ref="AO53" si="140">AN53</f>
        <v>1.2450000000000001</v>
      </c>
    </row>
    <row r="54" spans="1:41" ht="14.1" customHeight="1" x14ac:dyDescent="0.25">
      <c r="A54" s="93">
        <f>C52*B52</f>
        <v>0</v>
      </c>
      <c r="B54" s="94">
        <f>C53*B53</f>
        <v>0</v>
      </c>
      <c r="C54" s="72" t="s">
        <v>52</v>
      </c>
      <c r="D54" s="73">
        <v>1.24</v>
      </c>
      <c r="E54" s="74">
        <f>SUM((B52-D54)/(D54))</f>
        <v>4.0322580645161324E-2</v>
      </c>
      <c r="F54" s="75" t="s">
        <v>53</v>
      </c>
      <c r="G54" s="76">
        <v>2810032</v>
      </c>
      <c r="H54" s="77">
        <v>1062992</v>
      </c>
      <c r="I54" s="77">
        <v>555854</v>
      </c>
      <c r="J54" s="77">
        <v>1198027</v>
      </c>
      <c r="K54" s="77">
        <v>390142</v>
      </c>
      <c r="L54" s="77">
        <v>1174379</v>
      </c>
      <c r="M54" s="77">
        <v>671449</v>
      </c>
      <c r="N54" s="77">
        <v>868048</v>
      </c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</row>
    <row r="55" spans="1:41" s="61" customFormat="1" ht="14.1" customHeight="1" x14ac:dyDescent="0.25">
      <c r="A55" s="55" t="s">
        <v>131</v>
      </c>
      <c r="B55" s="94">
        <f>ROUNDUP(A54/1000,0)+IF(A54,8.48,0)+ROUNDUP(A54*0.0003,2)</f>
        <v>0</v>
      </c>
      <c r="C55" s="72" t="s">
        <v>54</v>
      </c>
      <c r="D55" s="73"/>
      <c r="E55" s="74"/>
      <c r="F55" s="79" t="s">
        <v>49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77"/>
      <c r="W55" s="80"/>
      <c r="X55" s="80"/>
      <c r="Y55" s="80"/>
      <c r="Z55" s="80"/>
      <c r="AA55" s="80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</row>
    <row r="56" spans="1:41" s="71" customFormat="1" ht="14.1" customHeight="1" x14ac:dyDescent="0.25">
      <c r="A56" s="82" t="s">
        <v>132</v>
      </c>
      <c r="B56" s="94">
        <f>ROUNDUP(B54/1000,0)+IF(B54,8.48,0)+ROUNDUP(B54*0.0003,2)</f>
        <v>0</v>
      </c>
      <c r="C56" s="84"/>
      <c r="D56" s="85" t="s">
        <v>55</v>
      </c>
      <c r="E56" s="86"/>
      <c r="F56" s="87" t="s">
        <v>56</v>
      </c>
      <c r="G56" s="88">
        <f t="shared" ref="G56:AO56" si="141">ROUNDDOWN(G53*105%,3)</f>
        <v>1.3069999999999999</v>
      </c>
      <c r="H56" s="88">
        <f t="shared" si="141"/>
        <v>1.3069999999999999</v>
      </c>
      <c r="I56" s="88">
        <f t="shared" si="141"/>
        <v>1.3069999999999999</v>
      </c>
      <c r="J56" s="88">
        <f t="shared" si="141"/>
        <v>1.3069999999999999</v>
      </c>
      <c r="K56" s="88">
        <f t="shared" si="141"/>
        <v>1.3069999999999999</v>
      </c>
      <c r="L56" s="88">
        <f t="shared" si="141"/>
        <v>1.3069999999999999</v>
      </c>
      <c r="M56" s="88">
        <f t="shared" si="141"/>
        <v>1.3069999999999999</v>
      </c>
      <c r="N56" s="88">
        <f t="shared" si="141"/>
        <v>1.3069999999999999</v>
      </c>
      <c r="O56" s="88">
        <f t="shared" si="141"/>
        <v>1.3069999999999999</v>
      </c>
      <c r="P56" s="88">
        <f t="shared" si="141"/>
        <v>1.3069999999999999</v>
      </c>
      <c r="Q56" s="88">
        <f t="shared" si="141"/>
        <v>1.3069999999999999</v>
      </c>
      <c r="R56" s="88">
        <f t="shared" si="141"/>
        <v>1.3069999999999999</v>
      </c>
      <c r="S56" s="88">
        <f t="shared" si="141"/>
        <v>1.3069999999999999</v>
      </c>
      <c r="T56" s="88">
        <f t="shared" si="141"/>
        <v>1.3069999999999999</v>
      </c>
      <c r="U56" s="88">
        <f t="shared" si="141"/>
        <v>1.3069999999999999</v>
      </c>
      <c r="V56" s="88">
        <f t="shared" si="141"/>
        <v>1.3069999999999999</v>
      </c>
      <c r="W56" s="88">
        <f t="shared" si="141"/>
        <v>1.3069999999999999</v>
      </c>
      <c r="X56" s="88">
        <f t="shared" si="141"/>
        <v>1.3069999999999999</v>
      </c>
      <c r="Y56" s="88">
        <f t="shared" si="141"/>
        <v>1.3069999999999999</v>
      </c>
      <c r="Z56" s="88">
        <f t="shared" si="141"/>
        <v>1.3069999999999999</v>
      </c>
      <c r="AA56" s="88">
        <f t="shared" si="141"/>
        <v>1.3069999999999999</v>
      </c>
      <c r="AB56" s="88">
        <f t="shared" si="141"/>
        <v>1.3069999999999999</v>
      </c>
      <c r="AC56" s="88">
        <f t="shared" si="141"/>
        <v>1.3069999999999999</v>
      </c>
      <c r="AD56" s="88">
        <f t="shared" si="141"/>
        <v>1.3069999999999999</v>
      </c>
      <c r="AE56" s="88">
        <f t="shared" si="141"/>
        <v>1.3069999999999999</v>
      </c>
      <c r="AF56" s="88">
        <f t="shared" si="141"/>
        <v>1.3069999999999999</v>
      </c>
      <c r="AG56" s="88">
        <f t="shared" si="141"/>
        <v>1.3069999999999999</v>
      </c>
      <c r="AH56" s="88">
        <f t="shared" si="141"/>
        <v>1.3069999999999999</v>
      </c>
      <c r="AI56" s="88">
        <f t="shared" si="141"/>
        <v>1.3069999999999999</v>
      </c>
      <c r="AJ56" s="88">
        <f t="shared" si="141"/>
        <v>1.3069999999999999</v>
      </c>
      <c r="AK56" s="88">
        <f t="shared" si="141"/>
        <v>1.3069999999999999</v>
      </c>
      <c r="AL56" s="88">
        <f t="shared" si="141"/>
        <v>1.3069999999999999</v>
      </c>
      <c r="AM56" s="88">
        <f t="shared" si="141"/>
        <v>1.3069999999999999</v>
      </c>
      <c r="AN56" s="88">
        <f t="shared" si="141"/>
        <v>1.3069999999999999</v>
      </c>
      <c r="AO56" s="88">
        <f t="shared" si="141"/>
        <v>1.3069999999999999</v>
      </c>
    </row>
    <row r="57" spans="1:41" ht="13.5" customHeight="1" x14ac:dyDescent="0.25">
      <c r="A57" s="89"/>
      <c r="B57" s="89"/>
      <c r="C57" s="89"/>
      <c r="D57" s="89"/>
      <c r="E57" s="89"/>
      <c r="F57" s="89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</row>
    <row r="58" spans="1:41" ht="14.1" customHeight="1" x14ac:dyDescent="0.25">
      <c r="A58" s="173" t="s">
        <v>6</v>
      </c>
      <c r="B58" s="174"/>
      <c r="C58" s="174"/>
      <c r="D58" s="174"/>
      <c r="E58" s="175"/>
      <c r="F58" s="43" t="s">
        <v>7</v>
      </c>
      <c r="G58" s="44" t="s">
        <v>139</v>
      </c>
      <c r="H58" s="44" t="s">
        <v>140</v>
      </c>
      <c r="I58" s="44" t="s">
        <v>141</v>
      </c>
      <c r="J58" s="44" t="s">
        <v>142</v>
      </c>
      <c r="K58" s="44" t="s">
        <v>143</v>
      </c>
      <c r="L58" s="44" t="s">
        <v>144</v>
      </c>
      <c r="M58" s="44" t="s">
        <v>145</v>
      </c>
      <c r="N58" s="44" t="s">
        <v>146</v>
      </c>
      <c r="O58" s="44" t="s">
        <v>147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</row>
    <row r="59" spans="1:41" ht="14.1" customHeight="1" x14ac:dyDescent="0.25">
      <c r="A59" s="176" t="s">
        <v>8</v>
      </c>
      <c r="B59" s="177"/>
      <c r="C59" s="177"/>
      <c r="D59" s="178"/>
      <c r="E59" s="179"/>
      <c r="F59" s="164" t="s">
        <v>111</v>
      </c>
      <c r="G59" s="45" t="s">
        <v>129</v>
      </c>
      <c r="H59" s="46" t="s">
        <v>9</v>
      </c>
      <c r="I59" s="46" t="s">
        <v>10</v>
      </c>
      <c r="J59" s="46" t="s">
        <v>11</v>
      </c>
      <c r="K59" s="46" t="s">
        <v>12</v>
      </c>
      <c r="L59" s="46" t="s">
        <v>13</v>
      </c>
      <c r="M59" s="46" t="s">
        <v>14</v>
      </c>
      <c r="N59" s="46" t="s">
        <v>15</v>
      </c>
      <c r="O59" s="46" t="s">
        <v>16</v>
      </c>
      <c r="P59" s="46" t="s">
        <v>17</v>
      </c>
      <c r="Q59" s="46" t="s">
        <v>18</v>
      </c>
      <c r="R59" s="46" t="s">
        <v>19</v>
      </c>
      <c r="S59" s="46" t="s">
        <v>20</v>
      </c>
      <c r="T59" s="46" t="s">
        <v>21</v>
      </c>
      <c r="U59" s="46" t="s">
        <v>22</v>
      </c>
      <c r="V59" s="46" t="s">
        <v>23</v>
      </c>
      <c r="W59" s="46" t="s">
        <v>24</v>
      </c>
      <c r="X59" s="46" t="s">
        <v>25</v>
      </c>
      <c r="Y59" s="46" t="s">
        <v>26</v>
      </c>
      <c r="Z59" s="46" t="s">
        <v>27</v>
      </c>
      <c r="AA59" s="46" t="s">
        <v>28</v>
      </c>
      <c r="AB59" s="46" t="s">
        <v>29</v>
      </c>
      <c r="AC59" s="46" t="s">
        <v>30</v>
      </c>
      <c r="AD59" s="46" t="s">
        <v>31</v>
      </c>
      <c r="AE59" s="46" t="s">
        <v>32</v>
      </c>
      <c r="AF59" s="46" t="s">
        <v>33</v>
      </c>
      <c r="AG59" s="46" t="s">
        <v>34</v>
      </c>
      <c r="AH59" s="46" t="s">
        <v>35</v>
      </c>
      <c r="AI59" s="46" t="s">
        <v>36</v>
      </c>
      <c r="AJ59" s="46" t="s">
        <v>37</v>
      </c>
      <c r="AK59" s="46" t="s">
        <v>38</v>
      </c>
      <c r="AL59" s="46" t="s">
        <v>39</v>
      </c>
      <c r="AM59" s="46" t="s">
        <v>40</v>
      </c>
      <c r="AN59" s="46" t="s">
        <v>41</v>
      </c>
      <c r="AO59" s="46" t="s">
        <v>42</v>
      </c>
    </row>
    <row r="60" spans="1:41" s="54" customFormat="1" ht="14.1" customHeight="1" x14ac:dyDescent="0.25">
      <c r="A60" s="47"/>
      <c r="B60" s="48"/>
      <c r="C60" s="49"/>
      <c r="D60" s="50" t="s">
        <v>43</v>
      </c>
      <c r="E60" s="51"/>
      <c r="F60" s="52" t="s">
        <v>44</v>
      </c>
      <c r="G60" s="53">
        <v>0.85499999999999998</v>
      </c>
      <c r="H60" s="53">
        <v>0.92500000000000004</v>
      </c>
      <c r="I60" s="53">
        <v>0.93</v>
      </c>
      <c r="J60" s="53">
        <v>0.93</v>
      </c>
      <c r="K60" s="53">
        <v>0.92</v>
      </c>
      <c r="L60" s="53">
        <v>0.98499999999999999</v>
      </c>
      <c r="M60" s="53">
        <v>0.97</v>
      </c>
      <c r="N60" s="53">
        <v>0.96</v>
      </c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 spans="1:41" s="61" customFormat="1" ht="13.15" customHeight="1" x14ac:dyDescent="0.25">
      <c r="A61" s="55"/>
      <c r="B61" s="49"/>
      <c r="C61" s="56" t="s">
        <v>45</v>
      </c>
      <c r="D61" s="57"/>
      <c r="E61" s="58" t="e">
        <f>SUM((D61-B63)/B63)</f>
        <v>#DIV/0!</v>
      </c>
      <c r="F61" s="52" t="s">
        <v>46</v>
      </c>
      <c r="G61" s="59">
        <v>0.93</v>
      </c>
      <c r="H61" s="59">
        <v>0.96499999999999997</v>
      </c>
      <c r="I61" s="60">
        <v>0.93500000000000005</v>
      </c>
      <c r="J61" s="60">
        <v>0.94</v>
      </c>
      <c r="K61" s="59">
        <v>0.995</v>
      </c>
      <c r="L61" s="60">
        <v>0.98499999999999999</v>
      </c>
      <c r="M61" s="59">
        <v>1.01</v>
      </c>
      <c r="N61" s="60">
        <v>0.96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</row>
    <row r="62" spans="1:41" s="61" customFormat="1" ht="14.1" customHeight="1" x14ac:dyDescent="0.25">
      <c r="A62" s="62"/>
      <c r="B62" s="63"/>
      <c r="C62" s="56" t="s">
        <v>47</v>
      </c>
      <c r="D62" s="57"/>
      <c r="E62" s="58" t="e">
        <f>SUM((D62-B63)/B63)</f>
        <v>#DIV/0!</v>
      </c>
      <c r="F62" s="52" t="s">
        <v>48</v>
      </c>
      <c r="G62" s="60">
        <v>0.85499999999999998</v>
      </c>
      <c r="H62" s="60">
        <v>0.92500000000000004</v>
      </c>
      <c r="I62" s="60">
        <v>0.9</v>
      </c>
      <c r="J62" s="60">
        <v>0.91500000000000004</v>
      </c>
      <c r="K62" s="60">
        <v>0.92</v>
      </c>
      <c r="L62" s="60">
        <v>0.94499999999999995</v>
      </c>
      <c r="M62" s="60">
        <v>0.95</v>
      </c>
      <c r="N62" s="60">
        <v>0.91500000000000004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s="61" customFormat="1" ht="14.1" customHeight="1" thickBot="1" x14ac:dyDescent="0.3">
      <c r="A63" s="64" t="s">
        <v>49</v>
      </c>
      <c r="B63" s="65"/>
      <c r="C63" s="49"/>
      <c r="D63" s="49"/>
      <c r="E63" s="66"/>
      <c r="F63" s="52" t="s">
        <v>50</v>
      </c>
      <c r="G63" s="60">
        <v>0.92500000000000004</v>
      </c>
      <c r="H63" s="53">
        <v>0.94</v>
      </c>
      <c r="I63" s="53">
        <v>0.93</v>
      </c>
      <c r="J63" s="53">
        <v>0.92</v>
      </c>
      <c r="K63" s="53">
        <v>0.97499999999999998</v>
      </c>
      <c r="L63" s="53">
        <v>0.95</v>
      </c>
      <c r="M63" s="53">
        <v>0.96</v>
      </c>
      <c r="N63" s="53">
        <v>0.94</v>
      </c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  <row r="64" spans="1:41" s="71" customFormat="1" ht="14.1" customHeight="1" x14ac:dyDescent="0.25">
      <c r="A64" s="64" t="s">
        <v>130</v>
      </c>
      <c r="B64" s="65"/>
      <c r="C64" s="67"/>
      <c r="D64" s="67"/>
      <c r="E64" s="68"/>
      <c r="F64" s="69" t="s">
        <v>51</v>
      </c>
      <c r="G64" s="70">
        <f>(G60+G63)/2</f>
        <v>0.89</v>
      </c>
      <c r="H64" s="70">
        <f t="shared" ref="H64" si="142">G64</f>
        <v>0.89</v>
      </c>
      <c r="I64" s="70">
        <f t="shared" ref="I64" si="143">H64</f>
        <v>0.89</v>
      </c>
      <c r="J64" s="70">
        <f t="shared" ref="J64" si="144">I64</f>
        <v>0.89</v>
      </c>
      <c r="K64" s="70">
        <f t="shared" ref="K64" si="145">J64</f>
        <v>0.89</v>
      </c>
      <c r="L64" s="70">
        <f t="shared" ref="L64" si="146">K64</f>
        <v>0.89</v>
      </c>
      <c r="M64" s="70">
        <f t="shared" ref="M64" si="147">L64</f>
        <v>0.89</v>
      </c>
      <c r="N64" s="70">
        <f t="shared" ref="N64" si="148">M64</f>
        <v>0.89</v>
      </c>
      <c r="O64" s="70">
        <f t="shared" ref="O64" si="149">N64</f>
        <v>0.89</v>
      </c>
      <c r="P64" s="70">
        <f t="shared" ref="P64" si="150">O64</f>
        <v>0.89</v>
      </c>
      <c r="Q64" s="70">
        <f t="shared" ref="Q64" si="151">P64</f>
        <v>0.89</v>
      </c>
      <c r="R64" s="70">
        <f t="shared" ref="R64" si="152">Q64</f>
        <v>0.89</v>
      </c>
      <c r="S64" s="70">
        <f t="shared" ref="S64" si="153">R64</f>
        <v>0.89</v>
      </c>
      <c r="T64" s="70">
        <f t="shared" ref="T64" si="154">S64</f>
        <v>0.89</v>
      </c>
      <c r="U64" s="70">
        <f t="shared" ref="U64" si="155">T64</f>
        <v>0.89</v>
      </c>
      <c r="V64" s="70">
        <f t="shared" ref="V64" si="156">U64</f>
        <v>0.89</v>
      </c>
      <c r="W64" s="70">
        <f t="shared" ref="W64" si="157">V64</f>
        <v>0.89</v>
      </c>
      <c r="X64" s="70">
        <f t="shared" ref="X64" si="158">W64</f>
        <v>0.89</v>
      </c>
      <c r="Y64" s="70">
        <f t="shared" ref="Y64" si="159">X64</f>
        <v>0.89</v>
      </c>
      <c r="Z64" s="70">
        <f t="shared" ref="Z64" si="160">Y64</f>
        <v>0.89</v>
      </c>
      <c r="AA64" s="70">
        <f t="shared" ref="AA64" si="161">Z64</f>
        <v>0.89</v>
      </c>
      <c r="AB64" s="70">
        <f t="shared" ref="AB64" si="162">AA64</f>
        <v>0.89</v>
      </c>
      <c r="AC64" s="70">
        <f t="shared" ref="AC64" si="163">AB64</f>
        <v>0.89</v>
      </c>
      <c r="AD64" s="70">
        <f t="shared" ref="AD64" si="164">AC64</f>
        <v>0.89</v>
      </c>
      <c r="AE64" s="70">
        <f t="shared" ref="AE64" si="165">AD64</f>
        <v>0.89</v>
      </c>
      <c r="AF64" s="70">
        <f t="shared" ref="AF64" si="166">AE64</f>
        <v>0.89</v>
      </c>
      <c r="AG64" s="70">
        <f t="shared" ref="AG64" si="167">AF64</f>
        <v>0.89</v>
      </c>
      <c r="AH64" s="70">
        <f t="shared" ref="AH64" si="168">AG64</f>
        <v>0.89</v>
      </c>
      <c r="AI64" s="70">
        <f t="shared" ref="AI64" si="169">AH64</f>
        <v>0.89</v>
      </c>
      <c r="AJ64" s="70">
        <f t="shared" ref="AJ64" si="170">AI64</f>
        <v>0.89</v>
      </c>
      <c r="AK64" s="70">
        <f t="shared" ref="AK64" si="171">AJ64</f>
        <v>0.89</v>
      </c>
      <c r="AL64" s="70">
        <f t="shared" ref="AL64" si="172">AK64</f>
        <v>0.89</v>
      </c>
      <c r="AM64" s="70">
        <f t="shared" ref="AM64" si="173">AL64</f>
        <v>0.89</v>
      </c>
      <c r="AN64" s="70">
        <f t="shared" ref="AN64" si="174">AM64</f>
        <v>0.89</v>
      </c>
      <c r="AO64" s="70">
        <f t="shared" ref="AO64" si="175">AN64</f>
        <v>0.89</v>
      </c>
    </row>
    <row r="65" spans="1:41" ht="14.1" customHeight="1" x14ac:dyDescent="0.25">
      <c r="A65" s="93">
        <f>C63*B63</f>
        <v>0</v>
      </c>
      <c r="B65" s="94">
        <f>C64*B64</f>
        <v>0</v>
      </c>
      <c r="C65" s="72" t="s">
        <v>52</v>
      </c>
      <c r="D65" s="73"/>
      <c r="E65" s="74" t="e">
        <f>SUM((B63-D65)/(D65))</f>
        <v>#DIV/0!</v>
      </c>
      <c r="F65" s="75" t="s">
        <v>53</v>
      </c>
      <c r="G65" s="76">
        <v>639668</v>
      </c>
      <c r="H65" s="76">
        <v>441600</v>
      </c>
      <c r="I65" s="77">
        <v>117658</v>
      </c>
      <c r="J65" s="77">
        <v>77590</v>
      </c>
      <c r="K65" s="76">
        <v>468016</v>
      </c>
      <c r="L65" s="77">
        <v>171724</v>
      </c>
      <c r="M65" s="76">
        <v>555483</v>
      </c>
      <c r="N65" s="77">
        <v>195357</v>
      </c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</row>
    <row r="66" spans="1:41" s="61" customFormat="1" ht="14.1" customHeight="1" x14ac:dyDescent="0.25">
      <c r="A66" s="55" t="s">
        <v>131</v>
      </c>
      <c r="B66" s="94">
        <f>ROUNDUP(A65/1000,0)+IF(A65,8.48,0)+ROUNDUP(A65*0.0003,2)</f>
        <v>0</v>
      </c>
      <c r="C66" s="72" t="s">
        <v>54</v>
      </c>
      <c r="D66" s="73"/>
      <c r="E66" s="74"/>
      <c r="F66" s="79" t="s">
        <v>49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77"/>
      <c r="W66" s="80"/>
      <c r="X66" s="80"/>
      <c r="Y66" s="80"/>
      <c r="Z66" s="80"/>
      <c r="AA66" s="80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</row>
    <row r="67" spans="1:41" s="71" customFormat="1" ht="14.1" customHeight="1" x14ac:dyDescent="0.25">
      <c r="A67" s="82" t="s">
        <v>132</v>
      </c>
      <c r="B67" s="94">
        <f>ROUNDUP(B65/1000,0)+IF(B65,8.48,0)+ROUNDUP(B65*0.0003,2)</f>
        <v>0</v>
      </c>
      <c r="C67" s="84"/>
      <c r="D67" s="85" t="s">
        <v>55</v>
      </c>
      <c r="E67" s="86"/>
      <c r="F67" s="87" t="s">
        <v>56</v>
      </c>
      <c r="G67" s="88">
        <f t="shared" ref="G67:AO67" si="176">ROUNDDOWN(G64*105%,3)</f>
        <v>0.93400000000000005</v>
      </c>
      <c r="H67" s="88">
        <f t="shared" si="176"/>
        <v>0.93400000000000005</v>
      </c>
      <c r="I67" s="88">
        <f t="shared" si="176"/>
        <v>0.93400000000000005</v>
      </c>
      <c r="J67" s="88">
        <f t="shared" si="176"/>
        <v>0.93400000000000005</v>
      </c>
      <c r="K67" s="88">
        <f t="shared" si="176"/>
        <v>0.93400000000000005</v>
      </c>
      <c r="L67" s="88">
        <f t="shared" si="176"/>
        <v>0.93400000000000005</v>
      </c>
      <c r="M67" s="88">
        <f t="shared" si="176"/>
        <v>0.93400000000000005</v>
      </c>
      <c r="N67" s="88">
        <f t="shared" si="176"/>
        <v>0.93400000000000005</v>
      </c>
      <c r="O67" s="88">
        <f t="shared" si="176"/>
        <v>0.93400000000000005</v>
      </c>
      <c r="P67" s="88">
        <f t="shared" si="176"/>
        <v>0.93400000000000005</v>
      </c>
      <c r="Q67" s="88">
        <f t="shared" si="176"/>
        <v>0.93400000000000005</v>
      </c>
      <c r="R67" s="88">
        <f t="shared" si="176"/>
        <v>0.93400000000000005</v>
      </c>
      <c r="S67" s="88">
        <f t="shared" si="176"/>
        <v>0.93400000000000005</v>
      </c>
      <c r="T67" s="88">
        <f t="shared" si="176"/>
        <v>0.93400000000000005</v>
      </c>
      <c r="U67" s="88">
        <f t="shared" si="176"/>
        <v>0.93400000000000005</v>
      </c>
      <c r="V67" s="88">
        <f t="shared" si="176"/>
        <v>0.93400000000000005</v>
      </c>
      <c r="W67" s="88">
        <f t="shared" si="176"/>
        <v>0.93400000000000005</v>
      </c>
      <c r="X67" s="88">
        <f t="shared" si="176"/>
        <v>0.93400000000000005</v>
      </c>
      <c r="Y67" s="88">
        <f t="shared" si="176"/>
        <v>0.93400000000000005</v>
      </c>
      <c r="Z67" s="88">
        <f t="shared" si="176"/>
        <v>0.93400000000000005</v>
      </c>
      <c r="AA67" s="88">
        <f t="shared" si="176"/>
        <v>0.93400000000000005</v>
      </c>
      <c r="AB67" s="88">
        <f t="shared" si="176"/>
        <v>0.93400000000000005</v>
      </c>
      <c r="AC67" s="88">
        <f t="shared" si="176"/>
        <v>0.93400000000000005</v>
      </c>
      <c r="AD67" s="88">
        <f t="shared" si="176"/>
        <v>0.93400000000000005</v>
      </c>
      <c r="AE67" s="88">
        <f t="shared" si="176"/>
        <v>0.93400000000000005</v>
      </c>
      <c r="AF67" s="88">
        <f t="shared" si="176"/>
        <v>0.93400000000000005</v>
      </c>
      <c r="AG67" s="88">
        <f t="shared" si="176"/>
        <v>0.93400000000000005</v>
      </c>
      <c r="AH67" s="88">
        <f t="shared" si="176"/>
        <v>0.93400000000000005</v>
      </c>
      <c r="AI67" s="88">
        <f t="shared" si="176"/>
        <v>0.93400000000000005</v>
      </c>
      <c r="AJ67" s="88">
        <f t="shared" si="176"/>
        <v>0.93400000000000005</v>
      </c>
      <c r="AK67" s="88">
        <f t="shared" si="176"/>
        <v>0.93400000000000005</v>
      </c>
      <c r="AL67" s="88">
        <f t="shared" si="176"/>
        <v>0.93400000000000005</v>
      </c>
      <c r="AM67" s="88">
        <f t="shared" si="176"/>
        <v>0.93400000000000005</v>
      </c>
      <c r="AN67" s="88">
        <f t="shared" si="176"/>
        <v>0.93400000000000005</v>
      </c>
      <c r="AO67" s="88">
        <f t="shared" si="176"/>
        <v>0.93400000000000005</v>
      </c>
    </row>
    <row r="68" spans="1:41" ht="13.5" customHeight="1" x14ac:dyDescent="0.25">
      <c r="A68" s="89"/>
      <c r="B68" s="89"/>
      <c r="C68" s="89"/>
      <c r="D68" s="89"/>
      <c r="E68" s="89"/>
      <c r="F68" s="89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</row>
    <row r="69" spans="1:41" ht="14.1" customHeight="1" x14ac:dyDescent="0.25">
      <c r="A69" s="173" t="s">
        <v>6</v>
      </c>
      <c r="B69" s="174"/>
      <c r="C69" s="174"/>
      <c r="D69" s="174"/>
      <c r="E69" s="175"/>
      <c r="F69" s="43" t="s">
        <v>7</v>
      </c>
      <c r="G69" s="44" t="s">
        <v>139</v>
      </c>
      <c r="H69" s="44" t="s">
        <v>140</v>
      </c>
      <c r="I69" s="44" t="s">
        <v>141</v>
      </c>
      <c r="J69" s="44" t="s">
        <v>142</v>
      </c>
      <c r="K69" s="44" t="s">
        <v>143</v>
      </c>
      <c r="L69" s="44" t="s">
        <v>144</v>
      </c>
      <c r="M69" s="44" t="s">
        <v>145</v>
      </c>
      <c r="N69" s="44" t="s">
        <v>146</v>
      </c>
      <c r="O69" s="44" t="s">
        <v>147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</row>
    <row r="70" spans="1:41" ht="14.1" customHeight="1" x14ac:dyDescent="0.25">
      <c r="A70" s="176" t="s">
        <v>8</v>
      </c>
      <c r="B70" s="177"/>
      <c r="C70" s="177"/>
      <c r="D70" s="178"/>
      <c r="E70" s="179"/>
      <c r="F70" s="164" t="s">
        <v>114</v>
      </c>
      <c r="G70" s="45" t="s">
        <v>129</v>
      </c>
      <c r="H70" s="46" t="s">
        <v>9</v>
      </c>
      <c r="I70" s="46" t="s">
        <v>10</v>
      </c>
      <c r="J70" s="46" t="s">
        <v>11</v>
      </c>
      <c r="K70" s="46" t="s">
        <v>12</v>
      </c>
      <c r="L70" s="46" t="s">
        <v>13</v>
      </c>
      <c r="M70" s="46" t="s">
        <v>14</v>
      </c>
      <c r="N70" s="46" t="s">
        <v>15</v>
      </c>
      <c r="O70" s="46" t="s">
        <v>16</v>
      </c>
      <c r="P70" s="46" t="s">
        <v>17</v>
      </c>
      <c r="Q70" s="46" t="s">
        <v>18</v>
      </c>
      <c r="R70" s="46" t="s">
        <v>19</v>
      </c>
      <c r="S70" s="46" t="s">
        <v>20</v>
      </c>
      <c r="T70" s="46" t="s">
        <v>21</v>
      </c>
      <c r="U70" s="46" t="s">
        <v>22</v>
      </c>
      <c r="V70" s="46" t="s">
        <v>23</v>
      </c>
      <c r="W70" s="46" t="s">
        <v>24</v>
      </c>
      <c r="X70" s="46" t="s">
        <v>25</v>
      </c>
      <c r="Y70" s="46" t="s">
        <v>26</v>
      </c>
      <c r="Z70" s="46" t="s">
        <v>27</v>
      </c>
      <c r="AA70" s="46" t="s">
        <v>28</v>
      </c>
      <c r="AB70" s="46" t="s">
        <v>29</v>
      </c>
      <c r="AC70" s="46" t="s">
        <v>30</v>
      </c>
      <c r="AD70" s="46" t="s">
        <v>31</v>
      </c>
      <c r="AE70" s="46" t="s">
        <v>32</v>
      </c>
      <c r="AF70" s="46" t="s">
        <v>33</v>
      </c>
      <c r="AG70" s="46" t="s">
        <v>34</v>
      </c>
      <c r="AH70" s="46" t="s">
        <v>35</v>
      </c>
      <c r="AI70" s="46" t="s">
        <v>36</v>
      </c>
      <c r="AJ70" s="46" t="s">
        <v>37</v>
      </c>
      <c r="AK70" s="46" t="s">
        <v>38</v>
      </c>
      <c r="AL70" s="46" t="s">
        <v>39</v>
      </c>
      <c r="AM70" s="46" t="s">
        <v>40</v>
      </c>
      <c r="AN70" s="46" t="s">
        <v>41</v>
      </c>
      <c r="AO70" s="46" t="s">
        <v>42</v>
      </c>
    </row>
    <row r="71" spans="1:41" s="54" customFormat="1" ht="14.1" customHeight="1" x14ac:dyDescent="0.25">
      <c r="A71" s="47"/>
      <c r="B71" s="48"/>
      <c r="C71" s="49"/>
      <c r="D71" s="50" t="s">
        <v>43</v>
      </c>
      <c r="E71" s="51"/>
      <c r="F71" s="52" t="s">
        <v>44</v>
      </c>
      <c r="G71" s="53">
        <v>0.64</v>
      </c>
      <c r="H71" s="53">
        <v>0.68</v>
      </c>
      <c r="I71" s="53">
        <v>0.68</v>
      </c>
      <c r="J71" s="53">
        <v>0.67500000000000004</v>
      </c>
      <c r="K71" s="53">
        <v>0.68</v>
      </c>
      <c r="L71" s="53">
        <v>0.67500000000000004</v>
      </c>
      <c r="M71" s="53">
        <v>0.67500000000000004</v>
      </c>
      <c r="N71" s="53">
        <v>0.68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</row>
    <row r="72" spans="1:41" s="61" customFormat="1" ht="13.15" customHeight="1" x14ac:dyDescent="0.25">
      <c r="A72" s="55"/>
      <c r="B72" s="49"/>
      <c r="C72" s="56" t="s">
        <v>45</v>
      </c>
      <c r="D72" s="57"/>
      <c r="E72" s="58">
        <f>SUM((D72-B74)/B74)</f>
        <v>-1</v>
      </c>
      <c r="F72" s="52" t="s">
        <v>46</v>
      </c>
      <c r="G72" s="59">
        <v>0.68</v>
      </c>
      <c r="H72" s="59">
        <v>0.69</v>
      </c>
      <c r="I72" s="60">
        <v>0.68</v>
      </c>
      <c r="J72" s="60">
        <v>0.68500000000000005</v>
      </c>
      <c r="K72" s="60">
        <v>0.68500000000000005</v>
      </c>
      <c r="L72" s="60">
        <v>0.68500000000000005</v>
      </c>
      <c r="M72" s="60">
        <v>0.68</v>
      </c>
      <c r="N72" s="60">
        <v>0.69</v>
      </c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</row>
    <row r="73" spans="1:41" s="61" customFormat="1" ht="14.1" customHeight="1" x14ac:dyDescent="0.25">
      <c r="A73" s="62"/>
      <c r="B73" s="63"/>
      <c r="C73" s="56" t="s">
        <v>47</v>
      </c>
      <c r="D73" s="57">
        <v>0.69</v>
      </c>
      <c r="E73" s="58">
        <f>SUM((D73-B74)/B74)</f>
        <v>3.7593984962405881E-2</v>
      </c>
      <c r="F73" s="52" t="s">
        <v>48</v>
      </c>
      <c r="G73" s="60">
        <v>0.64</v>
      </c>
      <c r="H73" s="60">
        <v>0.67500000000000004</v>
      </c>
      <c r="I73" s="60">
        <v>0.67</v>
      </c>
      <c r="J73" s="60">
        <v>0.67</v>
      </c>
      <c r="K73" s="60">
        <v>0.66500000000000004</v>
      </c>
      <c r="L73" s="60">
        <v>0.67500000000000004</v>
      </c>
      <c r="M73" s="60">
        <v>0.67</v>
      </c>
      <c r="N73" s="60">
        <v>0.68</v>
      </c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</row>
    <row r="74" spans="1:41" s="61" customFormat="1" ht="14.1" customHeight="1" thickBot="1" x14ac:dyDescent="0.3">
      <c r="A74" s="64" t="s">
        <v>49</v>
      </c>
      <c r="B74" s="65">
        <v>0.66500000000000004</v>
      </c>
      <c r="C74" s="49"/>
      <c r="D74" s="49"/>
      <c r="E74" s="66"/>
      <c r="F74" s="52" t="s">
        <v>50</v>
      </c>
      <c r="G74" s="60">
        <v>0.67500000000000004</v>
      </c>
      <c r="H74" s="53">
        <v>0.68</v>
      </c>
      <c r="I74" s="53">
        <v>0.67500000000000004</v>
      </c>
      <c r="J74" s="53">
        <v>0.67500000000000004</v>
      </c>
      <c r="K74" s="53">
        <v>0.67500000000000004</v>
      </c>
      <c r="L74" s="53">
        <v>0.67500000000000004</v>
      </c>
      <c r="M74" s="53">
        <v>0.68</v>
      </c>
      <c r="N74" s="53">
        <v>0.68500000000000005</v>
      </c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</row>
    <row r="75" spans="1:41" s="71" customFormat="1" ht="14.1" customHeight="1" x14ac:dyDescent="0.25">
      <c r="A75" s="64" t="s">
        <v>130</v>
      </c>
      <c r="B75" s="65"/>
      <c r="C75" s="67"/>
      <c r="D75" s="67"/>
      <c r="E75" s="68"/>
      <c r="F75" s="69" t="s">
        <v>51</v>
      </c>
      <c r="G75" s="70">
        <f>(G71+G74)/2</f>
        <v>0.65749999999999997</v>
      </c>
      <c r="H75" s="70">
        <f t="shared" ref="H75" si="177">G75</f>
        <v>0.65749999999999997</v>
      </c>
      <c r="I75" s="70">
        <f t="shared" ref="I75" si="178">H75</f>
        <v>0.65749999999999997</v>
      </c>
      <c r="J75" s="70">
        <f t="shared" ref="J75" si="179">I75</f>
        <v>0.65749999999999997</v>
      </c>
      <c r="K75" s="70">
        <f t="shared" ref="K75" si="180">J75</f>
        <v>0.65749999999999997</v>
      </c>
      <c r="L75" s="70">
        <f t="shared" ref="L75" si="181">K75</f>
        <v>0.65749999999999997</v>
      </c>
      <c r="M75" s="70">
        <f t="shared" ref="M75" si="182">L75</f>
        <v>0.65749999999999997</v>
      </c>
      <c r="N75" s="70">
        <f t="shared" ref="N75" si="183">M75</f>
        <v>0.65749999999999997</v>
      </c>
      <c r="O75" s="70">
        <f t="shared" ref="O75" si="184">N75</f>
        <v>0.65749999999999997</v>
      </c>
      <c r="P75" s="70">
        <f t="shared" ref="P75" si="185">O75</f>
        <v>0.65749999999999997</v>
      </c>
      <c r="Q75" s="70">
        <f t="shared" ref="Q75" si="186">P75</f>
        <v>0.65749999999999997</v>
      </c>
      <c r="R75" s="70">
        <f t="shared" ref="R75" si="187">Q75</f>
        <v>0.65749999999999997</v>
      </c>
      <c r="S75" s="70">
        <f t="shared" ref="S75" si="188">R75</f>
        <v>0.65749999999999997</v>
      </c>
      <c r="T75" s="70">
        <f t="shared" ref="T75" si="189">S75</f>
        <v>0.65749999999999997</v>
      </c>
      <c r="U75" s="70">
        <f t="shared" ref="U75" si="190">T75</f>
        <v>0.65749999999999997</v>
      </c>
      <c r="V75" s="70">
        <f t="shared" ref="V75" si="191">U75</f>
        <v>0.65749999999999997</v>
      </c>
      <c r="W75" s="70">
        <f t="shared" ref="W75" si="192">V75</f>
        <v>0.65749999999999997</v>
      </c>
      <c r="X75" s="70">
        <f t="shared" ref="X75" si="193">W75</f>
        <v>0.65749999999999997</v>
      </c>
      <c r="Y75" s="70">
        <f t="shared" ref="Y75" si="194">X75</f>
        <v>0.65749999999999997</v>
      </c>
      <c r="Z75" s="70">
        <f t="shared" ref="Z75" si="195">Y75</f>
        <v>0.65749999999999997</v>
      </c>
      <c r="AA75" s="70">
        <f t="shared" ref="AA75" si="196">Z75</f>
        <v>0.65749999999999997</v>
      </c>
      <c r="AB75" s="70">
        <f t="shared" ref="AB75" si="197">AA75</f>
        <v>0.65749999999999997</v>
      </c>
      <c r="AC75" s="70">
        <f t="shared" ref="AC75" si="198">AB75</f>
        <v>0.65749999999999997</v>
      </c>
      <c r="AD75" s="70">
        <f t="shared" ref="AD75" si="199">AC75</f>
        <v>0.65749999999999997</v>
      </c>
      <c r="AE75" s="70">
        <f t="shared" ref="AE75" si="200">AD75</f>
        <v>0.65749999999999997</v>
      </c>
      <c r="AF75" s="70">
        <f t="shared" ref="AF75" si="201">AE75</f>
        <v>0.65749999999999997</v>
      </c>
      <c r="AG75" s="70">
        <f t="shared" ref="AG75" si="202">AF75</f>
        <v>0.65749999999999997</v>
      </c>
      <c r="AH75" s="70">
        <f t="shared" ref="AH75" si="203">AG75</f>
        <v>0.65749999999999997</v>
      </c>
      <c r="AI75" s="70">
        <f t="shared" ref="AI75" si="204">AH75</f>
        <v>0.65749999999999997</v>
      </c>
      <c r="AJ75" s="70">
        <f t="shared" ref="AJ75" si="205">AI75</f>
        <v>0.65749999999999997</v>
      </c>
      <c r="AK75" s="70">
        <f t="shared" ref="AK75" si="206">AJ75</f>
        <v>0.65749999999999997</v>
      </c>
      <c r="AL75" s="70">
        <f t="shared" ref="AL75" si="207">AK75</f>
        <v>0.65749999999999997</v>
      </c>
      <c r="AM75" s="70">
        <f t="shared" ref="AM75" si="208">AL75</f>
        <v>0.65749999999999997</v>
      </c>
      <c r="AN75" s="70">
        <f t="shared" ref="AN75" si="209">AM75</f>
        <v>0.65749999999999997</v>
      </c>
      <c r="AO75" s="70">
        <f t="shared" ref="AO75" si="210">AN75</f>
        <v>0.65749999999999997</v>
      </c>
    </row>
    <row r="76" spans="1:41" ht="14.1" customHeight="1" x14ac:dyDescent="0.25">
      <c r="A76" s="93">
        <f>C74*B74</f>
        <v>0</v>
      </c>
      <c r="B76" s="94">
        <f>C75*B75</f>
        <v>0</v>
      </c>
      <c r="C76" s="72" t="s">
        <v>52</v>
      </c>
      <c r="D76" s="73">
        <v>0.65500000000000003</v>
      </c>
      <c r="E76" s="74">
        <f>SUM((B74-D76)/(D76))</f>
        <v>1.5267175572519097E-2</v>
      </c>
      <c r="F76" s="75" t="s">
        <v>53</v>
      </c>
      <c r="G76" s="76">
        <v>135679</v>
      </c>
      <c r="H76" s="76">
        <v>81749</v>
      </c>
      <c r="I76" s="77">
        <v>34434</v>
      </c>
      <c r="J76" s="77">
        <v>44074</v>
      </c>
      <c r="K76" s="77">
        <v>40711</v>
      </c>
      <c r="L76" s="77">
        <v>44930</v>
      </c>
      <c r="M76" s="77">
        <v>33567</v>
      </c>
      <c r="N76" s="77">
        <v>59386</v>
      </c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</row>
    <row r="77" spans="1:41" s="61" customFormat="1" ht="14.1" customHeight="1" x14ac:dyDescent="0.25">
      <c r="A77" s="55" t="s">
        <v>131</v>
      </c>
      <c r="B77" s="94">
        <f>ROUNDUP(A76/1000,0)+IF(A76,8.48,0)+ROUNDUP(A76*0.0003,2)</f>
        <v>0</v>
      </c>
      <c r="C77" s="72" t="s">
        <v>54</v>
      </c>
      <c r="D77" s="73"/>
      <c r="E77" s="74"/>
      <c r="F77" s="79" t="s">
        <v>49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77"/>
      <c r="W77" s="80"/>
      <c r="X77" s="80"/>
      <c r="Y77" s="80"/>
      <c r="Z77" s="80"/>
      <c r="AA77" s="80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</row>
    <row r="78" spans="1:41" s="71" customFormat="1" ht="14.1" customHeight="1" x14ac:dyDescent="0.25">
      <c r="A78" s="82" t="s">
        <v>132</v>
      </c>
      <c r="B78" s="94">
        <f>ROUNDUP(B76/1000,0)+IF(B76,8.48,0)+ROUNDUP(B76*0.0003,2)</f>
        <v>0</v>
      </c>
      <c r="C78" s="84"/>
      <c r="D78" s="85" t="s">
        <v>55</v>
      </c>
      <c r="E78" s="86"/>
      <c r="F78" s="87" t="s">
        <v>56</v>
      </c>
      <c r="G78" s="88">
        <f t="shared" ref="G78:AO78" si="211">ROUNDDOWN(G75*105%,3)</f>
        <v>0.69</v>
      </c>
      <c r="H78" s="88">
        <f t="shared" si="211"/>
        <v>0.69</v>
      </c>
      <c r="I78" s="88">
        <f t="shared" si="211"/>
        <v>0.69</v>
      </c>
      <c r="J78" s="88">
        <f t="shared" si="211"/>
        <v>0.69</v>
      </c>
      <c r="K78" s="88">
        <f t="shared" si="211"/>
        <v>0.69</v>
      </c>
      <c r="L78" s="88">
        <f t="shared" si="211"/>
        <v>0.69</v>
      </c>
      <c r="M78" s="88">
        <f t="shared" si="211"/>
        <v>0.69</v>
      </c>
      <c r="N78" s="88">
        <f t="shared" si="211"/>
        <v>0.69</v>
      </c>
      <c r="O78" s="88">
        <f t="shared" si="211"/>
        <v>0.69</v>
      </c>
      <c r="P78" s="88">
        <f t="shared" si="211"/>
        <v>0.69</v>
      </c>
      <c r="Q78" s="88">
        <f t="shared" si="211"/>
        <v>0.69</v>
      </c>
      <c r="R78" s="88">
        <f t="shared" si="211"/>
        <v>0.69</v>
      </c>
      <c r="S78" s="88">
        <f t="shared" si="211"/>
        <v>0.69</v>
      </c>
      <c r="T78" s="88">
        <f t="shared" si="211"/>
        <v>0.69</v>
      </c>
      <c r="U78" s="88">
        <f t="shared" si="211"/>
        <v>0.69</v>
      </c>
      <c r="V78" s="88">
        <f t="shared" si="211"/>
        <v>0.69</v>
      </c>
      <c r="W78" s="88">
        <f t="shared" si="211"/>
        <v>0.69</v>
      </c>
      <c r="X78" s="88">
        <f t="shared" si="211"/>
        <v>0.69</v>
      </c>
      <c r="Y78" s="88">
        <f t="shared" si="211"/>
        <v>0.69</v>
      </c>
      <c r="Z78" s="88">
        <f t="shared" si="211"/>
        <v>0.69</v>
      </c>
      <c r="AA78" s="88">
        <f t="shared" si="211"/>
        <v>0.69</v>
      </c>
      <c r="AB78" s="88">
        <f t="shared" si="211"/>
        <v>0.69</v>
      </c>
      <c r="AC78" s="88">
        <f t="shared" si="211"/>
        <v>0.69</v>
      </c>
      <c r="AD78" s="88">
        <f t="shared" si="211"/>
        <v>0.69</v>
      </c>
      <c r="AE78" s="88">
        <f t="shared" si="211"/>
        <v>0.69</v>
      </c>
      <c r="AF78" s="88">
        <f t="shared" si="211"/>
        <v>0.69</v>
      </c>
      <c r="AG78" s="88">
        <f t="shared" si="211"/>
        <v>0.69</v>
      </c>
      <c r="AH78" s="88">
        <f t="shared" si="211"/>
        <v>0.69</v>
      </c>
      <c r="AI78" s="88">
        <f t="shared" si="211"/>
        <v>0.69</v>
      </c>
      <c r="AJ78" s="88">
        <f t="shared" si="211"/>
        <v>0.69</v>
      </c>
      <c r="AK78" s="88">
        <f t="shared" si="211"/>
        <v>0.69</v>
      </c>
      <c r="AL78" s="88">
        <f t="shared" si="211"/>
        <v>0.69</v>
      </c>
      <c r="AM78" s="88">
        <f t="shared" si="211"/>
        <v>0.69</v>
      </c>
      <c r="AN78" s="88">
        <f t="shared" si="211"/>
        <v>0.69</v>
      </c>
      <c r="AO78" s="88">
        <f t="shared" si="211"/>
        <v>0.69</v>
      </c>
    </row>
    <row r="79" spans="1:41" ht="13.5" customHeight="1" x14ac:dyDescent="0.25">
      <c r="A79" s="89"/>
      <c r="B79" s="89"/>
      <c r="C79" s="89"/>
      <c r="D79" s="89"/>
      <c r="E79" s="89"/>
      <c r="F79" s="89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spans="1:41" ht="14.1" customHeight="1" x14ac:dyDescent="0.25">
      <c r="A80" s="173" t="s">
        <v>6</v>
      </c>
      <c r="B80" s="174"/>
      <c r="C80" s="174"/>
      <c r="D80" s="174"/>
      <c r="E80" s="175"/>
      <c r="F80" s="43" t="s">
        <v>7</v>
      </c>
      <c r="G80" s="44" t="s">
        <v>139</v>
      </c>
      <c r="H80" s="44" t="s">
        <v>140</v>
      </c>
      <c r="I80" s="44" t="s">
        <v>141</v>
      </c>
      <c r="J80" s="44" t="s">
        <v>142</v>
      </c>
      <c r="K80" s="44" t="s">
        <v>143</v>
      </c>
      <c r="L80" s="44" t="s">
        <v>144</v>
      </c>
      <c r="M80" s="44" t="s">
        <v>145</v>
      </c>
      <c r="N80" s="44" t="s">
        <v>146</v>
      </c>
      <c r="O80" s="44" t="s">
        <v>147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</row>
    <row r="81" spans="1:41" ht="14.1" customHeight="1" x14ac:dyDescent="0.25">
      <c r="A81" s="176" t="s">
        <v>8</v>
      </c>
      <c r="B81" s="177"/>
      <c r="C81" s="177"/>
      <c r="D81" s="178"/>
      <c r="E81" s="179"/>
      <c r="F81" s="164" t="s">
        <v>116</v>
      </c>
      <c r="G81" s="45" t="s">
        <v>129</v>
      </c>
      <c r="H81" s="46" t="s">
        <v>9</v>
      </c>
      <c r="I81" s="46" t="s">
        <v>10</v>
      </c>
      <c r="J81" s="46" t="s">
        <v>11</v>
      </c>
      <c r="K81" s="46" t="s">
        <v>12</v>
      </c>
      <c r="L81" s="46" t="s">
        <v>13</v>
      </c>
      <c r="M81" s="46" t="s">
        <v>14</v>
      </c>
      <c r="N81" s="46" t="s">
        <v>15</v>
      </c>
      <c r="O81" s="46" t="s">
        <v>16</v>
      </c>
      <c r="P81" s="46" t="s">
        <v>17</v>
      </c>
      <c r="Q81" s="46" t="s">
        <v>18</v>
      </c>
      <c r="R81" s="46" t="s">
        <v>19</v>
      </c>
      <c r="S81" s="46" t="s">
        <v>20</v>
      </c>
      <c r="T81" s="46" t="s">
        <v>21</v>
      </c>
      <c r="U81" s="46" t="s">
        <v>22</v>
      </c>
      <c r="V81" s="46" t="s">
        <v>23</v>
      </c>
      <c r="W81" s="46" t="s">
        <v>24</v>
      </c>
      <c r="X81" s="46" t="s">
        <v>25</v>
      </c>
      <c r="Y81" s="46" t="s">
        <v>26</v>
      </c>
      <c r="Z81" s="46" t="s">
        <v>27</v>
      </c>
      <c r="AA81" s="46" t="s">
        <v>28</v>
      </c>
      <c r="AB81" s="46" t="s">
        <v>29</v>
      </c>
      <c r="AC81" s="46" t="s">
        <v>30</v>
      </c>
      <c r="AD81" s="46" t="s">
        <v>31</v>
      </c>
      <c r="AE81" s="46" t="s">
        <v>32</v>
      </c>
      <c r="AF81" s="46" t="s">
        <v>33</v>
      </c>
      <c r="AG81" s="46" t="s">
        <v>34</v>
      </c>
      <c r="AH81" s="46" t="s">
        <v>35</v>
      </c>
      <c r="AI81" s="46" t="s">
        <v>36</v>
      </c>
      <c r="AJ81" s="46" t="s">
        <v>37</v>
      </c>
      <c r="AK81" s="46" t="s">
        <v>38</v>
      </c>
      <c r="AL81" s="46" t="s">
        <v>39</v>
      </c>
      <c r="AM81" s="46" t="s">
        <v>40</v>
      </c>
      <c r="AN81" s="46" t="s">
        <v>41</v>
      </c>
      <c r="AO81" s="46" t="s">
        <v>42</v>
      </c>
    </row>
    <row r="82" spans="1:41" s="54" customFormat="1" ht="14.1" customHeight="1" x14ac:dyDescent="0.25">
      <c r="A82" s="47"/>
      <c r="B82" s="48"/>
      <c r="C82" s="49"/>
      <c r="D82" s="50" t="s">
        <v>43</v>
      </c>
      <c r="E82" s="51"/>
      <c r="F82" s="52" t="s">
        <v>44</v>
      </c>
      <c r="G82" s="53">
        <v>0.5</v>
      </c>
      <c r="H82" s="53">
        <v>0.57999999999999996</v>
      </c>
      <c r="I82" s="53">
        <v>0.57499999999999996</v>
      </c>
      <c r="J82" s="53">
        <v>0.58499999999999996</v>
      </c>
      <c r="K82" s="53">
        <v>0.57999999999999996</v>
      </c>
      <c r="L82" s="53">
        <v>0.60499999999999998</v>
      </c>
      <c r="M82" s="53">
        <v>0.62</v>
      </c>
      <c r="N82" s="53">
        <v>0.63500000000000001</v>
      </c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</row>
    <row r="83" spans="1:41" s="61" customFormat="1" ht="13.15" customHeight="1" x14ac:dyDescent="0.25">
      <c r="A83" s="55"/>
      <c r="B83" s="49"/>
      <c r="C83" s="56" t="s">
        <v>45</v>
      </c>
      <c r="D83" s="57"/>
      <c r="E83" s="58" t="e">
        <f>SUM((D83-B85)/B85)</f>
        <v>#DIV/0!</v>
      </c>
      <c r="F83" s="52" t="s">
        <v>46</v>
      </c>
      <c r="G83" s="59">
        <v>0.57999999999999996</v>
      </c>
      <c r="H83" s="59">
        <v>0.61499999999999999</v>
      </c>
      <c r="I83" s="60">
        <v>0.6</v>
      </c>
      <c r="J83" s="60">
        <v>0.58499999999999996</v>
      </c>
      <c r="K83" s="60">
        <v>0.61</v>
      </c>
      <c r="L83" s="59">
        <v>0.64500000000000002</v>
      </c>
      <c r="M83" s="60">
        <v>0.63</v>
      </c>
      <c r="N83" s="60">
        <v>0.63500000000000001</v>
      </c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</row>
    <row r="84" spans="1:41" s="61" customFormat="1" ht="14.1" customHeight="1" x14ac:dyDescent="0.25">
      <c r="A84" s="62"/>
      <c r="B84" s="63"/>
      <c r="C84" s="56" t="s">
        <v>47</v>
      </c>
      <c r="D84" s="57"/>
      <c r="E84" s="58" t="e">
        <f>SUM((D84-B85)/B85)</f>
        <v>#DIV/0!</v>
      </c>
      <c r="F84" s="52" t="s">
        <v>48</v>
      </c>
      <c r="G84" s="60">
        <v>0.495</v>
      </c>
      <c r="H84" s="60">
        <v>0.56000000000000005</v>
      </c>
      <c r="I84" s="60">
        <v>0.57499999999999996</v>
      </c>
      <c r="J84" s="60">
        <v>0.56999999999999995</v>
      </c>
      <c r="K84" s="60">
        <v>0.57999999999999996</v>
      </c>
      <c r="L84" s="60">
        <v>0.60499999999999998</v>
      </c>
      <c r="M84" s="60">
        <v>0.61</v>
      </c>
      <c r="N84" s="60">
        <v>0.61</v>
      </c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</row>
    <row r="85" spans="1:41" s="61" customFormat="1" ht="14.1" customHeight="1" thickBot="1" x14ac:dyDescent="0.3">
      <c r="A85" s="64" t="s">
        <v>49</v>
      </c>
      <c r="B85" s="65"/>
      <c r="C85" s="49"/>
      <c r="D85" s="49"/>
      <c r="E85" s="66"/>
      <c r="F85" s="52" t="s">
        <v>50</v>
      </c>
      <c r="G85" s="60">
        <v>0.57999999999999996</v>
      </c>
      <c r="H85" s="53">
        <v>0.57499999999999996</v>
      </c>
      <c r="I85" s="53">
        <v>0.58499999999999996</v>
      </c>
      <c r="J85" s="53">
        <v>0.57499999999999996</v>
      </c>
      <c r="K85" s="53">
        <v>0.6</v>
      </c>
      <c r="L85" s="53">
        <v>0.62</v>
      </c>
      <c r="M85" s="53">
        <v>0.63</v>
      </c>
      <c r="N85" s="53">
        <v>0.625</v>
      </c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</row>
    <row r="86" spans="1:41" s="71" customFormat="1" ht="14.1" customHeight="1" x14ac:dyDescent="0.25">
      <c r="A86" s="64" t="s">
        <v>130</v>
      </c>
      <c r="B86" s="65"/>
      <c r="C86" s="67"/>
      <c r="D86" s="67"/>
      <c r="E86" s="68"/>
      <c r="F86" s="69" t="s">
        <v>51</v>
      </c>
      <c r="G86" s="70">
        <f>(G82+G85)/2</f>
        <v>0.54</v>
      </c>
      <c r="H86" s="70">
        <f t="shared" ref="H86" si="212">G86</f>
        <v>0.54</v>
      </c>
      <c r="I86" s="70">
        <f t="shared" ref="I86" si="213">H86</f>
        <v>0.54</v>
      </c>
      <c r="J86" s="70">
        <f t="shared" ref="J86" si="214">I86</f>
        <v>0.54</v>
      </c>
      <c r="K86" s="70">
        <f t="shared" ref="K86" si="215">J86</f>
        <v>0.54</v>
      </c>
      <c r="L86" s="70">
        <f t="shared" ref="L86" si="216">K86</f>
        <v>0.54</v>
      </c>
      <c r="M86" s="70">
        <f t="shared" ref="M86" si="217">L86</f>
        <v>0.54</v>
      </c>
      <c r="N86" s="70">
        <f t="shared" ref="N86" si="218">M86</f>
        <v>0.54</v>
      </c>
      <c r="O86" s="70">
        <f t="shared" ref="O86" si="219">N86</f>
        <v>0.54</v>
      </c>
      <c r="P86" s="70">
        <f t="shared" ref="P86" si="220">O86</f>
        <v>0.54</v>
      </c>
      <c r="Q86" s="70">
        <f t="shared" ref="Q86" si="221">P86</f>
        <v>0.54</v>
      </c>
      <c r="R86" s="70">
        <f t="shared" ref="R86" si="222">Q86</f>
        <v>0.54</v>
      </c>
      <c r="S86" s="70">
        <f t="shared" ref="S86" si="223">R86</f>
        <v>0.54</v>
      </c>
      <c r="T86" s="70">
        <f t="shared" ref="T86" si="224">S86</f>
        <v>0.54</v>
      </c>
      <c r="U86" s="70">
        <f t="shared" ref="U86" si="225">T86</f>
        <v>0.54</v>
      </c>
      <c r="V86" s="70">
        <f t="shared" ref="V86" si="226">U86</f>
        <v>0.54</v>
      </c>
      <c r="W86" s="70">
        <f t="shared" ref="W86" si="227">V86</f>
        <v>0.54</v>
      </c>
      <c r="X86" s="70">
        <f t="shared" ref="X86" si="228">W86</f>
        <v>0.54</v>
      </c>
      <c r="Y86" s="70">
        <f t="shared" ref="Y86" si="229">X86</f>
        <v>0.54</v>
      </c>
      <c r="Z86" s="70">
        <f t="shared" ref="Z86" si="230">Y86</f>
        <v>0.54</v>
      </c>
      <c r="AA86" s="70">
        <f t="shared" ref="AA86" si="231">Z86</f>
        <v>0.54</v>
      </c>
      <c r="AB86" s="70">
        <f t="shared" ref="AB86" si="232">AA86</f>
        <v>0.54</v>
      </c>
      <c r="AC86" s="70">
        <f t="shared" ref="AC86" si="233">AB86</f>
        <v>0.54</v>
      </c>
      <c r="AD86" s="70">
        <f t="shared" ref="AD86" si="234">AC86</f>
        <v>0.54</v>
      </c>
      <c r="AE86" s="70">
        <f t="shared" ref="AE86" si="235">AD86</f>
        <v>0.54</v>
      </c>
      <c r="AF86" s="70">
        <f t="shared" ref="AF86" si="236">AE86</f>
        <v>0.54</v>
      </c>
      <c r="AG86" s="70">
        <f t="shared" ref="AG86" si="237">AF86</f>
        <v>0.54</v>
      </c>
      <c r="AH86" s="70">
        <f t="shared" ref="AH86" si="238">AG86</f>
        <v>0.54</v>
      </c>
      <c r="AI86" s="70">
        <f t="shared" ref="AI86" si="239">AH86</f>
        <v>0.54</v>
      </c>
      <c r="AJ86" s="70">
        <f t="shared" ref="AJ86" si="240">AI86</f>
        <v>0.54</v>
      </c>
      <c r="AK86" s="70">
        <f t="shared" ref="AK86" si="241">AJ86</f>
        <v>0.54</v>
      </c>
      <c r="AL86" s="70">
        <f t="shared" ref="AL86" si="242">AK86</f>
        <v>0.54</v>
      </c>
      <c r="AM86" s="70">
        <f t="shared" ref="AM86" si="243">AL86</f>
        <v>0.54</v>
      </c>
      <c r="AN86" s="70">
        <f t="shared" ref="AN86" si="244">AM86</f>
        <v>0.54</v>
      </c>
      <c r="AO86" s="70">
        <f t="shared" ref="AO86" si="245">AN86</f>
        <v>0.54</v>
      </c>
    </row>
    <row r="87" spans="1:41" ht="14.1" customHeight="1" x14ac:dyDescent="0.25">
      <c r="A87" s="93">
        <f>C85*B85</f>
        <v>0</v>
      </c>
      <c r="B87" s="94">
        <f>C86*B86</f>
        <v>0</v>
      </c>
      <c r="C87" s="72" t="s">
        <v>52</v>
      </c>
      <c r="D87" s="73"/>
      <c r="E87" s="74" t="e">
        <f>SUM((B85-D87)/(D87))</f>
        <v>#DIV/0!</v>
      </c>
      <c r="F87" s="75" t="s">
        <v>53</v>
      </c>
      <c r="G87" s="76">
        <v>109117</v>
      </c>
      <c r="H87" s="76">
        <v>135376</v>
      </c>
      <c r="I87" s="76">
        <v>70191</v>
      </c>
      <c r="J87" s="77">
        <v>13492</v>
      </c>
      <c r="K87" s="76">
        <v>84169</v>
      </c>
      <c r="L87" s="76">
        <v>99790</v>
      </c>
      <c r="M87" s="77">
        <v>28896</v>
      </c>
      <c r="N87" s="77">
        <v>37277</v>
      </c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</row>
    <row r="88" spans="1:41" s="61" customFormat="1" ht="14.1" customHeight="1" x14ac:dyDescent="0.25">
      <c r="A88" s="55" t="s">
        <v>131</v>
      </c>
      <c r="B88" s="94">
        <f>ROUNDUP(A87/1000,0)+IF(A87,8.48,0)+ROUNDUP(A87*0.0003,2)</f>
        <v>0</v>
      </c>
      <c r="C88" s="72" t="s">
        <v>54</v>
      </c>
      <c r="D88" s="73"/>
      <c r="E88" s="74"/>
      <c r="F88" s="79" t="s">
        <v>49</v>
      </c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77"/>
      <c r="W88" s="80"/>
      <c r="X88" s="80"/>
      <c r="Y88" s="80"/>
      <c r="Z88" s="80"/>
      <c r="AA88" s="80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</row>
    <row r="89" spans="1:41" s="71" customFormat="1" ht="14.1" customHeight="1" x14ac:dyDescent="0.25">
      <c r="A89" s="82" t="s">
        <v>132</v>
      </c>
      <c r="B89" s="94">
        <f>ROUNDUP(B87/1000,0)+IF(B87,8.48,0)+ROUNDUP(B87*0.0003,2)</f>
        <v>0</v>
      </c>
      <c r="C89" s="84"/>
      <c r="D89" s="85" t="s">
        <v>55</v>
      </c>
      <c r="E89" s="86"/>
      <c r="F89" s="87" t="s">
        <v>56</v>
      </c>
      <c r="G89" s="88">
        <f t="shared" ref="G89:AO89" si="246">ROUNDDOWN(G86*105%,3)</f>
        <v>0.56699999999999995</v>
      </c>
      <c r="H89" s="88">
        <f t="shared" si="246"/>
        <v>0.56699999999999995</v>
      </c>
      <c r="I89" s="88">
        <f t="shared" si="246"/>
        <v>0.56699999999999995</v>
      </c>
      <c r="J89" s="88">
        <f t="shared" si="246"/>
        <v>0.56699999999999995</v>
      </c>
      <c r="K89" s="88">
        <f t="shared" si="246"/>
        <v>0.56699999999999995</v>
      </c>
      <c r="L89" s="88">
        <f t="shared" si="246"/>
        <v>0.56699999999999995</v>
      </c>
      <c r="M89" s="88">
        <f t="shared" si="246"/>
        <v>0.56699999999999995</v>
      </c>
      <c r="N89" s="88">
        <f t="shared" si="246"/>
        <v>0.56699999999999995</v>
      </c>
      <c r="O89" s="88">
        <f t="shared" si="246"/>
        <v>0.56699999999999995</v>
      </c>
      <c r="P89" s="88">
        <f t="shared" si="246"/>
        <v>0.56699999999999995</v>
      </c>
      <c r="Q89" s="88">
        <f t="shared" si="246"/>
        <v>0.56699999999999995</v>
      </c>
      <c r="R89" s="88">
        <f t="shared" si="246"/>
        <v>0.56699999999999995</v>
      </c>
      <c r="S89" s="88">
        <f t="shared" si="246"/>
        <v>0.56699999999999995</v>
      </c>
      <c r="T89" s="88">
        <f t="shared" si="246"/>
        <v>0.56699999999999995</v>
      </c>
      <c r="U89" s="88">
        <f t="shared" si="246"/>
        <v>0.56699999999999995</v>
      </c>
      <c r="V89" s="88">
        <f t="shared" si="246"/>
        <v>0.56699999999999995</v>
      </c>
      <c r="W89" s="88">
        <f t="shared" si="246"/>
        <v>0.56699999999999995</v>
      </c>
      <c r="X89" s="88">
        <f t="shared" si="246"/>
        <v>0.56699999999999995</v>
      </c>
      <c r="Y89" s="88">
        <f t="shared" si="246"/>
        <v>0.56699999999999995</v>
      </c>
      <c r="Z89" s="88">
        <f t="shared" si="246"/>
        <v>0.56699999999999995</v>
      </c>
      <c r="AA89" s="88">
        <f t="shared" si="246"/>
        <v>0.56699999999999995</v>
      </c>
      <c r="AB89" s="88">
        <f t="shared" si="246"/>
        <v>0.56699999999999995</v>
      </c>
      <c r="AC89" s="88">
        <f t="shared" si="246"/>
        <v>0.56699999999999995</v>
      </c>
      <c r="AD89" s="88">
        <f t="shared" si="246"/>
        <v>0.56699999999999995</v>
      </c>
      <c r="AE89" s="88">
        <f t="shared" si="246"/>
        <v>0.56699999999999995</v>
      </c>
      <c r="AF89" s="88">
        <f t="shared" si="246"/>
        <v>0.56699999999999995</v>
      </c>
      <c r="AG89" s="88">
        <f t="shared" si="246"/>
        <v>0.56699999999999995</v>
      </c>
      <c r="AH89" s="88">
        <f t="shared" si="246"/>
        <v>0.56699999999999995</v>
      </c>
      <c r="AI89" s="88">
        <f t="shared" si="246"/>
        <v>0.56699999999999995</v>
      </c>
      <c r="AJ89" s="88">
        <f t="shared" si="246"/>
        <v>0.56699999999999995</v>
      </c>
      <c r="AK89" s="88">
        <f t="shared" si="246"/>
        <v>0.56699999999999995</v>
      </c>
      <c r="AL89" s="88">
        <f t="shared" si="246"/>
        <v>0.56699999999999995</v>
      </c>
      <c r="AM89" s="88">
        <f t="shared" si="246"/>
        <v>0.56699999999999995</v>
      </c>
      <c r="AN89" s="88">
        <f t="shared" si="246"/>
        <v>0.56699999999999995</v>
      </c>
      <c r="AO89" s="88">
        <f t="shared" si="246"/>
        <v>0.56699999999999995</v>
      </c>
    </row>
    <row r="90" spans="1:41" ht="13.5" customHeight="1" x14ac:dyDescent="0.25">
      <c r="A90" s="89"/>
      <c r="B90" s="89"/>
      <c r="C90" s="89"/>
      <c r="D90" s="89"/>
      <c r="E90" s="89"/>
      <c r="F90" s="89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</row>
    <row r="91" spans="1:41" ht="14.1" customHeight="1" x14ac:dyDescent="0.25">
      <c r="A91" s="173" t="s">
        <v>6</v>
      </c>
      <c r="B91" s="174"/>
      <c r="C91" s="174"/>
      <c r="D91" s="174"/>
      <c r="E91" s="175"/>
      <c r="F91" s="43" t="s">
        <v>7</v>
      </c>
      <c r="G91" s="44" t="s">
        <v>140</v>
      </c>
      <c r="H91" s="44" t="s">
        <v>141</v>
      </c>
      <c r="I91" s="44" t="s">
        <v>142</v>
      </c>
      <c r="J91" s="44" t="s">
        <v>143</v>
      </c>
      <c r="K91" s="44" t="s">
        <v>144</v>
      </c>
      <c r="L91" s="44" t="s">
        <v>145</v>
      </c>
      <c r="M91" s="44" t="s">
        <v>146</v>
      </c>
      <c r="N91" s="44" t="s">
        <v>147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</row>
    <row r="92" spans="1:41" ht="14.1" customHeight="1" x14ac:dyDescent="0.25">
      <c r="A92" s="176" t="s">
        <v>8</v>
      </c>
      <c r="B92" s="177"/>
      <c r="C92" s="177"/>
      <c r="D92" s="178"/>
      <c r="E92" s="179"/>
      <c r="F92" s="164" t="s">
        <v>102</v>
      </c>
      <c r="G92" s="45" t="s">
        <v>129</v>
      </c>
      <c r="H92" s="46" t="s">
        <v>9</v>
      </c>
      <c r="I92" s="46" t="s">
        <v>10</v>
      </c>
      <c r="J92" s="46" t="s">
        <v>11</v>
      </c>
      <c r="K92" s="46" t="s">
        <v>12</v>
      </c>
      <c r="L92" s="46" t="s">
        <v>13</v>
      </c>
      <c r="M92" s="46" t="s">
        <v>14</v>
      </c>
      <c r="N92" s="46" t="s">
        <v>15</v>
      </c>
      <c r="O92" s="46" t="s">
        <v>16</v>
      </c>
      <c r="P92" s="46" t="s">
        <v>17</v>
      </c>
      <c r="Q92" s="46" t="s">
        <v>18</v>
      </c>
      <c r="R92" s="46" t="s">
        <v>19</v>
      </c>
      <c r="S92" s="46" t="s">
        <v>20</v>
      </c>
      <c r="T92" s="46" t="s">
        <v>21</v>
      </c>
      <c r="U92" s="46" t="s">
        <v>22</v>
      </c>
      <c r="V92" s="46" t="s">
        <v>23</v>
      </c>
      <c r="W92" s="46" t="s">
        <v>24</v>
      </c>
      <c r="X92" s="46" t="s">
        <v>25</v>
      </c>
      <c r="Y92" s="46" t="s">
        <v>26</v>
      </c>
      <c r="Z92" s="46" t="s">
        <v>27</v>
      </c>
      <c r="AA92" s="46" t="s">
        <v>28</v>
      </c>
      <c r="AB92" s="46" t="s">
        <v>29</v>
      </c>
      <c r="AC92" s="46" t="s">
        <v>30</v>
      </c>
      <c r="AD92" s="46" t="s">
        <v>31</v>
      </c>
      <c r="AE92" s="46" t="s">
        <v>32</v>
      </c>
      <c r="AF92" s="46" t="s">
        <v>33</v>
      </c>
      <c r="AG92" s="46" t="s">
        <v>34</v>
      </c>
      <c r="AH92" s="46" t="s">
        <v>35</v>
      </c>
      <c r="AI92" s="46" t="s">
        <v>36</v>
      </c>
      <c r="AJ92" s="46" t="s">
        <v>37</v>
      </c>
      <c r="AK92" s="46" t="s">
        <v>38</v>
      </c>
      <c r="AL92" s="46" t="s">
        <v>39</v>
      </c>
      <c r="AM92" s="46" t="s">
        <v>40</v>
      </c>
      <c r="AN92" s="46" t="s">
        <v>41</v>
      </c>
      <c r="AO92" s="46" t="s">
        <v>42</v>
      </c>
    </row>
    <row r="93" spans="1:41" s="54" customFormat="1" ht="14.1" customHeight="1" x14ac:dyDescent="0.25">
      <c r="A93" s="47"/>
      <c r="B93" s="48"/>
      <c r="C93" s="49"/>
      <c r="D93" s="50" t="s">
        <v>43</v>
      </c>
      <c r="E93" s="51"/>
      <c r="F93" s="52" t="s">
        <v>44</v>
      </c>
      <c r="G93" s="53">
        <v>0.54500000000000004</v>
      </c>
      <c r="H93" s="53">
        <v>0.63500000000000001</v>
      </c>
      <c r="I93" s="53">
        <v>0.62</v>
      </c>
      <c r="J93" s="53">
        <v>0.67</v>
      </c>
      <c r="K93" s="53">
        <v>0.69499999999999995</v>
      </c>
      <c r="L93" s="53">
        <v>0.69</v>
      </c>
      <c r="M93" s="53">
        <v>0.72</v>
      </c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</row>
    <row r="94" spans="1:41" s="61" customFormat="1" ht="13.15" customHeight="1" x14ac:dyDescent="0.25">
      <c r="A94" s="55"/>
      <c r="B94" s="49"/>
      <c r="C94" s="56" t="s">
        <v>45</v>
      </c>
      <c r="D94" s="57"/>
      <c r="E94" s="58" t="e">
        <f>SUM((D94-B96)/B96)</f>
        <v>#DIV/0!</v>
      </c>
      <c r="F94" s="52" t="s">
        <v>46</v>
      </c>
      <c r="G94" s="59">
        <v>0.64500000000000002</v>
      </c>
      <c r="H94" s="60">
        <v>0.64</v>
      </c>
      <c r="I94" s="59">
        <v>0.68500000000000005</v>
      </c>
      <c r="J94" s="59">
        <v>0.7</v>
      </c>
      <c r="K94" s="60">
        <v>0.69499999999999995</v>
      </c>
      <c r="L94" s="59">
        <v>0.71499999999999997</v>
      </c>
      <c r="M94" s="60">
        <v>0.75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</row>
    <row r="95" spans="1:41" s="61" customFormat="1" ht="14.1" customHeight="1" x14ac:dyDescent="0.25">
      <c r="A95" s="62"/>
      <c r="B95" s="63"/>
      <c r="C95" s="56" t="s">
        <v>47</v>
      </c>
      <c r="D95" s="57"/>
      <c r="E95" s="58" t="e">
        <f>SUM((D95-B96)/B96)</f>
        <v>#DIV/0!</v>
      </c>
      <c r="F95" s="52" t="s">
        <v>48</v>
      </c>
      <c r="G95" s="60">
        <v>0.53500000000000003</v>
      </c>
      <c r="H95" s="60">
        <v>0.61499999999999999</v>
      </c>
      <c r="I95" s="60">
        <v>0.62</v>
      </c>
      <c r="J95" s="60">
        <v>0.66</v>
      </c>
      <c r="K95" s="60">
        <v>0.67</v>
      </c>
      <c r="L95" s="60">
        <v>0.68</v>
      </c>
      <c r="M95" s="60">
        <v>0.72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</row>
    <row r="96" spans="1:41" s="61" customFormat="1" ht="14.1" customHeight="1" thickBot="1" x14ac:dyDescent="0.3">
      <c r="A96" s="64" t="s">
        <v>49</v>
      </c>
      <c r="B96" s="65"/>
      <c r="C96" s="49"/>
      <c r="D96" s="49"/>
      <c r="E96" s="66"/>
      <c r="F96" s="52" t="s">
        <v>50</v>
      </c>
      <c r="G96" s="60">
        <v>0.625</v>
      </c>
      <c r="H96" s="53">
        <v>0.62</v>
      </c>
      <c r="I96" s="53">
        <v>0.67</v>
      </c>
      <c r="J96" s="53">
        <v>0.69</v>
      </c>
      <c r="K96" s="53">
        <v>0.68500000000000005</v>
      </c>
      <c r="L96" s="53">
        <v>0.71499999999999997</v>
      </c>
      <c r="M96" s="53">
        <v>0.745</v>
      </c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</row>
    <row r="97" spans="1:41" s="71" customFormat="1" ht="14.1" customHeight="1" x14ac:dyDescent="0.25">
      <c r="A97" s="64" t="s">
        <v>130</v>
      </c>
      <c r="B97" s="65"/>
      <c r="C97" s="67"/>
      <c r="D97" s="67"/>
      <c r="E97" s="68"/>
      <c r="F97" s="69" t="s">
        <v>51</v>
      </c>
      <c r="G97" s="70">
        <f>(G93+G96)/2</f>
        <v>0.58499999999999996</v>
      </c>
      <c r="H97" s="70">
        <f t="shared" ref="H97" si="247">G97</f>
        <v>0.58499999999999996</v>
      </c>
      <c r="I97" s="70">
        <f t="shared" ref="I97" si="248">H97</f>
        <v>0.58499999999999996</v>
      </c>
      <c r="J97" s="70">
        <f t="shared" ref="J97" si="249">I97</f>
        <v>0.58499999999999996</v>
      </c>
      <c r="K97" s="70">
        <f t="shared" ref="K97" si="250">J97</f>
        <v>0.58499999999999996</v>
      </c>
      <c r="L97" s="70">
        <f t="shared" ref="L97" si="251">K97</f>
        <v>0.58499999999999996</v>
      </c>
      <c r="M97" s="70">
        <f t="shared" ref="M97" si="252">L97</f>
        <v>0.58499999999999996</v>
      </c>
      <c r="N97" s="70">
        <f t="shared" ref="N97" si="253">M97</f>
        <v>0.58499999999999996</v>
      </c>
      <c r="O97" s="70">
        <f t="shared" ref="O97" si="254">N97</f>
        <v>0.58499999999999996</v>
      </c>
      <c r="P97" s="70">
        <f t="shared" ref="P97" si="255">O97</f>
        <v>0.58499999999999996</v>
      </c>
      <c r="Q97" s="70">
        <f t="shared" ref="Q97" si="256">P97</f>
        <v>0.58499999999999996</v>
      </c>
      <c r="R97" s="70">
        <f t="shared" ref="R97" si="257">Q97</f>
        <v>0.58499999999999996</v>
      </c>
      <c r="S97" s="70">
        <f t="shared" ref="S97" si="258">R97</f>
        <v>0.58499999999999996</v>
      </c>
      <c r="T97" s="70">
        <f t="shared" ref="T97" si="259">S97</f>
        <v>0.58499999999999996</v>
      </c>
      <c r="U97" s="70">
        <f t="shared" ref="U97" si="260">T97</f>
        <v>0.58499999999999996</v>
      </c>
      <c r="V97" s="70">
        <f t="shared" ref="V97" si="261">U97</f>
        <v>0.58499999999999996</v>
      </c>
      <c r="W97" s="70">
        <f t="shared" ref="W97" si="262">V97</f>
        <v>0.58499999999999996</v>
      </c>
      <c r="X97" s="70">
        <f t="shared" ref="X97" si="263">W97</f>
        <v>0.58499999999999996</v>
      </c>
      <c r="Y97" s="70">
        <f t="shared" ref="Y97" si="264">X97</f>
        <v>0.58499999999999996</v>
      </c>
      <c r="Z97" s="70">
        <f t="shared" ref="Z97" si="265">Y97</f>
        <v>0.58499999999999996</v>
      </c>
      <c r="AA97" s="70">
        <f t="shared" ref="AA97" si="266">Z97</f>
        <v>0.58499999999999996</v>
      </c>
      <c r="AB97" s="70">
        <f t="shared" ref="AB97" si="267">AA97</f>
        <v>0.58499999999999996</v>
      </c>
      <c r="AC97" s="70">
        <f t="shared" ref="AC97" si="268">AB97</f>
        <v>0.58499999999999996</v>
      </c>
      <c r="AD97" s="70">
        <f t="shared" ref="AD97" si="269">AC97</f>
        <v>0.58499999999999996</v>
      </c>
      <c r="AE97" s="70">
        <f t="shared" ref="AE97" si="270">AD97</f>
        <v>0.58499999999999996</v>
      </c>
      <c r="AF97" s="70">
        <f t="shared" ref="AF97" si="271">AE97</f>
        <v>0.58499999999999996</v>
      </c>
      <c r="AG97" s="70">
        <f t="shared" ref="AG97" si="272">AF97</f>
        <v>0.58499999999999996</v>
      </c>
      <c r="AH97" s="70">
        <f t="shared" ref="AH97" si="273">AG97</f>
        <v>0.58499999999999996</v>
      </c>
      <c r="AI97" s="70">
        <f t="shared" ref="AI97" si="274">AH97</f>
        <v>0.58499999999999996</v>
      </c>
      <c r="AJ97" s="70">
        <f t="shared" ref="AJ97" si="275">AI97</f>
        <v>0.58499999999999996</v>
      </c>
      <c r="AK97" s="70">
        <f t="shared" ref="AK97" si="276">AJ97</f>
        <v>0.58499999999999996</v>
      </c>
      <c r="AL97" s="70">
        <f t="shared" ref="AL97" si="277">AK97</f>
        <v>0.58499999999999996</v>
      </c>
      <c r="AM97" s="70">
        <f t="shared" ref="AM97" si="278">AL97</f>
        <v>0.58499999999999996</v>
      </c>
      <c r="AN97" s="70">
        <f t="shared" ref="AN97" si="279">AM97</f>
        <v>0.58499999999999996</v>
      </c>
      <c r="AO97" s="70">
        <f t="shared" ref="AO97" si="280">AN97</f>
        <v>0.58499999999999996</v>
      </c>
    </row>
    <row r="98" spans="1:41" ht="14.1" customHeight="1" x14ac:dyDescent="0.25">
      <c r="A98" s="93">
        <f>C96*B96</f>
        <v>0</v>
      </c>
      <c r="B98" s="94">
        <f>C97*B97</f>
        <v>0</v>
      </c>
      <c r="C98" s="72" t="s">
        <v>52</v>
      </c>
      <c r="D98" s="73"/>
      <c r="E98" s="74" t="e">
        <f>SUM((B96-D98)/(D98))</f>
        <v>#DIV/0!</v>
      </c>
      <c r="F98" s="75" t="s">
        <v>53</v>
      </c>
      <c r="G98" s="76">
        <v>78068</v>
      </c>
      <c r="H98" s="77">
        <v>19648</v>
      </c>
      <c r="I98" s="77">
        <v>25747</v>
      </c>
      <c r="J98" s="76">
        <v>46782</v>
      </c>
      <c r="K98" s="77">
        <v>22550</v>
      </c>
      <c r="L98" s="76">
        <v>39684</v>
      </c>
      <c r="M98" s="77">
        <v>21277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1" s="61" customFormat="1" ht="14.1" customHeight="1" x14ac:dyDescent="0.25">
      <c r="A99" s="55" t="s">
        <v>131</v>
      </c>
      <c r="B99" s="94">
        <f>ROUNDUP(A98/1000,0)+IF(A98,8.48,0)+ROUNDUP(A98*0.0003,2)</f>
        <v>0</v>
      </c>
      <c r="C99" s="72" t="s">
        <v>54</v>
      </c>
      <c r="D99" s="73"/>
      <c r="E99" s="74"/>
      <c r="F99" s="79" t="s">
        <v>49</v>
      </c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77"/>
      <c r="W99" s="80"/>
      <c r="X99" s="80"/>
      <c r="Y99" s="80"/>
      <c r="Z99" s="80"/>
      <c r="AA99" s="80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</row>
    <row r="100" spans="1:41" s="71" customFormat="1" ht="14.1" customHeight="1" x14ac:dyDescent="0.25">
      <c r="A100" s="82" t="s">
        <v>132</v>
      </c>
      <c r="B100" s="94">
        <f>ROUNDUP(B98/1000,0)+IF(B98,8.48,0)+ROUNDUP(B98*0.0003,2)</f>
        <v>0</v>
      </c>
      <c r="C100" s="84"/>
      <c r="D100" s="85" t="s">
        <v>55</v>
      </c>
      <c r="E100" s="86"/>
      <c r="F100" s="87" t="s">
        <v>56</v>
      </c>
      <c r="G100" s="88">
        <f t="shared" ref="G100:AO100" si="281">ROUNDDOWN(G97*105%,3)</f>
        <v>0.61399999999999999</v>
      </c>
      <c r="H100" s="88">
        <f t="shared" si="281"/>
        <v>0.61399999999999999</v>
      </c>
      <c r="I100" s="88">
        <f t="shared" si="281"/>
        <v>0.61399999999999999</v>
      </c>
      <c r="J100" s="88">
        <f t="shared" si="281"/>
        <v>0.61399999999999999</v>
      </c>
      <c r="K100" s="88">
        <f t="shared" si="281"/>
        <v>0.61399999999999999</v>
      </c>
      <c r="L100" s="88">
        <f t="shared" si="281"/>
        <v>0.61399999999999999</v>
      </c>
      <c r="M100" s="88">
        <f t="shared" si="281"/>
        <v>0.61399999999999999</v>
      </c>
      <c r="N100" s="88">
        <f t="shared" si="281"/>
        <v>0.61399999999999999</v>
      </c>
      <c r="O100" s="88">
        <f t="shared" si="281"/>
        <v>0.61399999999999999</v>
      </c>
      <c r="P100" s="88">
        <f t="shared" si="281"/>
        <v>0.61399999999999999</v>
      </c>
      <c r="Q100" s="88">
        <f t="shared" si="281"/>
        <v>0.61399999999999999</v>
      </c>
      <c r="R100" s="88">
        <f t="shared" si="281"/>
        <v>0.61399999999999999</v>
      </c>
      <c r="S100" s="88">
        <f t="shared" si="281"/>
        <v>0.61399999999999999</v>
      </c>
      <c r="T100" s="88">
        <f t="shared" si="281"/>
        <v>0.61399999999999999</v>
      </c>
      <c r="U100" s="88">
        <f t="shared" si="281"/>
        <v>0.61399999999999999</v>
      </c>
      <c r="V100" s="88">
        <f t="shared" si="281"/>
        <v>0.61399999999999999</v>
      </c>
      <c r="W100" s="88">
        <f t="shared" si="281"/>
        <v>0.61399999999999999</v>
      </c>
      <c r="X100" s="88">
        <f t="shared" si="281"/>
        <v>0.61399999999999999</v>
      </c>
      <c r="Y100" s="88">
        <f t="shared" si="281"/>
        <v>0.61399999999999999</v>
      </c>
      <c r="Z100" s="88">
        <f t="shared" si="281"/>
        <v>0.61399999999999999</v>
      </c>
      <c r="AA100" s="88">
        <f t="shared" si="281"/>
        <v>0.61399999999999999</v>
      </c>
      <c r="AB100" s="88">
        <f t="shared" si="281"/>
        <v>0.61399999999999999</v>
      </c>
      <c r="AC100" s="88">
        <f t="shared" si="281"/>
        <v>0.61399999999999999</v>
      </c>
      <c r="AD100" s="88">
        <f t="shared" si="281"/>
        <v>0.61399999999999999</v>
      </c>
      <c r="AE100" s="88">
        <f t="shared" si="281"/>
        <v>0.61399999999999999</v>
      </c>
      <c r="AF100" s="88">
        <f t="shared" si="281"/>
        <v>0.61399999999999999</v>
      </c>
      <c r="AG100" s="88">
        <f t="shared" si="281"/>
        <v>0.61399999999999999</v>
      </c>
      <c r="AH100" s="88">
        <f t="shared" si="281"/>
        <v>0.61399999999999999</v>
      </c>
      <c r="AI100" s="88">
        <f t="shared" si="281"/>
        <v>0.61399999999999999</v>
      </c>
      <c r="AJ100" s="88">
        <f t="shared" si="281"/>
        <v>0.61399999999999999</v>
      </c>
      <c r="AK100" s="88">
        <f t="shared" si="281"/>
        <v>0.61399999999999999</v>
      </c>
      <c r="AL100" s="88">
        <f t="shared" si="281"/>
        <v>0.61399999999999999</v>
      </c>
      <c r="AM100" s="88">
        <f t="shared" si="281"/>
        <v>0.61399999999999999</v>
      </c>
      <c r="AN100" s="88">
        <f t="shared" si="281"/>
        <v>0.61399999999999999</v>
      </c>
      <c r="AO100" s="88">
        <f t="shared" si="281"/>
        <v>0.61399999999999999</v>
      </c>
    </row>
    <row r="101" spans="1:41" ht="13.5" customHeight="1" x14ac:dyDescent="0.25">
      <c r="A101" s="89"/>
      <c r="B101" s="89"/>
      <c r="C101" s="89"/>
      <c r="D101" s="89"/>
      <c r="E101" s="89"/>
      <c r="F101" s="89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</row>
    <row r="102" spans="1:41" ht="14.1" customHeight="1" x14ac:dyDescent="0.25">
      <c r="A102" s="173" t="s">
        <v>6</v>
      </c>
      <c r="B102" s="174"/>
      <c r="C102" s="174"/>
      <c r="D102" s="174"/>
      <c r="E102" s="175"/>
      <c r="F102" s="43" t="s">
        <v>7</v>
      </c>
      <c r="G102" s="44" t="s">
        <v>140</v>
      </c>
      <c r="H102" s="44" t="s">
        <v>141</v>
      </c>
      <c r="I102" s="44" t="s">
        <v>142</v>
      </c>
      <c r="J102" s="44" t="s">
        <v>143</v>
      </c>
      <c r="K102" s="44" t="s">
        <v>144</v>
      </c>
      <c r="L102" s="44" t="s">
        <v>145</v>
      </c>
      <c r="M102" s="44" t="s">
        <v>146</v>
      </c>
      <c r="N102" s="44" t="s">
        <v>147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</row>
    <row r="103" spans="1:41" ht="14.1" customHeight="1" x14ac:dyDescent="0.25">
      <c r="A103" s="176" t="s">
        <v>8</v>
      </c>
      <c r="B103" s="177"/>
      <c r="C103" s="177"/>
      <c r="D103" s="178"/>
      <c r="E103" s="179"/>
      <c r="F103" s="164" t="s">
        <v>109</v>
      </c>
      <c r="G103" s="45" t="s">
        <v>129</v>
      </c>
      <c r="H103" s="46" t="s">
        <v>9</v>
      </c>
      <c r="I103" s="46" t="s">
        <v>10</v>
      </c>
      <c r="J103" s="46" t="s">
        <v>11</v>
      </c>
      <c r="K103" s="46" t="s">
        <v>12</v>
      </c>
      <c r="L103" s="46" t="s">
        <v>13</v>
      </c>
      <c r="M103" s="46" t="s">
        <v>14</v>
      </c>
      <c r="N103" s="46" t="s">
        <v>15</v>
      </c>
      <c r="O103" s="46" t="s">
        <v>16</v>
      </c>
      <c r="P103" s="46" t="s">
        <v>17</v>
      </c>
      <c r="Q103" s="46" t="s">
        <v>18</v>
      </c>
      <c r="R103" s="46" t="s">
        <v>19</v>
      </c>
      <c r="S103" s="46" t="s">
        <v>20</v>
      </c>
      <c r="T103" s="46" t="s">
        <v>21</v>
      </c>
      <c r="U103" s="46" t="s">
        <v>22</v>
      </c>
      <c r="V103" s="46" t="s">
        <v>23</v>
      </c>
      <c r="W103" s="46" t="s">
        <v>24</v>
      </c>
      <c r="X103" s="46" t="s">
        <v>25</v>
      </c>
      <c r="Y103" s="46" t="s">
        <v>26</v>
      </c>
      <c r="Z103" s="46" t="s">
        <v>27</v>
      </c>
      <c r="AA103" s="46" t="s">
        <v>28</v>
      </c>
      <c r="AB103" s="46" t="s">
        <v>29</v>
      </c>
      <c r="AC103" s="46" t="s">
        <v>30</v>
      </c>
      <c r="AD103" s="46" t="s">
        <v>31</v>
      </c>
      <c r="AE103" s="46" t="s">
        <v>32</v>
      </c>
      <c r="AF103" s="46" t="s">
        <v>33</v>
      </c>
      <c r="AG103" s="46" t="s">
        <v>34</v>
      </c>
      <c r="AH103" s="46" t="s">
        <v>35</v>
      </c>
      <c r="AI103" s="46" t="s">
        <v>36</v>
      </c>
      <c r="AJ103" s="46" t="s">
        <v>37</v>
      </c>
      <c r="AK103" s="46" t="s">
        <v>38</v>
      </c>
      <c r="AL103" s="46" t="s">
        <v>39</v>
      </c>
      <c r="AM103" s="46" t="s">
        <v>40</v>
      </c>
      <c r="AN103" s="46" t="s">
        <v>41</v>
      </c>
      <c r="AO103" s="46" t="s">
        <v>42</v>
      </c>
    </row>
    <row r="104" spans="1:41" s="54" customFormat="1" ht="14.1" customHeight="1" x14ac:dyDescent="0.25">
      <c r="A104" s="47"/>
      <c r="B104" s="48"/>
      <c r="C104" s="49"/>
      <c r="D104" s="50" t="s">
        <v>43</v>
      </c>
      <c r="E104" s="51"/>
      <c r="F104" s="52" t="s">
        <v>44</v>
      </c>
      <c r="G104" s="53">
        <v>1.73</v>
      </c>
      <c r="H104" s="53">
        <v>1.89</v>
      </c>
      <c r="I104" s="53">
        <v>1.94</v>
      </c>
      <c r="J104" s="53">
        <v>1.84</v>
      </c>
      <c r="K104" s="53">
        <v>1.86</v>
      </c>
      <c r="L104" s="53">
        <v>1.81</v>
      </c>
      <c r="M104" s="53">
        <v>1.8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s="61" customFormat="1" ht="13.15" customHeight="1" x14ac:dyDescent="0.25">
      <c r="A105" s="55"/>
      <c r="B105" s="49"/>
      <c r="C105" s="56" t="s">
        <v>45</v>
      </c>
      <c r="D105" s="57"/>
      <c r="E105" s="58">
        <f>SUM((D105-B107)/B107)</f>
        <v>-1</v>
      </c>
      <c r="F105" s="52" t="s">
        <v>46</v>
      </c>
      <c r="G105" s="59">
        <v>1.89</v>
      </c>
      <c r="H105" s="59">
        <v>1.98</v>
      </c>
      <c r="I105" s="60">
        <v>1.98</v>
      </c>
      <c r="J105" s="60">
        <v>1.85</v>
      </c>
      <c r="K105" s="60">
        <v>1.86</v>
      </c>
      <c r="L105" s="60">
        <v>1.82</v>
      </c>
      <c r="M105" s="60">
        <v>1.84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</row>
    <row r="106" spans="1:41" s="61" customFormat="1" ht="14.1" customHeight="1" x14ac:dyDescent="0.25">
      <c r="A106" s="62"/>
      <c r="B106" s="63"/>
      <c r="C106" s="56" t="s">
        <v>47</v>
      </c>
      <c r="D106" s="57">
        <v>1.98</v>
      </c>
      <c r="E106" s="58">
        <f>SUM((D106-B107)/B107)</f>
        <v>7.608695652173908E-2</v>
      </c>
      <c r="F106" s="52" t="s">
        <v>48</v>
      </c>
      <c r="G106" s="60">
        <v>1.73</v>
      </c>
      <c r="H106" s="60">
        <v>1.85</v>
      </c>
      <c r="I106" s="60">
        <v>1.83</v>
      </c>
      <c r="J106" s="60">
        <v>1.77</v>
      </c>
      <c r="K106" s="60">
        <v>1.81</v>
      </c>
      <c r="L106" s="60">
        <v>1.77</v>
      </c>
      <c r="M106" s="60">
        <v>1.79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</row>
    <row r="107" spans="1:41" s="61" customFormat="1" ht="14.1" customHeight="1" thickBot="1" x14ac:dyDescent="0.3">
      <c r="A107" s="64" t="s">
        <v>49</v>
      </c>
      <c r="B107" s="65">
        <v>1.84</v>
      </c>
      <c r="C107" s="49"/>
      <c r="D107" s="49"/>
      <c r="E107" s="66"/>
      <c r="F107" s="52" t="s">
        <v>50</v>
      </c>
      <c r="G107" s="60">
        <v>1.87</v>
      </c>
      <c r="H107" s="53">
        <v>1.96</v>
      </c>
      <c r="I107" s="53">
        <v>1.84</v>
      </c>
      <c r="J107" s="53">
        <v>1.84</v>
      </c>
      <c r="K107" s="53">
        <v>1.83</v>
      </c>
      <c r="L107" s="53">
        <v>1.8</v>
      </c>
      <c r="M107" s="53">
        <v>1.83</v>
      </c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s="71" customFormat="1" ht="14.1" customHeight="1" x14ac:dyDescent="0.25">
      <c r="A108" s="64" t="s">
        <v>130</v>
      </c>
      <c r="B108" s="65"/>
      <c r="C108" s="67"/>
      <c r="D108" s="67"/>
      <c r="E108" s="68"/>
      <c r="F108" s="69" t="s">
        <v>51</v>
      </c>
      <c r="G108" s="70">
        <f>(G104+G107)/2</f>
        <v>1.8</v>
      </c>
      <c r="H108" s="70">
        <f t="shared" ref="H108" si="282">G108</f>
        <v>1.8</v>
      </c>
      <c r="I108" s="70">
        <f t="shared" ref="I108" si="283">H108</f>
        <v>1.8</v>
      </c>
      <c r="J108" s="70">
        <f t="shared" ref="J108" si="284">I108</f>
        <v>1.8</v>
      </c>
      <c r="K108" s="70">
        <f t="shared" ref="K108" si="285">J108</f>
        <v>1.8</v>
      </c>
      <c r="L108" s="70">
        <f t="shared" ref="L108" si="286">K108</f>
        <v>1.8</v>
      </c>
      <c r="M108" s="70">
        <f t="shared" ref="M108" si="287">L108</f>
        <v>1.8</v>
      </c>
      <c r="N108" s="70">
        <f t="shared" ref="N108" si="288">M108</f>
        <v>1.8</v>
      </c>
      <c r="O108" s="70">
        <f t="shared" ref="O108" si="289">N108</f>
        <v>1.8</v>
      </c>
      <c r="P108" s="70">
        <f t="shared" ref="P108" si="290">O108</f>
        <v>1.8</v>
      </c>
      <c r="Q108" s="70">
        <f t="shared" ref="Q108" si="291">P108</f>
        <v>1.8</v>
      </c>
      <c r="R108" s="70">
        <f t="shared" ref="R108" si="292">Q108</f>
        <v>1.8</v>
      </c>
      <c r="S108" s="70">
        <f t="shared" ref="S108" si="293">R108</f>
        <v>1.8</v>
      </c>
      <c r="T108" s="70">
        <f t="shared" ref="T108" si="294">S108</f>
        <v>1.8</v>
      </c>
      <c r="U108" s="70">
        <f t="shared" ref="U108" si="295">T108</f>
        <v>1.8</v>
      </c>
      <c r="V108" s="70">
        <f t="shared" ref="V108" si="296">U108</f>
        <v>1.8</v>
      </c>
      <c r="W108" s="70">
        <f t="shared" ref="W108" si="297">V108</f>
        <v>1.8</v>
      </c>
      <c r="X108" s="70">
        <f t="shared" ref="X108" si="298">W108</f>
        <v>1.8</v>
      </c>
      <c r="Y108" s="70">
        <f t="shared" ref="Y108" si="299">X108</f>
        <v>1.8</v>
      </c>
      <c r="Z108" s="70">
        <f t="shared" ref="Z108" si="300">Y108</f>
        <v>1.8</v>
      </c>
      <c r="AA108" s="70">
        <f t="shared" ref="AA108" si="301">Z108</f>
        <v>1.8</v>
      </c>
      <c r="AB108" s="70">
        <f t="shared" ref="AB108" si="302">AA108</f>
        <v>1.8</v>
      </c>
      <c r="AC108" s="70">
        <f t="shared" ref="AC108" si="303">AB108</f>
        <v>1.8</v>
      </c>
      <c r="AD108" s="70">
        <f t="shared" ref="AD108" si="304">AC108</f>
        <v>1.8</v>
      </c>
      <c r="AE108" s="70">
        <f t="shared" ref="AE108" si="305">AD108</f>
        <v>1.8</v>
      </c>
      <c r="AF108" s="70">
        <f t="shared" ref="AF108" si="306">AE108</f>
        <v>1.8</v>
      </c>
      <c r="AG108" s="70">
        <f t="shared" ref="AG108" si="307">AF108</f>
        <v>1.8</v>
      </c>
      <c r="AH108" s="70">
        <f t="shared" ref="AH108" si="308">AG108</f>
        <v>1.8</v>
      </c>
      <c r="AI108" s="70">
        <f t="shared" ref="AI108" si="309">AH108</f>
        <v>1.8</v>
      </c>
      <c r="AJ108" s="70">
        <f t="shared" ref="AJ108" si="310">AI108</f>
        <v>1.8</v>
      </c>
      <c r="AK108" s="70">
        <f t="shared" ref="AK108" si="311">AJ108</f>
        <v>1.8</v>
      </c>
      <c r="AL108" s="70">
        <f t="shared" ref="AL108" si="312">AK108</f>
        <v>1.8</v>
      </c>
      <c r="AM108" s="70">
        <f t="shared" ref="AM108" si="313">AL108</f>
        <v>1.8</v>
      </c>
      <c r="AN108" s="70">
        <f t="shared" ref="AN108" si="314">AM108</f>
        <v>1.8</v>
      </c>
      <c r="AO108" s="70">
        <f t="shared" ref="AO108" si="315">AN108</f>
        <v>1.8</v>
      </c>
    </row>
    <row r="109" spans="1:41" ht="14.1" customHeight="1" x14ac:dyDescent="0.25">
      <c r="A109" s="93">
        <f>C107*B107</f>
        <v>0</v>
      </c>
      <c r="B109" s="94">
        <f>C108*B108</f>
        <v>0</v>
      </c>
      <c r="C109" s="72" t="s">
        <v>52</v>
      </c>
      <c r="D109" s="73">
        <v>1.79</v>
      </c>
      <c r="E109" s="74">
        <f>SUM((B107-D109)/(D109))</f>
        <v>2.7932960893854771E-2</v>
      </c>
      <c r="F109" s="75" t="s">
        <v>53</v>
      </c>
      <c r="G109" s="76">
        <v>45519</v>
      </c>
      <c r="H109" s="76">
        <v>24544</v>
      </c>
      <c r="I109" s="76">
        <v>24264</v>
      </c>
      <c r="J109" s="76">
        <v>26182</v>
      </c>
      <c r="K109" s="77">
        <v>11418</v>
      </c>
      <c r="L109" s="77">
        <v>18566</v>
      </c>
      <c r="M109" s="77">
        <v>14298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spans="1:41" s="61" customFormat="1" ht="14.1" customHeight="1" x14ac:dyDescent="0.25">
      <c r="A110" s="55" t="s">
        <v>131</v>
      </c>
      <c r="B110" s="94">
        <f>ROUNDUP(A109/1000,0)+IF(A109,8.48,0)+ROUNDUP(A109*0.0003,2)</f>
        <v>0</v>
      </c>
      <c r="C110" s="72" t="s">
        <v>54</v>
      </c>
      <c r="D110" s="73"/>
      <c r="E110" s="74"/>
      <c r="F110" s="79" t="s">
        <v>49</v>
      </c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77"/>
      <c r="W110" s="80"/>
      <c r="X110" s="80"/>
      <c r="Y110" s="80"/>
      <c r="Z110" s="80"/>
      <c r="AA110" s="80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</row>
    <row r="111" spans="1:41" s="71" customFormat="1" ht="14.1" customHeight="1" x14ac:dyDescent="0.25">
      <c r="A111" s="82" t="s">
        <v>132</v>
      </c>
      <c r="B111" s="94">
        <f>ROUNDUP(B109/1000,0)+IF(B109,8.48,0)+ROUNDUP(B109*0.0003,2)</f>
        <v>0</v>
      </c>
      <c r="C111" s="84"/>
      <c r="D111" s="85" t="s">
        <v>55</v>
      </c>
      <c r="E111" s="86"/>
      <c r="F111" s="87" t="s">
        <v>56</v>
      </c>
      <c r="G111" s="88">
        <f t="shared" ref="G111:AO111" si="316">ROUNDDOWN(G108*105%,3)</f>
        <v>1.89</v>
      </c>
      <c r="H111" s="88">
        <f t="shared" si="316"/>
        <v>1.89</v>
      </c>
      <c r="I111" s="88">
        <f t="shared" si="316"/>
        <v>1.89</v>
      </c>
      <c r="J111" s="88">
        <f t="shared" si="316"/>
        <v>1.89</v>
      </c>
      <c r="K111" s="88">
        <f t="shared" si="316"/>
        <v>1.89</v>
      </c>
      <c r="L111" s="88">
        <f t="shared" si="316"/>
        <v>1.89</v>
      </c>
      <c r="M111" s="88">
        <f t="shared" si="316"/>
        <v>1.89</v>
      </c>
      <c r="N111" s="88">
        <f t="shared" si="316"/>
        <v>1.89</v>
      </c>
      <c r="O111" s="88">
        <f t="shared" si="316"/>
        <v>1.89</v>
      </c>
      <c r="P111" s="88">
        <f t="shared" si="316"/>
        <v>1.89</v>
      </c>
      <c r="Q111" s="88">
        <f t="shared" si="316"/>
        <v>1.89</v>
      </c>
      <c r="R111" s="88">
        <f t="shared" si="316"/>
        <v>1.89</v>
      </c>
      <c r="S111" s="88">
        <f t="shared" si="316"/>
        <v>1.89</v>
      </c>
      <c r="T111" s="88">
        <f t="shared" si="316"/>
        <v>1.89</v>
      </c>
      <c r="U111" s="88">
        <f t="shared" si="316"/>
        <v>1.89</v>
      </c>
      <c r="V111" s="88">
        <f t="shared" si="316"/>
        <v>1.89</v>
      </c>
      <c r="W111" s="88">
        <f t="shared" si="316"/>
        <v>1.89</v>
      </c>
      <c r="X111" s="88">
        <f t="shared" si="316"/>
        <v>1.89</v>
      </c>
      <c r="Y111" s="88">
        <f t="shared" si="316"/>
        <v>1.89</v>
      </c>
      <c r="Z111" s="88">
        <f t="shared" si="316"/>
        <v>1.89</v>
      </c>
      <c r="AA111" s="88">
        <f t="shared" si="316"/>
        <v>1.89</v>
      </c>
      <c r="AB111" s="88">
        <f t="shared" si="316"/>
        <v>1.89</v>
      </c>
      <c r="AC111" s="88">
        <f t="shared" si="316"/>
        <v>1.89</v>
      </c>
      <c r="AD111" s="88">
        <f t="shared" si="316"/>
        <v>1.89</v>
      </c>
      <c r="AE111" s="88">
        <f t="shared" si="316"/>
        <v>1.89</v>
      </c>
      <c r="AF111" s="88">
        <f t="shared" si="316"/>
        <v>1.89</v>
      </c>
      <c r="AG111" s="88">
        <f t="shared" si="316"/>
        <v>1.89</v>
      </c>
      <c r="AH111" s="88">
        <f t="shared" si="316"/>
        <v>1.89</v>
      </c>
      <c r="AI111" s="88">
        <f t="shared" si="316"/>
        <v>1.89</v>
      </c>
      <c r="AJ111" s="88">
        <f t="shared" si="316"/>
        <v>1.89</v>
      </c>
      <c r="AK111" s="88">
        <f t="shared" si="316"/>
        <v>1.89</v>
      </c>
      <c r="AL111" s="88">
        <f t="shared" si="316"/>
        <v>1.89</v>
      </c>
      <c r="AM111" s="88">
        <f t="shared" si="316"/>
        <v>1.89</v>
      </c>
      <c r="AN111" s="88">
        <f t="shared" si="316"/>
        <v>1.89</v>
      </c>
      <c r="AO111" s="88">
        <f t="shared" si="316"/>
        <v>1.89</v>
      </c>
    </row>
    <row r="112" spans="1:41" ht="13.5" customHeight="1" x14ac:dyDescent="0.25">
      <c r="A112" s="89"/>
      <c r="B112" s="89"/>
      <c r="C112" s="89"/>
      <c r="D112" s="89"/>
      <c r="E112" s="89"/>
      <c r="F112" s="89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</row>
    <row r="113" spans="1:41" ht="14.1" customHeight="1" x14ac:dyDescent="0.25">
      <c r="A113" s="173" t="s">
        <v>6</v>
      </c>
      <c r="B113" s="174"/>
      <c r="C113" s="174"/>
      <c r="D113" s="174"/>
      <c r="E113" s="175"/>
      <c r="F113" s="43" t="s">
        <v>7</v>
      </c>
      <c r="G113" s="44" t="s">
        <v>140</v>
      </c>
      <c r="H113" s="44" t="s">
        <v>141</v>
      </c>
      <c r="I113" s="44" t="s">
        <v>142</v>
      </c>
      <c r="J113" s="44" t="s">
        <v>143</v>
      </c>
      <c r="K113" s="44" t="s">
        <v>144</v>
      </c>
      <c r="L113" s="44" t="s">
        <v>145</v>
      </c>
      <c r="M113" s="44" t="s">
        <v>146</v>
      </c>
      <c r="N113" s="44" t="s">
        <v>147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</row>
    <row r="114" spans="1:41" ht="14.1" customHeight="1" x14ac:dyDescent="0.25">
      <c r="A114" s="176" t="s">
        <v>8</v>
      </c>
      <c r="B114" s="177"/>
      <c r="C114" s="177"/>
      <c r="D114" s="178"/>
      <c r="E114" s="179"/>
      <c r="F114" s="164" t="s">
        <v>112</v>
      </c>
      <c r="G114" s="45" t="s">
        <v>129</v>
      </c>
      <c r="H114" s="46" t="s">
        <v>9</v>
      </c>
      <c r="I114" s="46" t="s">
        <v>10</v>
      </c>
      <c r="J114" s="46" t="s">
        <v>11</v>
      </c>
      <c r="K114" s="46" t="s">
        <v>12</v>
      </c>
      <c r="L114" s="46" t="s">
        <v>13</v>
      </c>
      <c r="M114" s="46" t="s">
        <v>14</v>
      </c>
      <c r="N114" s="46" t="s">
        <v>15</v>
      </c>
      <c r="O114" s="46" t="s">
        <v>16</v>
      </c>
      <c r="P114" s="46" t="s">
        <v>17</v>
      </c>
      <c r="Q114" s="46" t="s">
        <v>18</v>
      </c>
      <c r="R114" s="46" t="s">
        <v>19</v>
      </c>
      <c r="S114" s="46" t="s">
        <v>20</v>
      </c>
      <c r="T114" s="46" t="s">
        <v>21</v>
      </c>
      <c r="U114" s="46" t="s">
        <v>22</v>
      </c>
      <c r="V114" s="46" t="s">
        <v>23</v>
      </c>
      <c r="W114" s="46" t="s">
        <v>24</v>
      </c>
      <c r="X114" s="46" t="s">
        <v>25</v>
      </c>
      <c r="Y114" s="46" t="s">
        <v>26</v>
      </c>
      <c r="Z114" s="46" t="s">
        <v>27</v>
      </c>
      <c r="AA114" s="46" t="s">
        <v>28</v>
      </c>
      <c r="AB114" s="46" t="s">
        <v>29</v>
      </c>
      <c r="AC114" s="46" t="s">
        <v>30</v>
      </c>
      <c r="AD114" s="46" t="s">
        <v>31</v>
      </c>
      <c r="AE114" s="46" t="s">
        <v>32</v>
      </c>
      <c r="AF114" s="46" t="s">
        <v>33</v>
      </c>
      <c r="AG114" s="46" t="s">
        <v>34</v>
      </c>
      <c r="AH114" s="46" t="s">
        <v>35</v>
      </c>
      <c r="AI114" s="46" t="s">
        <v>36</v>
      </c>
      <c r="AJ114" s="46" t="s">
        <v>37</v>
      </c>
      <c r="AK114" s="46" t="s">
        <v>38</v>
      </c>
      <c r="AL114" s="46" t="s">
        <v>39</v>
      </c>
      <c r="AM114" s="46" t="s">
        <v>40</v>
      </c>
      <c r="AN114" s="46" t="s">
        <v>41</v>
      </c>
      <c r="AO114" s="46" t="s">
        <v>42</v>
      </c>
    </row>
    <row r="115" spans="1:41" s="54" customFormat="1" ht="14.1" customHeight="1" x14ac:dyDescent="0.25">
      <c r="A115" s="47"/>
      <c r="B115" s="48"/>
      <c r="C115" s="49"/>
      <c r="D115" s="50" t="s">
        <v>43</v>
      </c>
      <c r="E115" s="51"/>
      <c r="F115" s="52" t="s">
        <v>44</v>
      </c>
      <c r="G115" s="53">
        <v>3.09</v>
      </c>
      <c r="H115" s="53">
        <v>3.35</v>
      </c>
      <c r="I115" s="53">
        <v>3.32</v>
      </c>
      <c r="J115" s="53">
        <v>3.44</v>
      </c>
      <c r="K115" s="53">
        <v>3.37</v>
      </c>
      <c r="L115" s="53">
        <v>3.26</v>
      </c>
      <c r="M115" s="53">
        <v>3.3</v>
      </c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</row>
    <row r="116" spans="1:41" s="61" customFormat="1" ht="13.15" customHeight="1" x14ac:dyDescent="0.25">
      <c r="A116" s="55"/>
      <c r="B116" s="49"/>
      <c r="C116" s="56" t="s">
        <v>45</v>
      </c>
      <c r="D116" s="57"/>
      <c r="E116" s="58" t="e">
        <f>SUM((D116-B118)/B118)</f>
        <v>#DIV/0!</v>
      </c>
      <c r="F116" s="52" t="s">
        <v>46</v>
      </c>
      <c r="G116" s="59">
        <v>3.35</v>
      </c>
      <c r="H116" s="59">
        <v>3.44</v>
      </c>
      <c r="I116" s="60">
        <v>3.44</v>
      </c>
      <c r="J116" s="59">
        <v>3.49</v>
      </c>
      <c r="K116" s="60">
        <v>3.37</v>
      </c>
      <c r="L116" s="60">
        <v>3.35</v>
      </c>
      <c r="M116" s="60">
        <v>3.33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1:41" s="61" customFormat="1" ht="14.1" customHeight="1" x14ac:dyDescent="0.25">
      <c r="A117" s="62"/>
      <c r="B117" s="63"/>
      <c r="C117" s="56" t="s">
        <v>47</v>
      </c>
      <c r="D117" s="57"/>
      <c r="E117" s="58" t="e">
        <f>SUM((D117-B118)/B118)</f>
        <v>#DIV/0!</v>
      </c>
      <c r="F117" s="52" t="s">
        <v>48</v>
      </c>
      <c r="G117" s="60">
        <v>3.09</v>
      </c>
      <c r="H117" s="60">
        <v>3.3</v>
      </c>
      <c r="I117" s="60">
        <v>3.24</v>
      </c>
      <c r="J117" s="60">
        <v>3.36</v>
      </c>
      <c r="K117" s="60">
        <v>3.23</v>
      </c>
      <c r="L117" s="60">
        <v>3.26</v>
      </c>
      <c r="M117" s="60">
        <v>3.21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</row>
    <row r="118" spans="1:41" s="61" customFormat="1" ht="14.1" customHeight="1" thickBot="1" x14ac:dyDescent="0.3">
      <c r="A118" s="64" t="s">
        <v>49</v>
      </c>
      <c r="B118" s="65"/>
      <c r="C118" s="49"/>
      <c r="D118" s="49"/>
      <c r="E118" s="66"/>
      <c r="F118" s="52" t="s">
        <v>50</v>
      </c>
      <c r="G118" s="60">
        <v>3.32</v>
      </c>
      <c r="H118" s="53">
        <v>3.34</v>
      </c>
      <c r="I118" s="53">
        <v>3.44</v>
      </c>
      <c r="J118" s="53">
        <v>3.37</v>
      </c>
      <c r="K118" s="53">
        <v>3.26</v>
      </c>
      <c r="L118" s="53">
        <v>3.29</v>
      </c>
      <c r="M118" s="53">
        <v>3.29</v>
      </c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</row>
    <row r="119" spans="1:41" s="71" customFormat="1" ht="14.1" customHeight="1" x14ac:dyDescent="0.25">
      <c r="A119" s="64" t="s">
        <v>130</v>
      </c>
      <c r="B119" s="65"/>
      <c r="C119" s="67"/>
      <c r="D119" s="67"/>
      <c r="E119" s="68"/>
      <c r="F119" s="69" t="s">
        <v>51</v>
      </c>
      <c r="G119" s="70">
        <f>(G115+G118)/2</f>
        <v>3.2050000000000001</v>
      </c>
      <c r="H119" s="70">
        <f t="shared" ref="H119" si="317">G119</f>
        <v>3.2050000000000001</v>
      </c>
      <c r="I119" s="70">
        <f t="shared" ref="I119" si="318">H119</f>
        <v>3.2050000000000001</v>
      </c>
      <c r="J119" s="70">
        <f t="shared" ref="J119" si="319">I119</f>
        <v>3.2050000000000001</v>
      </c>
      <c r="K119" s="70">
        <f t="shared" ref="K119" si="320">J119</f>
        <v>3.2050000000000001</v>
      </c>
      <c r="L119" s="70">
        <f t="shared" ref="L119" si="321">K119</f>
        <v>3.2050000000000001</v>
      </c>
      <c r="M119" s="70">
        <f t="shared" ref="M119" si="322">L119</f>
        <v>3.2050000000000001</v>
      </c>
      <c r="N119" s="70">
        <f t="shared" ref="N119" si="323">M119</f>
        <v>3.2050000000000001</v>
      </c>
      <c r="O119" s="70">
        <f t="shared" ref="O119" si="324">N119</f>
        <v>3.2050000000000001</v>
      </c>
      <c r="P119" s="70">
        <f t="shared" ref="P119" si="325">O119</f>
        <v>3.2050000000000001</v>
      </c>
      <c r="Q119" s="70">
        <f t="shared" ref="Q119" si="326">P119</f>
        <v>3.2050000000000001</v>
      </c>
      <c r="R119" s="70">
        <f t="shared" ref="R119" si="327">Q119</f>
        <v>3.2050000000000001</v>
      </c>
      <c r="S119" s="70">
        <f t="shared" ref="S119" si="328">R119</f>
        <v>3.2050000000000001</v>
      </c>
      <c r="T119" s="70">
        <f t="shared" ref="T119" si="329">S119</f>
        <v>3.2050000000000001</v>
      </c>
      <c r="U119" s="70">
        <f t="shared" ref="U119" si="330">T119</f>
        <v>3.2050000000000001</v>
      </c>
      <c r="V119" s="70">
        <f t="shared" ref="V119" si="331">U119</f>
        <v>3.2050000000000001</v>
      </c>
      <c r="W119" s="70">
        <f t="shared" ref="W119" si="332">V119</f>
        <v>3.2050000000000001</v>
      </c>
      <c r="X119" s="70">
        <f t="shared" ref="X119" si="333">W119</f>
        <v>3.2050000000000001</v>
      </c>
      <c r="Y119" s="70">
        <f t="shared" ref="Y119" si="334">X119</f>
        <v>3.2050000000000001</v>
      </c>
      <c r="Z119" s="70">
        <f t="shared" ref="Z119" si="335">Y119</f>
        <v>3.2050000000000001</v>
      </c>
      <c r="AA119" s="70">
        <f t="shared" ref="AA119" si="336">Z119</f>
        <v>3.2050000000000001</v>
      </c>
      <c r="AB119" s="70">
        <f t="shared" ref="AB119" si="337">AA119</f>
        <v>3.2050000000000001</v>
      </c>
      <c r="AC119" s="70">
        <f t="shared" ref="AC119" si="338">AB119</f>
        <v>3.2050000000000001</v>
      </c>
      <c r="AD119" s="70">
        <f t="shared" ref="AD119" si="339">AC119</f>
        <v>3.2050000000000001</v>
      </c>
      <c r="AE119" s="70">
        <f t="shared" ref="AE119" si="340">AD119</f>
        <v>3.2050000000000001</v>
      </c>
      <c r="AF119" s="70">
        <f t="shared" ref="AF119" si="341">AE119</f>
        <v>3.2050000000000001</v>
      </c>
      <c r="AG119" s="70">
        <f t="shared" ref="AG119" si="342">AF119</f>
        <v>3.2050000000000001</v>
      </c>
      <c r="AH119" s="70">
        <f t="shared" ref="AH119" si="343">AG119</f>
        <v>3.2050000000000001</v>
      </c>
      <c r="AI119" s="70">
        <f t="shared" ref="AI119" si="344">AH119</f>
        <v>3.2050000000000001</v>
      </c>
      <c r="AJ119" s="70">
        <f t="shared" ref="AJ119" si="345">AI119</f>
        <v>3.2050000000000001</v>
      </c>
      <c r="AK119" s="70">
        <f t="shared" ref="AK119" si="346">AJ119</f>
        <v>3.2050000000000001</v>
      </c>
      <c r="AL119" s="70">
        <f t="shared" ref="AL119" si="347">AK119</f>
        <v>3.2050000000000001</v>
      </c>
      <c r="AM119" s="70">
        <f t="shared" ref="AM119" si="348">AL119</f>
        <v>3.2050000000000001</v>
      </c>
      <c r="AN119" s="70">
        <f t="shared" ref="AN119" si="349">AM119</f>
        <v>3.2050000000000001</v>
      </c>
      <c r="AO119" s="70">
        <f t="shared" ref="AO119" si="350">AN119</f>
        <v>3.2050000000000001</v>
      </c>
    </row>
    <row r="120" spans="1:41" ht="14.1" customHeight="1" x14ac:dyDescent="0.25">
      <c r="A120" s="93">
        <f>C118*B118</f>
        <v>0</v>
      </c>
      <c r="B120" s="94">
        <f>C119*B119</f>
        <v>0</v>
      </c>
      <c r="C120" s="72" t="s">
        <v>52</v>
      </c>
      <c r="D120" s="73"/>
      <c r="E120" s="74" t="e">
        <f>SUM((B118-D120)/(D120))</f>
        <v>#DIV/0!</v>
      </c>
      <c r="F120" s="75" t="s">
        <v>53</v>
      </c>
      <c r="G120" s="76">
        <v>54760</v>
      </c>
      <c r="H120" s="76">
        <v>44751</v>
      </c>
      <c r="I120" s="76">
        <v>37710</v>
      </c>
      <c r="J120" s="77">
        <v>24458</v>
      </c>
      <c r="K120" s="76">
        <v>29544</v>
      </c>
      <c r="L120" s="77">
        <v>18795</v>
      </c>
      <c r="M120" s="77">
        <v>15774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spans="1:41" s="61" customFormat="1" ht="14.1" customHeight="1" x14ac:dyDescent="0.25">
      <c r="A121" s="55" t="s">
        <v>131</v>
      </c>
      <c r="B121" s="94">
        <f>ROUNDUP(A120/1000,0)+IF(A120,8.48,0)+ROUNDUP(A120*0.0003,2)</f>
        <v>0</v>
      </c>
      <c r="C121" s="72" t="s">
        <v>54</v>
      </c>
      <c r="D121" s="73"/>
      <c r="E121" s="74"/>
      <c r="F121" s="79" t="s">
        <v>49</v>
      </c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77"/>
      <c r="W121" s="80"/>
      <c r="X121" s="80"/>
      <c r="Y121" s="80"/>
      <c r="Z121" s="80"/>
      <c r="AA121" s="80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s="71" customFormat="1" ht="14.1" customHeight="1" x14ac:dyDescent="0.25">
      <c r="A122" s="82" t="s">
        <v>132</v>
      </c>
      <c r="B122" s="94">
        <f>ROUNDUP(B120/1000,0)+IF(B120,8.48,0)+ROUNDUP(B120*0.0003,2)</f>
        <v>0</v>
      </c>
      <c r="C122" s="84"/>
      <c r="D122" s="85" t="s">
        <v>55</v>
      </c>
      <c r="E122" s="86"/>
      <c r="F122" s="87" t="s">
        <v>56</v>
      </c>
      <c r="G122" s="88">
        <f t="shared" ref="G122:AO122" si="351">ROUNDDOWN(G119*105%,3)</f>
        <v>3.3650000000000002</v>
      </c>
      <c r="H122" s="88">
        <f t="shared" si="351"/>
        <v>3.3650000000000002</v>
      </c>
      <c r="I122" s="88">
        <f t="shared" si="351"/>
        <v>3.3650000000000002</v>
      </c>
      <c r="J122" s="88">
        <f t="shared" si="351"/>
        <v>3.3650000000000002</v>
      </c>
      <c r="K122" s="88">
        <f t="shared" si="351"/>
        <v>3.3650000000000002</v>
      </c>
      <c r="L122" s="88">
        <f t="shared" si="351"/>
        <v>3.3650000000000002</v>
      </c>
      <c r="M122" s="88">
        <f t="shared" si="351"/>
        <v>3.3650000000000002</v>
      </c>
      <c r="N122" s="88">
        <f t="shared" si="351"/>
        <v>3.3650000000000002</v>
      </c>
      <c r="O122" s="88">
        <f t="shared" si="351"/>
        <v>3.3650000000000002</v>
      </c>
      <c r="P122" s="88">
        <f t="shared" si="351"/>
        <v>3.3650000000000002</v>
      </c>
      <c r="Q122" s="88">
        <f t="shared" si="351"/>
        <v>3.3650000000000002</v>
      </c>
      <c r="R122" s="88">
        <f t="shared" si="351"/>
        <v>3.3650000000000002</v>
      </c>
      <c r="S122" s="88">
        <f t="shared" si="351"/>
        <v>3.3650000000000002</v>
      </c>
      <c r="T122" s="88">
        <f t="shared" si="351"/>
        <v>3.3650000000000002</v>
      </c>
      <c r="U122" s="88">
        <f t="shared" si="351"/>
        <v>3.3650000000000002</v>
      </c>
      <c r="V122" s="88">
        <f t="shared" si="351"/>
        <v>3.3650000000000002</v>
      </c>
      <c r="W122" s="88">
        <f t="shared" si="351"/>
        <v>3.3650000000000002</v>
      </c>
      <c r="X122" s="88">
        <f t="shared" si="351"/>
        <v>3.3650000000000002</v>
      </c>
      <c r="Y122" s="88">
        <f t="shared" si="351"/>
        <v>3.3650000000000002</v>
      </c>
      <c r="Z122" s="88">
        <f t="shared" si="351"/>
        <v>3.3650000000000002</v>
      </c>
      <c r="AA122" s="88">
        <f t="shared" si="351"/>
        <v>3.3650000000000002</v>
      </c>
      <c r="AB122" s="88">
        <f t="shared" si="351"/>
        <v>3.3650000000000002</v>
      </c>
      <c r="AC122" s="88">
        <f t="shared" si="351"/>
        <v>3.3650000000000002</v>
      </c>
      <c r="AD122" s="88">
        <f t="shared" si="351"/>
        <v>3.3650000000000002</v>
      </c>
      <c r="AE122" s="88">
        <f t="shared" si="351"/>
        <v>3.3650000000000002</v>
      </c>
      <c r="AF122" s="88">
        <f t="shared" si="351"/>
        <v>3.3650000000000002</v>
      </c>
      <c r="AG122" s="88">
        <f t="shared" si="351"/>
        <v>3.3650000000000002</v>
      </c>
      <c r="AH122" s="88">
        <f t="shared" si="351"/>
        <v>3.3650000000000002</v>
      </c>
      <c r="AI122" s="88">
        <f t="shared" si="351"/>
        <v>3.3650000000000002</v>
      </c>
      <c r="AJ122" s="88">
        <f t="shared" si="351"/>
        <v>3.3650000000000002</v>
      </c>
      <c r="AK122" s="88">
        <f t="shared" si="351"/>
        <v>3.3650000000000002</v>
      </c>
      <c r="AL122" s="88">
        <f t="shared" si="351"/>
        <v>3.3650000000000002</v>
      </c>
      <c r="AM122" s="88">
        <f t="shared" si="351"/>
        <v>3.3650000000000002</v>
      </c>
      <c r="AN122" s="88">
        <f t="shared" si="351"/>
        <v>3.3650000000000002</v>
      </c>
      <c r="AO122" s="88">
        <f t="shared" si="351"/>
        <v>3.3650000000000002</v>
      </c>
    </row>
    <row r="123" spans="1:41" ht="13.5" customHeight="1" x14ac:dyDescent="0.25">
      <c r="A123" s="89"/>
      <c r="B123" s="89"/>
      <c r="C123" s="89"/>
      <c r="D123" s="89"/>
      <c r="E123" s="89"/>
      <c r="F123" s="89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</row>
    <row r="124" spans="1:41" ht="14.1" customHeight="1" x14ac:dyDescent="0.25">
      <c r="A124" s="173" t="s">
        <v>6</v>
      </c>
      <c r="B124" s="174"/>
      <c r="C124" s="174"/>
      <c r="D124" s="174"/>
      <c r="E124" s="175"/>
      <c r="F124" s="43" t="s">
        <v>7</v>
      </c>
      <c r="G124" s="44" t="s">
        <v>140</v>
      </c>
      <c r="H124" s="44" t="s">
        <v>141</v>
      </c>
      <c r="I124" s="44" t="s">
        <v>142</v>
      </c>
      <c r="J124" s="44" t="s">
        <v>143</v>
      </c>
      <c r="K124" s="44" t="s">
        <v>144</v>
      </c>
      <c r="L124" s="44" t="s">
        <v>145</v>
      </c>
      <c r="M124" s="44" t="s">
        <v>146</v>
      </c>
      <c r="N124" s="44" t="s">
        <v>147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</row>
    <row r="125" spans="1:41" ht="14.1" customHeight="1" x14ac:dyDescent="0.25">
      <c r="A125" s="176" t="s">
        <v>8</v>
      </c>
      <c r="B125" s="177"/>
      <c r="C125" s="177"/>
      <c r="D125" s="178"/>
      <c r="E125" s="179"/>
      <c r="F125" s="164" t="s">
        <v>117</v>
      </c>
      <c r="G125" s="45" t="s">
        <v>129</v>
      </c>
      <c r="H125" s="46" t="s">
        <v>9</v>
      </c>
      <c r="I125" s="46" t="s">
        <v>10</v>
      </c>
      <c r="J125" s="46" t="s">
        <v>11</v>
      </c>
      <c r="K125" s="46" t="s">
        <v>12</v>
      </c>
      <c r="L125" s="46" t="s">
        <v>13</v>
      </c>
      <c r="M125" s="46" t="s">
        <v>14</v>
      </c>
      <c r="N125" s="46" t="s">
        <v>15</v>
      </c>
      <c r="O125" s="46" t="s">
        <v>16</v>
      </c>
      <c r="P125" s="46" t="s">
        <v>17</v>
      </c>
      <c r="Q125" s="46" t="s">
        <v>18</v>
      </c>
      <c r="R125" s="46" t="s">
        <v>19</v>
      </c>
      <c r="S125" s="46" t="s">
        <v>20</v>
      </c>
      <c r="T125" s="46" t="s">
        <v>21</v>
      </c>
      <c r="U125" s="46" t="s">
        <v>22</v>
      </c>
      <c r="V125" s="46" t="s">
        <v>23</v>
      </c>
      <c r="W125" s="46" t="s">
        <v>24</v>
      </c>
      <c r="X125" s="46" t="s">
        <v>25</v>
      </c>
      <c r="Y125" s="46" t="s">
        <v>26</v>
      </c>
      <c r="Z125" s="46" t="s">
        <v>27</v>
      </c>
      <c r="AA125" s="46" t="s">
        <v>28</v>
      </c>
      <c r="AB125" s="46" t="s">
        <v>29</v>
      </c>
      <c r="AC125" s="46" t="s">
        <v>30</v>
      </c>
      <c r="AD125" s="46" t="s">
        <v>31</v>
      </c>
      <c r="AE125" s="46" t="s">
        <v>32</v>
      </c>
      <c r="AF125" s="46" t="s">
        <v>33</v>
      </c>
      <c r="AG125" s="46" t="s">
        <v>34</v>
      </c>
      <c r="AH125" s="46" t="s">
        <v>35</v>
      </c>
      <c r="AI125" s="46" t="s">
        <v>36</v>
      </c>
      <c r="AJ125" s="46" t="s">
        <v>37</v>
      </c>
      <c r="AK125" s="46" t="s">
        <v>38</v>
      </c>
      <c r="AL125" s="46" t="s">
        <v>39</v>
      </c>
      <c r="AM125" s="46" t="s">
        <v>40</v>
      </c>
      <c r="AN125" s="46" t="s">
        <v>41</v>
      </c>
      <c r="AO125" s="46" t="s">
        <v>42</v>
      </c>
    </row>
    <row r="126" spans="1:41" s="54" customFormat="1" ht="14.1" customHeight="1" x14ac:dyDescent="0.25">
      <c r="A126" s="47"/>
      <c r="B126" s="48"/>
      <c r="C126" s="49"/>
      <c r="D126" s="50" t="s">
        <v>43</v>
      </c>
      <c r="E126" s="51"/>
      <c r="F126" s="52" t="s">
        <v>44</v>
      </c>
      <c r="G126" s="53">
        <v>1.42</v>
      </c>
      <c r="H126" s="53">
        <v>1.56</v>
      </c>
      <c r="I126" s="53">
        <v>1.56</v>
      </c>
      <c r="J126" s="53">
        <v>1.61</v>
      </c>
      <c r="K126" s="53">
        <v>1.53</v>
      </c>
      <c r="L126" s="53">
        <v>1.5</v>
      </c>
      <c r="M126" s="53">
        <v>1.51</v>
      </c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</row>
    <row r="127" spans="1:41" s="61" customFormat="1" ht="13.15" customHeight="1" x14ac:dyDescent="0.25">
      <c r="A127" s="55"/>
      <c r="B127" s="49"/>
      <c r="C127" s="56" t="s">
        <v>45</v>
      </c>
      <c r="D127" s="57"/>
      <c r="E127" s="58">
        <f>SUM((D127-B129)/B129)</f>
        <v>-1</v>
      </c>
      <c r="F127" s="52" t="s">
        <v>46</v>
      </c>
      <c r="G127" s="59">
        <v>1.6</v>
      </c>
      <c r="H127" s="59">
        <v>1.65</v>
      </c>
      <c r="I127" s="60">
        <v>1.62</v>
      </c>
      <c r="J127" s="60">
        <v>1.62</v>
      </c>
      <c r="K127" s="60">
        <v>1.57</v>
      </c>
      <c r="L127" s="60">
        <v>1.51</v>
      </c>
      <c r="M127" s="60">
        <v>1.54</v>
      </c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</row>
    <row r="128" spans="1:41" s="61" customFormat="1" ht="14.1" customHeight="1" x14ac:dyDescent="0.25">
      <c r="A128" s="62"/>
      <c r="B128" s="63"/>
      <c r="C128" s="56" t="s">
        <v>47</v>
      </c>
      <c r="D128" s="57">
        <v>1.65</v>
      </c>
      <c r="E128" s="58">
        <f>SUM((D128-B129)/B129)</f>
        <v>7.1428571428571341E-2</v>
      </c>
      <c r="F128" s="52" t="s">
        <v>48</v>
      </c>
      <c r="G128" s="60">
        <v>1.42</v>
      </c>
      <c r="H128" s="60">
        <v>1.55</v>
      </c>
      <c r="I128" s="60">
        <v>1.53</v>
      </c>
      <c r="J128" s="60">
        <v>1.53</v>
      </c>
      <c r="K128" s="60">
        <v>1.49</v>
      </c>
      <c r="L128" s="60">
        <v>1.47</v>
      </c>
      <c r="M128" s="60">
        <v>1.51</v>
      </c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</row>
    <row r="129" spans="1:41" s="61" customFormat="1" ht="14.1" customHeight="1" thickBot="1" x14ac:dyDescent="0.3">
      <c r="A129" s="64" t="s">
        <v>49</v>
      </c>
      <c r="B129" s="65">
        <v>1.54</v>
      </c>
      <c r="C129" s="49"/>
      <c r="D129" s="49"/>
      <c r="E129" s="66"/>
      <c r="F129" s="52" t="s">
        <v>50</v>
      </c>
      <c r="G129" s="60">
        <v>1.57</v>
      </c>
      <c r="H129" s="53">
        <v>1.56</v>
      </c>
      <c r="I129" s="53">
        <v>1.6</v>
      </c>
      <c r="J129" s="53">
        <v>1.54</v>
      </c>
      <c r="K129" s="161">
        <v>1.5</v>
      </c>
      <c r="L129" s="53">
        <v>1.51</v>
      </c>
      <c r="M129" s="53">
        <v>1.52</v>
      </c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</row>
    <row r="130" spans="1:41" s="71" customFormat="1" ht="14.1" customHeight="1" x14ac:dyDescent="0.25">
      <c r="A130" s="64" t="s">
        <v>130</v>
      </c>
      <c r="B130" s="65"/>
      <c r="C130" s="67"/>
      <c r="D130" s="67"/>
      <c r="E130" s="68"/>
      <c r="F130" s="69" t="s">
        <v>51</v>
      </c>
      <c r="G130" s="70">
        <f>(G126+G129)/2</f>
        <v>1.4950000000000001</v>
      </c>
      <c r="H130" s="70">
        <f t="shared" ref="H130" si="352">G130</f>
        <v>1.4950000000000001</v>
      </c>
      <c r="I130" s="70">
        <f t="shared" ref="I130" si="353">H130</f>
        <v>1.4950000000000001</v>
      </c>
      <c r="J130" s="70">
        <f t="shared" ref="J130" si="354">I130</f>
        <v>1.4950000000000001</v>
      </c>
      <c r="K130" s="70">
        <f t="shared" ref="K130" si="355">J130</f>
        <v>1.4950000000000001</v>
      </c>
      <c r="L130" s="70">
        <f t="shared" ref="L130" si="356">K130</f>
        <v>1.4950000000000001</v>
      </c>
      <c r="M130" s="70">
        <f t="shared" ref="M130" si="357">L130</f>
        <v>1.4950000000000001</v>
      </c>
      <c r="N130" s="70">
        <f t="shared" ref="N130" si="358">M130</f>
        <v>1.4950000000000001</v>
      </c>
      <c r="O130" s="70">
        <f t="shared" ref="O130" si="359">N130</f>
        <v>1.4950000000000001</v>
      </c>
      <c r="P130" s="70">
        <f t="shared" ref="P130" si="360">O130</f>
        <v>1.4950000000000001</v>
      </c>
      <c r="Q130" s="70">
        <f t="shared" ref="Q130" si="361">P130</f>
        <v>1.4950000000000001</v>
      </c>
      <c r="R130" s="70">
        <f t="shared" ref="R130" si="362">Q130</f>
        <v>1.4950000000000001</v>
      </c>
      <c r="S130" s="70">
        <f t="shared" ref="S130" si="363">R130</f>
        <v>1.4950000000000001</v>
      </c>
      <c r="T130" s="70">
        <f t="shared" ref="T130" si="364">S130</f>
        <v>1.4950000000000001</v>
      </c>
      <c r="U130" s="70">
        <f t="shared" ref="U130" si="365">T130</f>
        <v>1.4950000000000001</v>
      </c>
      <c r="V130" s="70">
        <f t="shared" ref="V130" si="366">U130</f>
        <v>1.4950000000000001</v>
      </c>
      <c r="W130" s="70">
        <f t="shared" ref="W130" si="367">V130</f>
        <v>1.4950000000000001</v>
      </c>
      <c r="X130" s="70">
        <f t="shared" ref="X130" si="368">W130</f>
        <v>1.4950000000000001</v>
      </c>
      <c r="Y130" s="70">
        <f t="shared" ref="Y130" si="369">X130</f>
        <v>1.4950000000000001</v>
      </c>
      <c r="Z130" s="70">
        <f t="shared" ref="Z130" si="370">Y130</f>
        <v>1.4950000000000001</v>
      </c>
      <c r="AA130" s="70">
        <f t="shared" ref="AA130" si="371">Z130</f>
        <v>1.4950000000000001</v>
      </c>
      <c r="AB130" s="70">
        <f t="shared" ref="AB130" si="372">AA130</f>
        <v>1.4950000000000001</v>
      </c>
      <c r="AC130" s="70">
        <f t="shared" ref="AC130" si="373">AB130</f>
        <v>1.4950000000000001</v>
      </c>
      <c r="AD130" s="70">
        <f t="shared" ref="AD130" si="374">AC130</f>
        <v>1.4950000000000001</v>
      </c>
      <c r="AE130" s="70">
        <f t="shared" ref="AE130" si="375">AD130</f>
        <v>1.4950000000000001</v>
      </c>
      <c r="AF130" s="70">
        <f t="shared" ref="AF130" si="376">AE130</f>
        <v>1.4950000000000001</v>
      </c>
      <c r="AG130" s="70">
        <f t="shared" ref="AG130" si="377">AF130</f>
        <v>1.4950000000000001</v>
      </c>
      <c r="AH130" s="70">
        <f t="shared" ref="AH130" si="378">AG130</f>
        <v>1.4950000000000001</v>
      </c>
      <c r="AI130" s="70">
        <f t="shared" ref="AI130" si="379">AH130</f>
        <v>1.4950000000000001</v>
      </c>
      <c r="AJ130" s="70">
        <f t="shared" ref="AJ130" si="380">AI130</f>
        <v>1.4950000000000001</v>
      </c>
      <c r="AK130" s="70">
        <f t="shared" ref="AK130" si="381">AJ130</f>
        <v>1.4950000000000001</v>
      </c>
      <c r="AL130" s="70">
        <f t="shared" ref="AL130" si="382">AK130</f>
        <v>1.4950000000000001</v>
      </c>
      <c r="AM130" s="70">
        <f t="shared" ref="AM130" si="383">AL130</f>
        <v>1.4950000000000001</v>
      </c>
      <c r="AN130" s="70">
        <f t="shared" ref="AN130" si="384">AM130</f>
        <v>1.4950000000000001</v>
      </c>
      <c r="AO130" s="70">
        <f t="shared" ref="AO130" si="385">AN130</f>
        <v>1.4950000000000001</v>
      </c>
    </row>
    <row r="131" spans="1:41" ht="14.1" customHeight="1" x14ac:dyDescent="0.25">
      <c r="A131" s="93">
        <f>C129*B129</f>
        <v>0</v>
      </c>
      <c r="B131" s="94">
        <f>C130*B130</f>
        <v>0</v>
      </c>
      <c r="C131" s="72" t="s">
        <v>52</v>
      </c>
      <c r="D131" s="73">
        <v>1.49</v>
      </c>
      <c r="E131" s="74">
        <f>SUM((B129-D131)/(D131))</f>
        <v>3.35570469798658E-2</v>
      </c>
      <c r="F131" s="75" t="s">
        <v>53</v>
      </c>
      <c r="G131" s="76">
        <v>76674</v>
      </c>
      <c r="H131" s="76">
        <v>59297</v>
      </c>
      <c r="I131" s="77">
        <v>21659</v>
      </c>
      <c r="J131" s="77">
        <v>13236</v>
      </c>
      <c r="K131" s="77">
        <v>15556</v>
      </c>
      <c r="L131" s="77">
        <v>6536</v>
      </c>
      <c r="M131" s="77">
        <v>4814</v>
      </c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spans="1:41" s="61" customFormat="1" ht="14.1" customHeight="1" x14ac:dyDescent="0.25">
      <c r="A132" s="55" t="s">
        <v>131</v>
      </c>
      <c r="B132" s="94">
        <f>ROUNDUP(A131/1000,0)+IF(A131,8.48,0)+ROUNDUP(A131*0.0003,2)</f>
        <v>0</v>
      </c>
      <c r="C132" s="72" t="s">
        <v>54</v>
      </c>
      <c r="D132" s="73"/>
      <c r="E132" s="74"/>
      <c r="F132" s="79" t="s">
        <v>49</v>
      </c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77"/>
      <c r="W132" s="80"/>
      <c r="X132" s="80"/>
      <c r="Y132" s="80"/>
      <c r="Z132" s="80"/>
      <c r="AA132" s="80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s="71" customFormat="1" ht="14.1" customHeight="1" x14ac:dyDescent="0.25">
      <c r="A133" s="82" t="s">
        <v>132</v>
      </c>
      <c r="B133" s="94">
        <f>ROUNDUP(B131/1000,0)+IF(B131,8.48,0)+ROUNDUP(B131*0.0003,2)</f>
        <v>0</v>
      </c>
      <c r="C133" s="84"/>
      <c r="D133" s="85" t="s">
        <v>55</v>
      </c>
      <c r="E133" s="86"/>
      <c r="F133" s="87" t="s">
        <v>56</v>
      </c>
      <c r="G133" s="88">
        <f t="shared" ref="G133:AO133" si="386">ROUNDDOWN(G130*105%,3)</f>
        <v>1.569</v>
      </c>
      <c r="H133" s="88">
        <f t="shared" si="386"/>
        <v>1.569</v>
      </c>
      <c r="I133" s="88">
        <f t="shared" si="386"/>
        <v>1.569</v>
      </c>
      <c r="J133" s="88">
        <f t="shared" si="386"/>
        <v>1.569</v>
      </c>
      <c r="K133" s="88">
        <f t="shared" si="386"/>
        <v>1.569</v>
      </c>
      <c r="L133" s="88">
        <f t="shared" si="386"/>
        <v>1.569</v>
      </c>
      <c r="M133" s="88">
        <f t="shared" si="386"/>
        <v>1.569</v>
      </c>
      <c r="N133" s="88">
        <f t="shared" si="386"/>
        <v>1.569</v>
      </c>
      <c r="O133" s="88">
        <f t="shared" si="386"/>
        <v>1.569</v>
      </c>
      <c r="P133" s="88">
        <f t="shared" si="386"/>
        <v>1.569</v>
      </c>
      <c r="Q133" s="88">
        <f t="shared" si="386"/>
        <v>1.569</v>
      </c>
      <c r="R133" s="88">
        <f t="shared" si="386"/>
        <v>1.569</v>
      </c>
      <c r="S133" s="88">
        <f t="shared" si="386"/>
        <v>1.569</v>
      </c>
      <c r="T133" s="88">
        <f t="shared" si="386"/>
        <v>1.569</v>
      </c>
      <c r="U133" s="88">
        <f t="shared" si="386"/>
        <v>1.569</v>
      </c>
      <c r="V133" s="88">
        <f t="shared" si="386"/>
        <v>1.569</v>
      </c>
      <c r="W133" s="88">
        <f t="shared" si="386"/>
        <v>1.569</v>
      </c>
      <c r="X133" s="88">
        <f t="shared" si="386"/>
        <v>1.569</v>
      </c>
      <c r="Y133" s="88">
        <f t="shared" si="386"/>
        <v>1.569</v>
      </c>
      <c r="Z133" s="88">
        <f t="shared" si="386"/>
        <v>1.569</v>
      </c>
      <c r="AA133" s="88">
        <f t="shared" si="386"/>
        <v>1.569</v>
      </c>
      <c r="AB133" s="88">
        <f t="shared" si="386"/>
        <v>1.569</v>
      </c>
      <c r="AC133" s="88">
        <f t="shared" si="386"/>
        <v>1.569</v>
      </c>
      <c r="AD133" s="88">
        <f t="shared" si="386"/>
        <v>1.569</v>
      </c>
      <c r="AE133" s="88">
        <f t="shared" si="386"/>
        <v>1.569</v>
      </c>
      <c r="AF133" s="88">
        <f t="shared" si="386"/>
        <v>1.569</v>
      </c>
      <c r="AG133" s="88">
        <f t="shared" si="386"/>
        <v>1.569</v>
      </c>
      <c r="AH133" s="88">
        <f t="shared" si="386"/>
        <v>1.569</v>
      </c>
      <c r="AI133" s="88">
        <f t="shared" si="386"/>
        <v>1.569</v>
      </c>
      <c r="AJ133" s="88">
        <f t="shared" si="386"/>
        <v>1.569</v>
      </c>
      <c r="AK133" s="88">
        <f t="shared" si="386"/>
        <v>1.569</v>
      </c>
      <c r="AL133" s="88">
        <f t="shared" si="386"/>
        <v>1.569</v>
      </c>
      <c r="AM133" s="88">
        <f t="shared" si="386"/>
        <v>1.569</v>
      </c>
      <c r="AN133" s="88">
        <f t="shared" si="386"/>
        <v>1.569</v>
      </c>
      <c r="AO133" s="88">
        <f t="shared" si="386"/>
        <v>1.569</v>
      </c>
    </row>
    <row r="134" spans="1:41" ht="13.5" customHeight="1" x14ac:dyDescent="0.25">
      <c r="A134" s="89"/>
      <c r="B134" s="89"/>
      <c r="C134" s="89"/>
      <c r="D134" s="89"/>
      <c r="E134" s="89"/>
      <c r="F134" s="89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</row>
    <row r="135" spans="1:41" ht="14.1" customHeight="1" x14ac:dyDescent="0.25">
      <c r="A135" s="173" t="s">
        <v>6</v>
      </c>
      <c r="B135" s="174"/>
      <c r="C135" s="174"/>
      <c r="D135" s="174"/>
      <c r="E135" s="175"/>
      <c r="F135" s="43" t="s">
        <v>7</v>
      </c>
      <c r="G135" s="44" t="s">
        <v>141</v>
      </c>
      <c r="H135" s="44" t="s">
        <v>142</v>
      </c>
      <c r="I135" s="44" t="s">
        <v>143</v>
      </c>
      <c r="J135" s="44" t="s">
        <v>144</v>
      </c>
      <c r="K135" s="44" t="s">
        <v>145</v>
      </c>
      <c r="L135" s="44" t="s">
        <v>146</v>
      </c>
      <c r="M135" s="44" t="s">
        <v>147</v>
      </c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6" spans="1:41" ht="14.1" customHeight="1" x14ac:dyDescent="0.25">
      <c r="A136" s="176" t="s">
        <v>8</v>
      </c>
      <c r="B136" s="177"/>
      <c r="C136" s="177"/>
      <c r="D136" s="178"/>
      <c r="E136" s="179"/>
      <c r="F136" s="164" t="s">
        <v>99</v>
      </c>
      <c r="G136" s="45" t="s">
        <v>129</v>
      </c>
      <c r="H136" s="46" t="s">
        <v>9</v>
      </c>
      <c r="I136" s="46" t="s">
        <v>10</v>
      </c>
      <c r="J136" s="46" t="s">
        <v>11</v>
      </c>
      <c r="K136" s="46" t="s">
        <v>12</v>
      </c>
      <c r="L136" s="46" t="s">
        <v>13</v>
      </c>
      <c r="M136" s="46" t="s">
        <v>14</v>
      </c>
      <c r="N136" s="46" t="s">
        <v>15</v>
      </c>
      <c r="O136" s="46" t="s">
        <v>16</v>
      </c>
      <c r="P136" s="46" t="s">
        <v>17</v>
      </c>
      <c r="Q136" s="46" t="s">
        <v>18</v>
      </c>
      <c r="R136" s="46" t="s">
        <v>19</v>
      </c>
      <c r="S136" s="46" t="s">
        <v>20</v>
      </c>
      <c r="T136" s="46" t="s">
        <v>21</v>
      </c>
      <c r="U136" s="46" t="s">
        <v>22</v>
      </c>
      <c r="V136" s="46" t="s">
        <v>23</v>
      </c>
      <c r="W136" s="46" t="s">
        <v>24</v>
      </c>
      <c r="X136" s="46" t="s">
        <v>25</v>
      </c>
      <c r="Y136" s="46" t="s">
        <v>26</v>
      </c>
      <c r="Z136" s="46" t="s">
        <v>27</v>
      </c>
      <c r="AA136" s="46" t="s">
        <v>28</v>
      </c>
      <c r="AB136" s="46" t="s">
        <v>29</v>
      </c>
      <c r="AC136" s="46" t="s">
        <v>30</v>
      </c>
      <c r="AD136" s="46" t="s">
        <v>31</v>
      </c>
      <c r="AE136" s="46" t="s">
        <v>32</v>
      </c>
      <c r="AF136" s="46" t="s">
        <v>33</v>
      </c>
      <c r="AG136" s="46" t="s">
        <v>34</v>
      </c>
      <c r="AH136" s="46" t="s">
        <v>35</v>
      </c>
      <c r="AI136" s="46" t="s">
        <v>36</v>
      </c>
      <c r="AJ136" s="46" t="s">
        <v>37</v>
      </c>
      <c r="AK136" s="46" t="s">
        <v>38</v>
      </c>
      <c r="AL136" s="46" t="s">
        <v>39</v>
      </c>
      <c r="AM136" s="46" t="s">
        <v>40</v>
      </c>
      <c r="AN136" s="46" t="s">
        <v>41</v>
      </c>
      <c r="AO136" s="46" t="s">
        <v>42</v>
      </c>
    </row>
    <row r="137" spans="1:41" s="54" customFormat="1" ht="14.1" customHeight="1" x14ac:dyDescent="0.25">
      <c r="A137" s="47"/>
      <c r="B137" s="48"/>
      <c r="C137" s="49"/>
      <c r="D137" s="50" t="s">
        <v>43</v>
      </c>
      <c r="E137" s="51"/>
      <c r="F137" s="52" t="s">
        <v>44</v>
      </c>
      <c r="G137" s="53">
        <v>0.87</v>
      </c>
      <c r="H137" s="53">
        <v>0.95</v>
      </c>
      <c r="I137" s="53">
        <v>0.94499999999999995</v>
      </c>
      <c r="J137" s="53">
        <v>0.92500000000000004</v>
      </c>
      <c r="K137" s="53">
        <v>0.90500000000000003</v>
      </c>
      <c r="L137" s="53">
        <v>0.90500000000000003</v>
      </c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</row>
    <row r="138" spans="1:41" s="61" customFormat="1" ht="13.15" customHeight="1" x14ac:dyDescent="0.25">
      <c r="A138" s="55"/>
      <c r="B138" s="49"/>
      <c r="C138" s="56" t="s">
        <v>45</v>
      </c>
      <c r="D138" s="57"/>
      <c r="E138" s="58">
        <f>SUM((D138-B140)/B140)</f>
        <v>-1</v>
      </c>
      <c r="F138" s="52" t="s">
        <v>46</v>
      </c>
      <c r="G138" s="59">
        <v>0.95</v>
      </c>
      <c r="H138" s="59">
        <v>0.95499999999999996</v>
      </c>
      <c r="I138" s="60">
        <v>0.95</v>
      </c>
      <c r="J138" s="60">
        <v>0.92500000000000004</v>
      </c>
      <c r="K138" s="60">
        <v>0.91</v>
      </c>
      <c r="L138" s="60">
        <v>0.91</v>
      </c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</row>
    <row r="139" spans="1:41" s="61" customFormat="1" ht="14.1" customHeight="1" x14ac:dyDescent="0.25">
      <c r="A139" s="62"/>
      <c r="B139" s="63"/>
      <c r="C139" s="56" t="s">
        <v>47</v>
      </c>
      <c r="D139" s="57">
        <v>0.95499999999999996</v>
      </c>
      <c r="E139" s="58">
        <f>SUM((D139-B140)/B140)</f>
        <v>4.3715846994535436E-2</v>
      </c>
      <c r="F139" s="52" t="s">
        <v>48</v>
      </c>
      <c r="G139" s="60">
        <v>0.87</v>
      </c>
      <c r="H139" s="60">
        <v>0.93</v>
      </c>
      <c r="I139" s="60">
        <v>0.92</v>
      </c>
      <c r="J139" s="60">
        <v>0.89500000000000002</v>
      </c>
      <c r="K139" s="60">
        <v>0.89</v>
      </c>
      <c r="L139" s="60">
        <v>0.9</v>
      </c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</row>
    <row r="140" spans="1:41" s="61" customFormat="1" ht="14.1" customHeight="1" thickBot="1" x14ac:dyDescent="0.3">
      <c r="A140" s="64" t="s">
        <v>49</v>
      </c>
      <c r="B140" s="65">
        <v>0.91500000000000004</v>
      </c>
      <c r="C140" s="49"/>
      <c r="D140" s="49"/>
      <c r="E140" s="66"/>
      <c r="F140" s="52" t="s">
        <v>50</v>
      </c>
      <c r="G140" s="60">
        <v>0.93</v>
      </c>
      <c r="H140" s="53">
        <v>0.93500000000000005</v>
      </c>
      <c r="I140" s="53">
        <v>0.92500000000000004</v>
      </c>
      <c r="J140" s="53">
        <v>0.90500000000000003</v>
      </c>
      <c r="K140" s="53">
        <v>0.9</v>
      </c>
      <c r="L140" s="53">
        <v>0.90500000000000003</v>
      </c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</row>
    <row r="141" spans="1:41" s="71" customFormat="1" ht="14.1" customHeight="1" x14ac:dyDescent="0.25">
      <c r="A141" s="64" t="s">
        <v>130</v>
      </c>
      <c r="B141" s="65"/>
      <c r="C141" s="67"/>
      <c r="D141" s="67"/>
      <c r="E141" s="68"/>
      <c r="F141" s="69" t="s">
        <v>51</v>
      </c>
      <c r="G141" s="70">
        <f>(G137+G140)/2</f>
        <v>0.9</v>
      </c>
      <c r="H141" s="70">
        <f t="shared" ref="H141" si="387">G141</f>
        <v>0.9</v>
      </c>
      <c r="I141" s="70">
        <f t="shared" ref="I141" si="388">H141</f>
        <v>0.9</v>
      </c>
      <c r="J141" s="70">
        <f t="shared" ref="J141" si="389">I141</f>
        <v>0.9</v>
      </c>
      <c r="K141" s="70">
        <f t="shared" ref="K141" si="390">J141</f>
        <v>0.9</v>
      </c>
      <c r="L141" s="70">
        <f t="shared" ref="L141" si="391">K141</f>
        <v>0.9</v>
      </c>
      <c r="M141" s="70">
        <f t="shared" ref="M141" si="392">L141</f>
        <v>0.9</v>
      </c>
      <c r="N141" s="70">
        <f t="shared" ref="N141" si="393">M141</f>
        <v>0.9</v>
      </c>
      <c r="O141" s="70">
        <f t="shared" ref="O141" si="394">N141</f>
        <v>0.9</v>
      </c>
      <c r="P141" s="70">
        <f t="shared" ref="P141" si="395">O141</f>
        <v>0.9</v>
      </c>
      <c r="Q141" s="70">
        <f t="shared" ref="Q141" si="396">P141</f>
        <v>0.9</v>
      </c>
      <c r="R141" s="70">
        <f t="shared" ref="R141" si="397">Q141</f>
        <v>0.9</v>
      </c>
      <c r="S141" s="70">
        <f t="shared" ref="S141" si="398">R141</f>
        <v>0.9</v>
      </c>
      <c r="T141" s="70">
        <f t="shared" ref="T141" si="399">S141</f>
        <v>0.9</v>
      </c>
      <c r="U141" s="70">
        <f t="shared" ref="U141" si="400">T141</f>
        <v>0.9</v>
      </c>
      <c r="V141" s="70">
        <f t="shared" ref="V141" si="401">U141</f>
        <v>0.9</v>
      </c>
      <c r="W141" s="70">
        <f t="shared" ref="W141" si="402">V141</f>
        <v>0.9</v>
      </c>
      <c r="X141" s="70">
        <f t="shared" ref="X141" si="403">W141</f>
        <v>0.9</v>
      </c>
      <c r="Y141" s="70">
        <f t="shared" ref="Y141" si="404">X141</f>
        <v>0.9</v>
      </c>
      <c r="Z141" s="70">
        <f t="shared" ref="Z141" si="405">Y141</f>
        <v>0.9</v>
      </c>
      <c r="AA141" s="70">
        <f t="shared" ref="AA141" si="406">Z141</f>
        <v>0.9</v>
      </c>
      <c r="AB141" s="70">
        <f t="shared" ref="AB141" si="407">AA141</f>
        <v>0.9</v>
      </c>
      <c r="AC141" s="70">
        <f t="shared" ref="AC141" si="408">AB141</f>
        <v>0.9</v>
      </c>
      <c r="AD141" s="70">
        <f t="shared" ref="AD141" si="409">AC141</f>
        <v>0.9</v>
      </c>
      <c r="AE141" s="70">
        <f t="shared" ref="AE141" si="410">AD141</f>
        <v>0.9</v>
      </c>
      <c r="AF141" s="70">
        <f t="shared" ref="AF141" si="411">AE141</f>
        <v>0.9</v>
      </c>
      <c r="AG141" s="70">
        <f t="shared" ref="AG141" si="412">AF141</f>
        <v>0.9</v>
      </c>
      <c r="AH141" s="70">
        <f t="shared" ref="AH141" si="413">AG141</f>
        <v>0.9</v>
      </c>
      <c r="AI141" s="70">
        <f t="shared" ref="AI141" si="414">AH141</f>
        <v>0.9</v>
      </c>
      <c r="AJ141" s="70">
        <f t="shared" ref="AJ141" si="415">AI141</f>
        <v>0.9</v>
      </c>
      <c r="AK141" s="70">
        <f t="shared" ref="AK141" si="416">AJ141</f>
        <v>0.9</v>
      </c>
      <c r="AL141" s="70">
        <f t="shared" ref="AL141" si="417">AK141</f>
        <v>0.9</v>
      </c>
      <c r="AM141" s="70">
        <f t="shared" ref="AM141" si="418">AL141</f>
        <v>0.9</v>
      </c>
      <c r="AN141" s="70">
        <f t="shared" ref="AN141" si="419">AM141</f>
        <v>0.9</v>
      </c>
      <c r="AO141" s="70">
        <f t="shared" ref="AO141" si="420">AN141</f>
        <v>0.9</v>
      </c>
    </row>
    <row r="142" spans="1:41" ht="14.1" customHeight="1" x14ac:dyDescent="0.25">
      <c r="A142" s="93">
        <f>C140*B140</f>
        <v>0</v>
      </c>
      <c r="B142" s="94">
        <f>C141*B141</f>
        <v>0</v>
      </c>
      <c r="C142" s="72" t="s">
        <v>52</v>
      </c>
      <c r="D142" s="73">
        <v>0.89500000000000002</v>
      </c>
      <c r="E142" s="74">
        <f>SUM((B140-D142)/(D142))</f>
        <v>2.2346368715083817E-2</v>
      </c>
      <c r="F142" s="75" t="s">
        <v>53</v>
      </c>
      <c r="G142" s="76">
        <v>68675</v>
      </c>
      <c r="H142" s="76">
        <v>33187</v>
      </c>
      <c r="I142" s="77">
        <v>12632</v>
      </c>
      <c r="J142" s="77">
        <v>10886</v>
      </c>
      <c r="K142" s="77">
        <v>9338</v>
      </c>
      <c r="L142" s="77">
        <v>3736</v>
      </c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spans="1:41" s="61" customFormat="1" ht="14.1" customHeight="1" x14ac:dyDescent="0.25">
      <c r="A143" s="55" t="s">
        <v>131</v>
      </c>
      <c r="B143" s="94">
        <f>ROUNDUP(A142/1000,0)+IF(A142,8.48,0)+ROUNDUP(A142*0.0003,2)</f>
        <v>0</v>
      </c>
      <c r="C143" s="72" t="s">
        <v>54</v>
      </c>
      <c r="D143" s="73"/>
      <c r="E143" s="74"/>
      <c r="F143" s="79" t="s">
        <v>49</v>
      </c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77"/>
      <c r="W143" s="80"/>
      <c r="X143" s="80"/>
      <c r="Y143" s="80"/>
      <c r="Z143" s="80"/>
      <c r="AA143" s="80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s="71" customFormat="1" ht="14.1" customHeight="1" x14ac:dyDescent="0.25">
      <c r="A144" s="82" t="s">
        <v>132</v>
      </c>
      <c r="B144" s="94">
        <f>ROUNDUP(B142/1000,0)+IF(B142,8.48,0)+ROUNDUP(B142*0.0003,2)</f>
        <v>0</v>
      </c>
      <c r="C144" s="84"/>
      <c r="D144" s="85" t="s">
        <v>55</v>
      </c>
      <c r="E144" s="86"/>
      <c r="F144" s="87" t="s">
        <v>56</v>
      </c>
      <c r="G144" s="88">
        <f t="shared" ref="G144:AO144" si="421">ROUNDDOWN(G141*105%,3)</f>
        <v>0.94499999999999995</v>
      </c>
      <c r="H144" s="88">
        <f t="shared" si="421"/>
        <v>0.94499999999999995</v>
      </c>
      <c r="I144" s="88">
        <f t="shared" si="421"/>
        <v>0.94499999999999995</v>
      </c>
      <c r="J144" s="88">
        <f t="shared" si="421"/>
        <v>0.94499999999999995</v>
      </c>
      <c r="K144" s="88">
        <f t="shared" si="421"/>
        <v>0.94499999999999995</v>
      </c>
      <c r="L144" s="88">
        <f t="shared" si="421"/>
        <v>0.94499999999999995</v>
      </c>
      <c r="M144" s="88">
        <f t="shared" si="421"/>
        <v>0.94499999999999995</v>
      </c>
      <c r="N144" s="88">
        <f t="shared" si="421"/>
        <v>0.94499999999999995</v>
      </c>
      <c r="O144" s="88">
        <f t="shared" si="421"/>
        <v>0.94499999999999995</v>
      </c>
      <c r="P144" s="88">
        <f t="shared" si="421"/>
        <v>0.94499999999999995</v>
      </c>
      <c r="Q144" s="88">
        <f t="shared" si="421"/>
        <v>0.94499999999999995</v>
      </c>
      <c r="R144" s="88">
        <f t="shared" si="421"/>
        <v>0.94499999999999995</v>
      </c>
      <c r="S144" s="88">
        <f t="shared" si="421"/>
        <v>0.94499999999999995</v>
      </c>
      <c r="T144" s="88">
        <f t="shared" si="421"/>
        <v>0.94499999999999995</v>
      </c>
      <c r="U144" s="88">
        <f t="shared" si="421"/>
        <v>0.94499999999999995</v>
      </c>
      <c r="V144" s="88">
        <f t="shared" si="421"/>
        <v>0.94499999999999995</v>
      </c>
      <c r="W144" s="88">
        <f t="shared" si="421"/>
        <v>0.94499999999999995</v>
      </c>
      <c r="X144" s="88">
        <f t="shared" si="421"/>
        <v>0.94499999999999995</v>
      </c>
      <c r="Y144" s="88">
        <f t="shared" si="421"/>
        <v>0.94499999999999995</v>
      </c>
      <c r="Z144" s="88">
        <f t="shared" si="421"/>
        <v>0.94499999999999995</v>
      </c>
      <c r="AA144" s="88">
        <f t="shared" si="421"/>
        <v>0.94499999999999995</v>
      </c>
      <c r="AB144" s="88">
        <f t="shared" si="421"/>
        <v>0.94499999999999995</v>
      </c>
      <c r="AC144" s="88">
        <f t="shared" si="421"/>
        <v>0.94499999999999995</v>
      </c>
      <c r="AD144" s="88">
        <f t="shared" si="421"/>
        <v>0.94499999999999995</v>
      </c>
      <c r="AE144" s="88">
        <f t="shared" si="421"/>
        <v>0.94499999999999995</v>
      </c>
      <c r="AF144" s="88">
        <f t="shared" si="421"/>
        <v>0.94499999999999995</v>
      </c>
      <c r="AG144" s="88">
        <f t="shared" si="421"/>
        <v>0.94499999999999995</v>
      </c>
      <c r="AH144" s="88">
        <f t="shared" si="421"/>
        <v>0.94499999999999995</v>
      </c>
      <c r="AI144" s="88">
        <f t="shared" si="421"/>
        <v>0.94499999999999995</v>
      </c>
      <c r="AJ144" s="88">
        <f t="shared" si="421"/>
        <v>0.94499999999999995</v>
      </c>
      <c r="AK144" s="88">
        <f t="shared" si="421"/>
        <v>0.94499999999999995</v>
      </c>
      <c r="AL144" s="88">
        <f t="shared" si="421"/>
        <v>0.94499999999999995</v>
      </c>
      <c r="AM144" s="88">
        <f t="shared" si="421"/>
        <v>0.94499999999999995</v>
      </c>
      <c r="AN144" s="88">
        <f t="shared" si="421"/>
        <v>0.94499999999999995</v>
      </c>
      <c r="AO144" s="88">
        <f t="shared" si="421"/>
        <v>0.94499999999999995</v>
      </c>
    </row>
    <row r="145" spans="1:41" ht="13.5" customHeight="1" x14ac:dyDescent="0.25">
      <c r="A145" s="89"/>
      <c r="B145" s="89"/>
      <c r="C145" s="89"/>
      <c r="D145" s="89"/>
      <c r="E145" s="89"/>
      <c r="F145" s="89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</row>
    <row r="146" spans="1:41" ht="14.1" customHeight="1" x14ac:dyDescent="0.25">
      <c r="A146" s="173" t="s">
        <v>6</v>
      </c>
      <c r="B146" s="174"/>
      <c r="C146" s="174"/>
      <c r="D146" s="174"/>
      <c r="E146" s="175"/>
      <c r="F146" s="43" t="s">
        <v>7</v>
      </c>
      <c r="G146" s="44" t="s">
        <v>141</v>
      </c>
      <c r="H146" s="44" t="s">
        <v>142</v>
      </c>
      <c r="I146" s="44" t="s">
        <v>143</v>
      </c>
      <c r="J146" s="44" t="s">
        <v>144</v>
      </c>
      <c r="K146" s="44" t="s">
        <v>145</v>
      </c>
      <c r="L146" s="44" t="s">
        <v>146</v>
      </c>
      <c r="M146" s="44" t="s">
        <v>147</v>
      </c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</row>
    <row r="147" spans="1:41" ht="14.1" customHeight="1" x14ac:dyDescent="0.25">
      <c r="A147" s="176" t="s">
        <v>8</v>
      </c>
      <c r="B147" s="177"/>
      <c r="C147" s="177"/>
      <c r="D147" s="178"/>
      <c r="E147" s="179"/>
      <c r="F147" s="164" t="s">
        <v>103</v>
      </c>
      <c r="G147" s="45" t="s">
        <v>129</v>
      </c>
      <c r="H147" s="46" t="s">
        <v>9</v>
      </c>
      <c r="I147" s="46" t="s">
        <v>10</v>
      </c>
      <c r="J147" s="46" t="s">
        <v>11</v>
      </c>
      <c r="K147" s="46" t="s">
        <v>12</v>
      </c>
      <c r="L147" s="46" t="s">
        <v>13</v>
      </c>
      <c r="M147" s="46" t="s">
        <v>14</v>
      </c>
      <c r="N147" s="46" t="s">
        <v>15</v>
      </c>
      <c r="O147" s="46" t="s">
        <v>16</v>
      </c>
      <c r="P147" s="46" t="s">
        <v>17</v>
      </c>
      <c r="Q147" s="46" t="s">
        <v>18</v>
      </c>
      <c r="R147" s="46" t="s">
        <v>19</v>
      </c>
      <c r="S147" s="46" t="s">
        <v>20</v>
      </c>
      <c r="T147" s="46" t="s">
        <v>21</v>
      </c>
      <c r="U147" s="46" t="s">
        <v>22</v>
      </c>
      <c r="V147" s="46" t="s">
        <v>23</v>
      </c>
      <c r="W147" s="46" t="s">
        <v>24</v>
      </c>
      <c r="X147" s="46" t="s">
        <v>25</v>
      </c>
      <c r="Y147" s="46" t="s">
        <v>26</v>
      </c>
      <c r="Z147" s="46" t="s">
        <v>27</v>
      </c>
      <c r="AA147" s="46" t="s">
        <v>28</v>
      </c>
      <c r="AB147" s="46" t="s">
        <v>29</v>
      </c>
      <c r="AC147" s="46" t="s">
        <v>30</v>
      </c>
      <c r="AD147" s="46" t="s">
        <v>31</v>
      </c>
      <c r="AE147" s="46" t="s">
        <v>32</v>
      </c>
      <c r="AF147" s="46" t="s">
        <v>33</v>
      </c>
      <c r="AG147" s="46" t="s">
        <v>34</v>
      </c>
      <c r="AH147" s="46" t="s">
        <v>35</v>
      </c>
      <c r="AI147" s="46" t="s">
        <v>36</v>
      </c>
      <c r="AJ147" s="46" t="s">
        <v>37</v>
      </c>
      <c r="AK147" s="46" t="s">
        <v>38</v>
      </c>
      <c r="AL147" s="46" t="s">
        <v>39</v>
      </c>
      <c r="AM147" s="46" t="s">
        <v>40</v>
      </c>
      <c r="AN147" s="46" t="s">
        <v>41</v>
      </c>
      <c r="AO147" s="46" t="s">
        <v>42</v>
      </c>
    </row>
    <row r="148" spans="1:41" s="54" customFormat="1" ht="14.1" customHeight="1" x14ac:dyDescent="0.25">
      <c r="A148" s="47"/>
      <c r="B148" s="48"/>
      <c r="C148" s="49"/>
      <c r="D148" s="50" t="s">
        <v>43</v>
      </c>
      <c r="E148" s="51"/>
      <c r="F148" s="52" t="s">
        <v>44</v>
      </c>
      <c r="G148" s="53">
        <v>6.42</v>
      </c>
      <c r="H148" s="53">
        <v>7.06</v>
      </c>
      <c r="I148" s="53">
        <v>7.01</v>
      </c>
      <c r="J148" s="53">
        <v>7.1</v>
      </c>
      <c r="K148" s="53">
        <v>6.98</v>
      </c>
      <c r="L148" s="53">
        <v>7.04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</row>
    <row r="149" spans="1:41" s="61" customFormat="1" ht="13.15" customHeight="1" x14ac:dyDescent="0.25">
      <c r="A149" s="55"/>
      <c r="B149" s="49"/>
      <c r="C149" s="56" t="s">
        <v>45</v>
      </c>
      <c r="D149" s="57"/>
      <c r="E149" s="58" t="e">
        <f>SUM((D149-B151)/B151)</f>
        <v>#DIV/0!</v>
      </c>
      <c r="F149" s="52" t="s">
        <v>46</v>
      </c>
      <c r="G149" s="59">
        <v>6.8</v>
      </c>
      <c r="H149" s="59">
        <v>7.38</v>
      </c>
      <c r="I149" s="60">
        <v>7.25</v>
      </c>
      <c r="J149" s="60">
        <v>7.1</v>
      </c>
      <c r="K149" s="60">
        <v>7.05</v>
      </c>
      <c r="L149" s="60">
        <v>7.25</v>
      </c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</row>
    <row r="150" spans="1:41" s="61" customFormat="1" ht="14.1" customHeight="1" x14ac:dyDescent="0.25">
      <c r="A150" s="62"/>
      <c r="B150" s="63"/>
      <c r="C150" s="56" t="s">
        <v>47</v>
      </c>
      <c r="D150" s="57"/>
      <c r="E150" s="58" t="e">
        <f>SUM((D150-B151)/B151)</f>
        <v>#DIV/0!</v>
      </c>
      <c r="F150" s="52" t="s">
        <v>48</v>
      </c>
      <c r="G150" s="60">
        <v>6.4</v>
      </c>
      <c r="H150" s="60">
        <v>6.91</v>
      </c>
      <c r="I150" s="60">
        <v>7.01</v>
      </c>
      <c r="J150" s="60">
        <v>6.98</v>
      </c>
      <c r="K150" s="60">
        <v>6.98</v>
      </c>
      <c r="L150" s="60">
        <v>6.9</v>
      </c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</row>
    <row r="151" spans="1:41" s="61" customFormat="1" ht="14.1" customHeight="1" thickBot="1" x14ac:dyDescent="0.3">
      <c r="A151" s="64" t="s">
        <v>49</v>
      </c>
      <c r="B151" s="65"/>
      <c r="C151" s="49"/>
      <c r="D151" s="49"/>
      <c r="E151" s="66"/>
      <c r="F151" s="52" t="s">
        <v>50</v>
      </c>
      <c r="G151" s="60">
        <v>6.8</v>
      </c>
      <c r="H151" s="53">
        <v>7</v>
      </c>
      <c r="I151" s="53">
        <v>7.09</v>
      </c>
      <c r="J151" s="53">
        <v>7</v>
      </c>
      <c r="K151" s="53">
        <v>7</v>
      </c>
      <c r="L151" s="53">
        <v>7.24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</row>
    <row r="152" spans="1:41" s="71" customFormat="1" ht="14.1" customHeight="1" x14ac:dyDescent="0.25">
      <c r="A152" s="64" t="s">
        <v>130</v>
      </c>
      <c r="B152" s="65"/>
      <c r="C152" s="67"/>
      <c r="D152" s="67"/>
      <c r="E152" s="68"/>
      <c r="F152" s="69" t="s">
        <v>51</v>
      </c>
      <c r="G152" s="70">
        <f>(G148+G151)/2</f>
        <v>6.6099999999999994</v>
      </c>
      <c r="H152" s="70">
        <f t="shared" ref="H152" si="422">G152</f>
        <v>6.6099999999999994</v>
      </c>
      <c r="I152" s="70">
        <f t="shared" ref="I152" si="423">H152</f>
        <v>6.6099999999999994</v>
      </c>
      <c r="J152" s="70">
        <f t="shared" ref="J152" si="424">I152</f>
        <v>6.6099999999999994</v>
      </c>
      <c r="K152" s="70">
        <f t="shared" ref="K152" si="425">J152</f>
        <v>6.6099999999999994</v>
      </c>
      <c r="L152" s="70">
        <f t="shared" ref="L152" si="426">K152</f>
        <v>6.6099999999999994</v>
      </c>
      <c r="M152" s="70">
        <f t="shared" ref="M152" si="427">L152</f>
        <v>6.6099999999999994</v>
      </c>
      <c r="N152" s="70">
        <f t="shared" ref="N152" si="428">M152</f>
        <v>6.6099999999999994</v>
      </c>
      <c r="O152" s="70">
        <f t="shared" ref="O152" si="429">N152</f>
        <v>6.6099999999999994</v>
      </c>
      <c r="P152" s="70">
        <f t="shared" ref="P152" si="430">O152</f>
        <v>6.6099999999999994</v>
      </c>
      <c r="Q152" s="70">
        <f t="shared" ref="Q152" si="431">P152</f>
        <v>6.6099999999999994</v>
      </c>
      <c r="R152" s="70">
        <f t="shared" ref="R152" si="432">Q152</f>
        <v>6.6099999999999994</v>
      </c>
      <c r="S152" s="70">
        <f t="shared" ref="S152" si="433">R152</f>
        <v>6.6099999999999994</v>
      </c>
      <c r="T152" s="70">
        <f t="shared" ref="T152" si="434">S152</f>
        <v>6.6099999999999994</v>
      </c>
      <c r="U152" s="70">
        <f t="shared" ref="U152" si="435">T152</f>
        <v>6.6099999999999994</v>
      </c>
      <c r="V152" s="70">
        <f t="shared" ref="V152" si="436">U152</f>
        <v>6.6099999999999994</v>
      </c>
      <c r="W152" s="70">
        <f t="shared" ref="W152" si="437">V152</f>
        <v>6.6099999999999994</v>
      </c>
      <c r="X152" s="70">
        <f t="shared" ref="X152" si="438">W152</f>
        <v>6.6099999999999994</v>
      </c>
      <c r="Y152" s="70">
        <f t="shared" ref="Y152" si="439">X152</f>
        <v>6.6099999999999994</v>
      </c>
      <c r="Z152" s="70">
        <f t="shared" ref="Z152" si="440">Y152</f>
        <v>6.6099999999999994</v>
      </c>
      <c r="AA152" s="70">
        <f t="shared" ref="AA152" si="441">Z152</f>
        <v>6.6099999999999994</v>
      </c>
      <c r="AB152" s="70">
        <f t="shared" ref="AB152" si="442">AA152</f>
        <v>6.6099999999999994</v>
      </c>
      <c r="AC152" s="70">
        <f t="shared" ref="AC152" si="443">AB152</f>
        <v>6.6099999999999994</v>
      </c>
      <c r="AD152" s="70">
        <f t="shared" ref="AD152" si="444">AC152</f>
        <v>6.6099999999999994</v>
      </c>
      <c r="AE152" s="70">
        <f t="shared" ref="AE152" si="445">AD152</f>
        <v>6.6099999999999994</v>
      </c>
      <c r="AF152" s="70">
        <f t="shared" ref="AF152" si="446">AE152</f>
        <v>6.6099999999999994</v>
      </c>
      <c r="AG152" s="70">
        <f t="shared" ref="AG152" si="447">AF152</f>
        <v>6.6099999999999994</v>
      </c>
      <c r="AH152" s="70">
        <f t="shared" ref="AH152" si="448">AG152</f>
        <v>6.6099999999999994</v>
      </c>
      <c r="AI152" s="70">
        <f t="shared" ref="AI152" si="449">AH152</f>
        <v>6.6099999999999994</v>
      </c>
      <c r="AJ152" s="70">
        <f t="shared" ref="AJ152" si="450">AI152</f>
        <v>6.6099999999999994</v>
      </c>
      <c r="AK152" s="70">
        <f t="shared" ref="AK152" si="451">AJ152</f>
        <v>6.6099999999999994</v>
      </c>
      <c r="AL152" s="70">
        <f t="shared" ref="AL152" si="452">AK152</f>
        <v>6.6099999999999994</v>
      </c>
      <c r="AM152" s="70">
        <f t="shared" ref="AM152" si="453">AL152</f>
        <v>6.6099999999999994</v>
      </c>
      <c r="AN152" s="70">
        <f t="shared" ref="AN152" si="454">AM152</f>
        <v>6.6099999999999994</v>
      </c>
      <c r="AO152" s="70">
        <f t="shared" ref="AO152" si="455">AN152</f>
        <v>6.6099999999999994</v>
      </c>
    </row>
    <row r="153" spans="1:41" ht="14.1" customHeight="1" x14ac:dyDescent="0.25">
      <c r="A153" s="93">
        <f>C151*B151</f>
        <v>0</v>
      </c>
      <c r="B153" s="94">
        <f>C152*B152</f>
        <v>0</v>
      </c>
      <c r="C153" s="72" t="s">
        <v>52</v>
      </c>
      <c r="D153" s="73"/>
      <c r="E153" s="74" t="e">
        <f>SUM((B151-D153)/(D153))</f>
        <v>#DIV/0!</v>
      </c>
      <c r="F153" s="75" t="s">
        <v>53</v>
      </c>
      <c r="G153" s="76">
        <v>50715</v>
      </c>
      <c r="H153" s="76">
        <v>87044</v>
      </c>
      <c r="I153" s="77">
        <v>39015</v>
      </c>
      <c r="J153" s="76">
        <v>48634</v>
      </c>
      <c r="K153" s="76">
        <v>48096</v>
      </c>
      <c r="L153" s="77">
        <v>56384</v>
      </c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spans="1:41" s="61" customFormat="1" ht="14.1" customHeight="1" x14ac:dyDescent="0.25">
      <c r="A154" s="55" t="s">
        <v>131</v>
      </c>
      <c r="B154" s="94">
        <f>ROUNDUP(A153/1000,0)+IF(A153,8.48,0)+ROUNDUP(A153*0.0003,2)</f>
        <v>0</v>
      </c>
      <c r="C154" s="72" t="s">
        <v>54</v>
      </c>
      <c r="D154" s="73"/>
      <c r="E154" s="74"/>
      <c r="F154" s="79" t="s">
        <v>49</v>
      </c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77"/>
      <c r="W154" s="80"/>
      <c r="X154" s="80"/>
      <c r="Y154" s="80"/>
      <c r="Z154" s="80"/>
      <c r="AA154" s="80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s="71" customFormat="1" ht="14.1" customHeight="1" x14ac:dyDescent="0.25">
      <c r="A155" s="82" t="s">
        <v>132</v>
      </c>
      <c r="B155" s="94">
        <f>ROUNDUP(B153/1000,0)+IF(B153,8.48,0)+ROUNDUP(B153*0.0003,2)</f>
        <v>0</v>
      </c>
      <c r="C155" s="84"/>
      <c r="D155" s="85" t="s">
        <v>55</v>
      </c>
      <c r="E155" s="86"/>
      <c r="F155" s="87" t="s">
        <v>56</v>
      </c>
      <c r="G155" s="88">
        <f t="shared" ref="G155:AO155" si="456">ROUNDDOWN(G152*105%,3)</f>
        <v>6.94</v>
      </c>
      <c r="H155" s="88">
        <f t="shared" si="456"/>
        <v>6.94</v>
      </c>
      <c r="I155" s="88">
        <f t="shared" si="456"/>
        <v>6.94</v>
      </c>
      <c r="J155" s="88">
        <f t="shared" si="456"/>
        <v>6.94</v>
      </c>
      <c r="K155" s="88">
        <f t="shared" si="456"/>
        <v>6.94</v>
      </c>
      <c r="L155" s="88">
        <f t="shared" si="456"/>
        <v>6.94</v>
      </c>
      <c r="M155" s="88">
        <f t="shared" si="456"/>
        <v>6.94</v>
      </c>
      <c r="N155" s="88">
        <f t="shared" si="456"/>
        <v>6.94</v>
      </c>
      <c r="O155" s="88">
        <f t="shared" si="456"/>
        <v>6.94</v>
      </c>
      <c r="P155" s="88">
        <f t="shared" si="456"/>
        <v>6.94</v>
      </c>
      <c r="Q155" s="88">
        <f t="shared" si="456"/>
        <v>6.94</v>
      </c>
      <c r="R155" s="88">
        <f t="shared" si="456"/>
        <v>6.94</v>
      </c>
      <c r="S155" s="88">
        <f t="shared" si="456"/>
        <v>6.94</v>
      </c>
      <c r="T155" s="88">
        <f t="shared" si="456"/>
        <v>6.94</v>
      </c>
      <c r="U155" s="88">
        <f t="shared" si="456"/>
        <v>6.94</v>
      </c>
      <c r="V155" s="88">
        <f t="shared" si="456"/>
        <v>6.94</v>
      </c>
      <c r="W155" s="88">
        <f t="shared" si="456"/>
        <v>6.94</v>
      </c>
      <c r="X155" s="88">
        <f t="shared" si="456"/>
        <v>6.94</v>
      </c>
      <c r="Y155" s="88">
        <f t="shared" si="456"/>
        <v>6.94</v>
      </c>
      <c r="Z155" s="88">
        <f t="shared" si="456"/>
        <v>6.94</v>
      </c>
      <c r="AA155" s="88">
        <f t="shared" si="456"/>
        <v>6.94</v>
      </c>
      <c r="AB155" s="88">
        <f t="shared" si="456"/>
        <v>6.94</v>
      </c>
      <c r="AC155" s="88">
        <f t="shared" si="456"/>
        <v>6.94</v>
      </c>
      <c r="AD155" s="88">
        <f t="shared" si="456"/>
        <v>6.94</v>
      </c>
      <c r="AE155" s="88">
        <f t="shared" si="456"/>
        <v>6.94</v>
      </c>
      <c r="AF155" s="88">
        <f t="shared" si="456"/>
        <v>6.94</v>
      </c>
      <c r="AG155" s="88">
        <f t="shared" si="456"/>
        <v>6.94</v>
      </c>
      <c r="AH155" s="88">
        <f t="shared" si="456"/>
        <v>6.94</v>
      </c>
      <c r="AI155" s="88">
        <f t="shared" si="456"/>
        <v>6.94</v>
      </c>
      <c r="AJ155" s="88">
        <f t="shared" si="456"/>
        <v>6.94</v>
      </c>
      <c r="AK155" s="88">
        <f t="shared" si="456"/>
        <v>6.94</v>
      </c>
      <c r="AL155" s="88">
        <f t="shared" si="456"/>
        <v>6.94</v>
      </c>
      <c r="AM155" s="88">
        <f t="shared" si="456"/>
        <v>6.94</v>
      </c>
      <c r="AN155" s="88">
        <f t="shared" si="456"/>
        <v>6.94</v>
      </c>
      <c r="AO155" s="88">
        <f t="shared" si="456"/>
        <v>6.94</v>
      </c>
    </row>
    <row r="156" spans="1:41" ht="13.5" customHeight="1" x14ac:dyDescent="0.25">
      <c r="A156" s="89"/>
      <c r="B156" s="89"/>
      <c r="C156" s="89"/>
      <c r="D156" s="89"/>
      <c r="E156" s="89"/>
      <c r="F156" s="89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</row>
    <row r="157" spans="1:41" ht="14.1" customHeight="1" x14ac:dyDescent="0.25">
      <c r="A157" s="173" t="s">
        <v>6</v>
      </c>
      <c r="B157" s="174"/>
      <c r="C157" s="174"/>
      <c r="D157" s="174"/>
      <c r="E157" s="175"/>
      <c r="F157" s="43" t="s">
        <v>7</v>
      </c>
      <c r="G157" s="44" t="s">
        <v>141</v>
      </c>
      <c r="H157" s="44" t="s">
        <v>142</v>
      </c>
      <c r="I157" s="44" t="s">
        <v>143</v>
      </c>
      <c r="J157" s="44" t="s">
        <v>144</v>
      </c>
      <c r="K157" s="44" t="s">
        <v>145</v>
      </c>
      <c r="L157" s="44" t="s">
        <v>146</v>
      </c>
      <c r="M157" s="44" t="s">
        <v>147</v>
      </c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</row>
    <row r="158" spans="1:41" ht="14.1" customHeight="1" x14ac:dyDescent="0.25">
      <c r="A158" s="176" t="s">
        <v>8</v>
      </c>
      <c r="B158" s="177"/>
      <c r="C158" s="177"/>
      <c r="D158" s="178"/>
      <c r="E158" s="179"/>
      <c r="F158" s="164" t="s">
        <v>106</v>
      </c>
      <c r="G158" s="45" t="s">
        <v>129</v>
      </c>
      <c r="H158" s="46" t="s">
        <v>9</v>
      </c>
      <c r="I158" s="46" t="s">
        <v>10</v>
      </c>
      <c r="J158" s="46" t="s">
        <v>11</v>
      </c>
      <c r="K158" s="46" t="s">
        <v>12</v>
      </c>
      <c r="L158" s="46" t="s">
        <v>13</v>
      </c>
      <c r="M158" s="46" t="s">
        <v>14</v>
      </c>
      <c r="N158" s="46" t="s">
        <v>15</v>
      </c>
      <c r="O158" s="46" t="s">
        <v>16</v>
      </c>
      <c r="P158" s="46" t="s">
        <v>17</v>
      </c>
      <c r="Q158" s="46" t="s">
        <v>18</v>
      </c>
      <c r="R158" s="46" t="s">
        <v>19</v>
      </c>
      <c r="S158" s="46" t="s">
        <v>20</v>
      </c>
      <c r="T158" s="46" t="s">
        <v>21</v>
      </c>
      <c r="U158" s="46" t="s">
        <v>22</v>
      </c>
      <c r="V158" s="46" t="s">
        <v>23</v>
      </c>
      <c r="W158" s="46" t="s">
        <v>24</v>
      </c>
      <c r="X158" s="46" t="s">
        <v>25</v>
      </c>
      <c r="Y158" s="46" t="s">
        <v>26</v>
      </c>
      <c r="Z158" s="46" t="s">
        <v>27</v>
      </c>
      <c r="AA158" s="46" t="s">
        <v>28</v>
      </c>
      <c r="AB158" s="46" t="s">
        <v>29</v>
      </c>
      <c r="AC158" s="46" t="s">
        <v>30</v>
      </c>
      <c r="AD158" s="46" t="s">
        <v>31</v>
      </c>
      <c r="AE158" s="46" t="s">
        <v>32</v>
      </c>
      <c r="AF158" s="46" t="s">
        <v>33</v>
      </c>
      <c r="AG158" s="46" t="s">
        <v>34</v>
      </c>
      <c r="AH158" s="46" t="s">
        <v>35</v>
      </c>
      <c r="AI158" s="46" t="s">
        <v>36</v>
      </c>
      <c r="AJ158" s="46" t="s">
        <v>37</v>
      </c>
      <c r="AK158" s="46" t="s">
        <v>38</v>
      </c>
      <c r="AL158" s="46" t="s">
        <v>39</v>
      </c>
      <c r="AM158" s="46" t="s">
        <v>40</v>
      </c>
      <c r="AN158" s="46" t="s">
        <v>41</v>
      </c>
      <c r="AO158" s="46" t="s">
        <v>42</v>
      </c>
    </row>
    <row r="159" spans="1:41" s="54" customFormat="1" ht="14.1" customHeight="1" x14ac:dyDescent="0.25">
      <c r="A159" s="47"/>
      <c r="B159" s="48"/>
      <c r="C159" s="49"/>
      <c r="D159" s="50" t="s">
        <v>43</v>
      </c>
      <c r="E159" s="51"/>
      <c r="F159" s="52" t="s">
        <v>44</v>
      </c>
      <c r="G159" s="53">
        <v>0.69</v>
      </c>
      <c r="H159" s="53">
        <v>0.755</v>
      </c>
      <c r="I159" s="53">
        <v>0.755</v>
      </c>
      <c r="J159" s="53">
        <v>0.76500000000000001</v>
      </c>
      <c r="K159" s="53">
        <v>0.755</v>
      </c>
      <c r="L159" s="53">
        <v>0.76500000000000001</v>
      </c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</row>
    <row r="160" spans="1:41" s="61" customFormat="1" ht="13.15" customHeight="1" x14ac:dyDescent="0.25">
      <c r="A160" s="55"/>
      <c r="B160" s="49"/>
      <c r="C160" s="56" t="s">
        <v>45</v>
      </c>
      <c r="D160" s="57"/>
      <c r="E160" s="58">
        <f>SUM((D160-B162)/B162)</f>
        <v>-1</v>
      </c>
      <c r="F160" s="52" t="s">
        <v>46</v>
      </c>
      <c r="G160" s="59">
        <v>0.76</v>
      </c>
      <c r="H160" s="59">
        <v>0.77500000000000002</v>
      </c>
      <c r="I160" s="59">
        <v>0.78</v>
      </c>
      <c r="J160" s="60">
        <v>0.76500000000000001</v>
      </c>
      <c r="K160" s="60">
        <v>0.77500000000000002</v>
      </c>
      <c r="L160" s="60">
        <v>0.77500000000000002</v>
      </c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</row>
    <row r="161" spans="1:41" s="61" customFormat="1" ht="14.1" customHeight="1" x14ac:dyDescent="0.25">
      <c r="A161" s="62"/>
      <c r="B161" s="63"/>
      <c r="C161" s="56" t="s">
        <v>47</v>
      </c>
      <c r="D161" s="57">
        <v>0.78</v>
      </c>
      <c r="E161" s="58">
        <f>SUM((D161-B162)/B162)</f>
        <v>2.6315789473684233E-2</v>
      </c>
      <c r="F161" s="52" t="s">
        <v>48</v>
      </c>
      <c r="G161" s="60">
        <v>0.69</v>
      </c>
      <c r="H161" s="60">
        <v>0.74</v>
      </c>
      <c r="I161" s="60">
        <v>0.755</v>
      </c>
      <c r="J161" s="60">
        <v>0.75</v>
      </c>
      <c r="K161" s="60">
        <v>0.755</v>
      </c>
      <c r="L161" s="60">
        <v>0.745</v>
      </c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</row>
    <row r="162" spans="1:41" s="61" customFormat="1" ht="14.1" customHeight="1" thickBot="1" x14ac:dyDescent="0.3">
      <c r="A162" s="64" t="s">
        <v>49</v>
      </c>
      <c r="B162" s="65">
        <v>0.76</v>
      </c>
      <c r="C162" s="49"/>
      <c r="D162" s="49"/>
      <c r="E162" s="66"/>
      <c r="F162" s="52" t="s">
        <v>50</v>
      </c>
      <c r="G162" s="60">
        <v>0.755</v>
      </c>
      <c r="H162" s="53">
        <v>0.755</v>
      </c>
      <c r="I162" s="53">
        <v>0.76</v>
      </c>
      <c r="J162" s="53">
        <v>0.755</v>
      </c>
      <c r="K162" s="53">
        <v>0.76500000000000001</v>
      </c>
      <c r="L162" s="53">
        <v>0.75</v>
      </c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</row>
    <row r="163" spans="1:41" s="71" customFormat="1" ht="14.1" customHeight="1" x14ac:dyDescent="0.25">
      <c r="A163" s="64" t="s">
        <v>130</v>
      </c>
      <c r="B163" s="65"/>
      <c r="C163" s="67"/>
      <c r="D163" s="67"/>
      <c r="E163" s="68"/>
      <c r="F163" s="69" t="s">
        <v>51</v>
      </c>
      <c r="G163" s="165">
        <v>0.755</v>
      </c>
      <c r="H163" s="163">
        <f t="shared" ref="H163" si="457">G163</f>
        <v>0.755</v>
      </c>
      <c r="I163" s="163">
        <f t="shared" ref="I163" si="458">H163</f>
        <v>0.755</v>
      </c>
      <c r="J163" s="163">
        <f t="shared" ref="J163" si="459">I163</f>
        <v>0.755</v>
      </c>
      <c r="K163" s="163">
        <f t="shared" ref="K163" si="460">J163</f>
        <v>0.755</v>
      </c>
      <c r="L163" s="163">
        <f t="shared" ref="L163" si="461">K163</f>
        <v>0.755</v>
      </c>
      <c r="M163" s="163">
        <f t="shared" ref="M163" si="462">L163</f>
        <v>0.755</v>
      </c>
      <c r="N163" s="163">
        <f t="shared" ref="N163" si="463">M163</f>
        <v>0.755</v>
      </c>
      <c r="O163" s="163">
        <f t="shared" ref="O163" si="464">N163</f>
        <v>0.755</v>
      </c>
      <c r="P163" s="163">
        <f t="shared" ref="P163" si="465">O163</f>
        <v>0.755</v>
      </c>
      <c r="Q163" s="163">
        <f t="shared" ref="Q163" si="466">P163</f>
        <v>0.755</v>
      </c>
      <c r="R163" s="163">
        <f t="shared" ref="R163" si="467">Q163</f>
        <v>0.755</v>
      </c>
      <c r="S163" s="163">
        <f t="shared" ref="S163" si="468">R163</f>
        <v>0.755</v>
      </c>
      <c r="T163" s="163">
        <f t="shared" ref="T163" si="469">S163</f>
        <v>0.755</v>
      </c>
      <c r="U163" s="163">
        <f t="shared" ref="U163" si="470">T163</f>
        <v>0.755</v>
      </c>
      <c r="V163" s="163">
        <f t="shared" ref="V163" si="471">U163</f>
        <v>0.755</v>
      </c>
      <c r="W163" s="163">
        <f t="shared" ref="W163" si="472">V163</f>
        <v>0.755</v>
      </c>
      <c r="X163" s="163">
        <f t="shared" ref="X163" si="473">W163</f>
        <v>0.755</v>
      </c>
      <c r="Y163" s="163">
        <f t="shared" ref="Y163" si="474">X163</f>
        <v>0.755</v>
      </c>
      <c r="Z163" s="163">
        <f t="shared" ref="Z163" si="475">Y163</f>
        <v>0.755</v>
      </c>
      <c r="AA163" s="163">
        <f t="shared" ref="AA163" si="476">Z163</f>
        <v>0.755</v>
      </c>
      <c r="AB163" s="163">
        <f t="shared" ref="AB163" si="477">AA163</f>
        <v>0.755</v>
      </c>
      <c r="AC163" s="163">
        <f t="shared" ref="AC163" si="478">AB163</f>
        <v>0.755</v>
      </c>
      <c r="AD163" s="163">
        <f t="shared" ref="AD163" si="479">AC163</f>
        <v>0.755</v>
      </c>
      <c r="AE163" s="163">
        <f t="shared" ref="AE163" si="480">AD163</f>
        <v>0.755</v>
      </c>
      <c r="AF163" s="163">
        <f t="shared" ref="AF163" si="481">AE163</f>
        <v>0.755</v>
      </c>
      <c r="AG163" s="163">
        <f t="shared" ref="AG163" si="482">AF163</f>
        <v>0.755</v>
      </c>
      <c r="AH163" s="163">
        <f t="shared" ref="AH163" si="483">AG163</f>
        <v>0.755</v>
      </c>
      <c r="AI163" s="163">
        <f t="shared" ref="AI163" si="484">AH163</f>
        <v>0.755</v>
      </c>
      <c r="AJ163" s="163">
        <f t="shared" ref="AJ163" si="485">AI163</f>
        <v>0.755</v>
      </c>
      <c r="AK163" s="163">
        <f t="shared" ref="AK163" si="486">AJ163</f>
        <v>0.755</v>
      </c>
      <c r="AL163" s="163">
        <f t="shared" ref="AL163" si="487">AK163</f>
        <v>0.755</v>
      </c>
      <c r="AM163" s="163">
        <f t="shared" ref="AM163" si="488">AL163</f>
        <v>0.755</v>
      </c>
      <c r="AN163" s="163">
        <f t="shared" ref="AN163" si="489">AM163</f>
        <v>0.755</v>
      </c>
      <c r="AO163" s="163">
        <f t="shared" ref="AO163" si="490">AN163</f>
        <v>0.755</v>
      </c>
    </row>
    <row r="164" spans="1:41" ht="14.1" customHeight="1" x14ac:dyDescent="0.25">
      <c r="A164" s="93">
        <f>C162*B162</f>
        <v>0</v>
      </c>
      <c r="B164" s="94">
        <f>C163*B163</f>
        <v>0</v>
      </c>
      <c r="C164" s="72" t="s">
        <v>52</v>
      </c>
      <c r="D164" s="73">
        <v>0.75</v>
      </c>
      <c r="E164" s="74">
        <f>SUM((B162-D164)/(D164))</f>
        <v>1.3333333333333345E-2</v>
      </c>
      <c r="F164" s="75" t="s">
        <v>53</v>
      </c>
      <c r="G164" s="76">
        <v>148469</v>
      </c>
      <c r="H164" s="76">
        <v>73619</v>
      </c>
      <c r="I164" s="77">
        <v>71010</v>
      </c>
      <c r="J164" s="77">
        <v>22721</v>
      </c>
      <c r="K164" s="77">
        <v>29335</v>
      </c>
      <c r="L164" s="77">
        <v>39900</v>
      </c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spans="1:41" s="61" customFormat="1" ht="14.1" customHeight="1" x14ac:dyDescent="0.25">
      <c r="A165" s="55" t="s">
        <v>131</v>
      </c>
      <c r="B165" s="94">
        <f>ROUNDUP(A164/1000,0)+IF(A164,8.48,0)+ROUNDUP(A164*0.0003,2)</f>
        <v>0</v>
      </c>
      <c r="C165" s="72" t="s">
        <v>54</v>
      </c>
      <c r="D165" s="73"/>
      <c r="E165" s="74"/>
      <c r="F165" s="79" t="s">
        <v>49</v>
      </c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77"/>
      <c r="W165" s="80"/>
      <c r="X165" s="80"/>
      <c r="Y165" s="80"/>
      <c r="Z165" s="80"/>
      <c r="AA165" s="80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s="71" customFormat="1" ht="14.1" customHeight="1" x14ac:dyDescent="0.25">
      <c r="A166" s="82" t="s">
        <v>132</v>
      </c>
      <c r="B166" s="94">
        <f>ROUNDUP(B164/1000,0)+IF(B164,8.48,0)+ROUNDUP(B164*0.0003,2)</f>
        <v>0</v>
      </c>
      <c r="C166" s="84"/>
      <c r="D166" s="85" t="s">
        <v>55</v>
      </c>
      <c r="E166" s="86"/>
      <c r="F166" s="87" t="s">
        <v>56</v>
      </c>
      <c r="G166" s="88">
        <f t="shared" ref="G166:AO166" si="491">ROUNDDOWN(G163*105%,3)</f>
        <v>0.79200000000000004</v>
      </c>
      <c r="H166" s="88">
        <f t="shared" si="491"/>
        <v>0.79200000000000004</v>
      </c>
      <c r="I166" s="88">
        <f t="shared" si="491"/>
        <v>0.79200000000000004</v>
      </c>
      <c r="J166" s="88">
        <f t="shared" si="491"/>
        <v>0.79200000000000004</v>
      </c>
      <c r="K166" s="88">
        <f t="shared" si="491"/>
        <v>0.79200000000000004</v>
      </c>
      <c r="L166" s="88">
        <f t="shared" si="491"/>
        <v>0.79200000000000004</v>
      </c>
      <c r="M166" s="88">
        <f t="shared" si="491"/>
        <v>0.79200000000000004</v>
      </c>
      <c r="N166" s="88">
        <f t="shared" si="491"/>
        <v>0.79200000000000004</v>
      </c>
      <c r="O166" s="88">
        <f t="shared" si="491"/>
        <v>0.79200000000000004</v>
      </c>
      <c r="P166" s="88">
        <f t="shared" si="491"/>
        <v>0.79200000000000004</v>
      </c>
      <c r="Q166" s="88">
        <f t="shared" si="491"/>
        <v>0.79200000000000004</v>
      </c>
      <c r="R166" s="88">
        <f t="shared" si="491"/>
        <v>0.79200000000000004</v>
      </c>
      <c r="S166" s="88">
        <f t="shared" si="491"/>
        <v>0.79200000000000004</v>
      </c>
      <c r="T166" s="88">
        <f t="shared" si="491"/>
        <v>0.79200000000000004</v>
      </c>
      <c r="U166" s="88">
        <f t="shared" si="491"/>
        <v>0.79200000000000004</v>
      </c>
      <c r="V166" s="88">
        <f t="shared" si="491"/>
        <v>0.79200000000000004</v>
      </c>
      <c r="W166" s="88">
        <f t="shared" si="491"/>
        <v>0.79200000000000004</v>
      </c>
      <c r="X166" s="88">
        <f t="shared" si="491"/>
        <v>0.79200000000000004</v>
      </c>
      <c r="Y166" s="88">
        <f t="shared" si="491"/>
        <v>0.79200000000000004</v>
      </c>
      <c r="Z166" s="88">
        <f t="shared" si="491"/>
        <v>0.79200000000000004</v>
      </c>
      <c r="AA166" s="88">
        <f t="shared" si="491"/>
        <v>0.79200000000000004</v>
      </c>
      <c r="AB166" s="88">
        <f t="shared" si="491"/>
        <v>0.79200000000000004</v>
      </c>
      <c r="AC166" s="88">
        <f t="shared" si="491"/>
        <v>0.79200000000000004</v>
      </c>
      <c r="AD166" s="88">
        <f t="shared" si="491"/>
        <v>0.79200000000000004</v>
      </c>
      <c r="AE166" s="88">
        <f t="shared" si="491"/>
        <v>0.79200000000000004</v>
      </c>
      <c r="AF166" s="88">
        <f t="shared" si="491"/>
        <v>0.79200000000000004</v>
      </c>
      <c r="AG166" s="88">
        <f t="shared" si="491"/>
        <v>0.79200000000000004</v>
      </c>
      <c r="AH166" s="88">
        <f t="shared" si="491"/>
        <v>0.79200000000000004</v>
      </c>
      <c r="AI166" s="88">
        <f t="shared" si="491"/>
        <v>0.79200000000000004</v>
      </c>
      <c r="AJ166" s="88">
        <f t="shared" si="491"/>
        <v>0.79200000000000004</v>
      </c>
      <c r="AK166" s="88">
        <f t="shared" si="491"/>
        <v>0.79200000000000004</v>
      </c>
      <c r="AL166" s="88">
        <f t="shared" si="491"/>
        <v>0.79200000000000004</v>
      </c>
      <c r="AM166" s="88">
        <f t="shared" si="491"/>
        <v>0.79200000000000004</v>
      </c>
      <c r="AN166" s="88">
        <f t="shared" si="491"/>
        <v>0.79200000000000004</v>
      </c>
      <c r="AO166" s="88">
        <f t="shared" si="491"/>
        <v>0.79200000000000004</v>
      </c>
    </row>
    <row r="167" spans="1:41" ht="13.5" customHeight="1" x14ac:dyDescent="0.25">
      <c r="A167" s="89"/>
      <c r="B167" s="89"/>
      <c r="C167" s="89"/>
      <c r="D167" s="89"/>
      <c r="E167" s="89"/>
      <c r="F167" s="89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</row>
    <row r="168" spans="1:41" ht="14.1" customHeight="1" x14ac:dyDescent="0.25">
      <c r="A168" s="173" t="s">
        <v>6</v>
      </c>
      <c r="B168" s="174"/>
      <c r="C168" s="174"/>
      <c r="D168" s="174"/>
      <c r="E168" s="175"/>
      <c r="F168" s="43" t="s">
        <v>7</v>
      </c>
      <c r="G168" s="44" t="s">
        <v>141</v>
      </c>
      <c r="H168" s="44" t="s">
        <v>142</v>
      </c>
      <c r="I168" s="44" t="s">
        <v>143</v>
      </c>
      <c r="J168" s="44" t="s">
        <v>144</v>
      </c>
      <c r="K168" s="44" t="s">
        <v>145</v>
      </c>
      <c r="L168" s="44" t="s">
        <v>146</v>
      </c>
      <c r="M168" s="44" t="s">
        <v>147</v>
      </c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</row>
    <row r="169" spans="1:41" ht="14.1" customHeight="1" x14ac:dyDescent="0.25">
      <c r="A169" s="176" t="s">
        <v>8</v>
      </c>
      <c r="B169" s="177"/>
      <c r="C169" s="177"/>
      <c r="D169" s="178"/>
      <c r="E169" s="179"/>
      <c r="F169" s="164" t="s">
        <v>110</v>
      </c>
      <c r="G169" s="45" t="s">
        <v>129</v>
      </c>
      <c r="H169" s="46" t="s">
        <v>9</v>
      </c>
      <c r="I169" s="46" t="s">
        <v>10</v>
      </c>
      <c r="J169" s="46" t="s">
        <v>11</v>
      </c>
      <c r="K169" s="46" t="s">
        <v>12</v>
      </c>
      <c r="L169" s="46" t="s">
        <v>13</v>
      </c>
      <c r="M169" s="46" t="s">
        <v>14</v>
      </c>
      <c r="N169" s="46" t="s">
        <v>15</v>
      </c>
      <c r="O169" s="46" t="s">
        <v>16</v>
      </c>
      <c r="P169" s="46" t="s">
        <v>17</v>
      </c>
      <c r="Q169" s="46" t="s">
        <v>18</v>
      </c>
      <c r="R169" s="46" t="s">
        <v>19</v>
      </c>
      <c r="S169" s="46" t="s">
        <v>20</v>
      </c>
      <c r="T169" s="46" t="s">
        <v>21</v>
      </c>
      <c r="U169" s="46" t="s">
        <v>22</v>
      </c>
      <c r="V169" s="46" t="s">
        <v>23</v>
      </c>
      <c r="W169" s="46" t="s">
        <v>24</v>
      </c>
      <c r="X169" s="46" t="s">
        <v>25</v>
      </c>
      <c r="Y169" s="46" t="s">
        <v>26</v>
      </c>
      <c r="Z169" s="46" t="s">
        <v>27</v>
      </c>
      <c r="AA169" s="46" t="s">
        <v>28</v>
      </c>
      <c r="AB169" s="46" t="s">
        <v>29</v>
      </c>
      <c r="AC169" s="46" t="s">
        <v>30</v>
      </c>
      <c r="AD169" s="46" t="s">
        <v>31</v>
      </c>
      <c r="AE169" s="46" t="s">
        <v>32</v>
      </c>
      <c r="AF169" s="46" t="s">
        <v>33</v>
      </c>
      <c r="AG169" s="46" t="s">
        <v>34</v>
      </c>
      <c r="AH169" s="46" t="s">
        <v>35</v>
      </c>
      <c r="AI169" s="46" t="s">
        <v>36</v>
      </c>
      <c r="AJ169" s="46" t="s">
        <v>37</v>
      </c>
      <c r="AK169" s="46" t="s">
        <v>38</v>
      </c>
      <c r="AL169" s="46" t="s">
        <v>39</v>
      </c>
      <c r="AM169" s="46" t="s">
        <v>40</v>
      </c>
      <c r="AN169" s="46" t="s">
        <v>41</v>
      </c>
      <c r="AO169" s="46" t="s">
        <v>42</v>
      </c>
    </row>
    <row r="170" spans="1:41" s="54" customFormat="1" ht="14.1" customHeight="1" x14ac:dyDescent="0.25">
      <c r="A170" s="47"/>
      <c r="B170" s="48"/>
      <c r="C170" s="49"/>
      <c r="D170" s="50" t="s">
        <v>43</v>
      </c>
      <c r="E170" s="51"/>
      <c r="F170" s="52" t="s">
        <v>44</v>
      </c>
      <c r="G170" s="53">
        <v>1.02</v>
      </c>
      <c r="H170" s="53">
        <v>1.1399999999999999</v>
      </c>
      <c r="I170" s="53">
        <v>1.1599999999999999</v>
      </c>
      <c r="J170" s="53">
        <v>1.18</v>
      </c>
      <c r="K170" s="53">
        <v>1.1399999999999999</v>
      </c>
      <c r="L170" s="53">
        <v>1.1200000000000001</v>
      </c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</row>
    <row r="171" spans="1:41" s="61" customFormat="1" ht="13.15" customHeight="1" x14ac:dyDescent="0.25">
      <c r="A171" s="55"/>
      <c r="B171" s="49"/>
      <c r="C171" s="56" t="s">
        <v>45</v>
      </c>
      <c r="D171" s="57"/>
      <c r="E171" s="58">
        <f>SUM((D171-B173)/B173)</f>
        <v>-1</v>
      </c>
      <c r="F171" s="52" t="s">
        <v>46</v>
      </c>
      <c r="G171" s="59">
        <v>1.1100000000000001</v>
      </c>
      <c r="H171" s="59">
        <v>1.21</v>
      </c>
      <c r="I171" s="59">
        <v>1.22</v>
      </c>
      <c r="J171" s="60">
        <v>1.19</v>
      </c>
      <c r="K171" s="60">
        <v>1.1399999999999999</v>
      </c>
      <c r="L171" s="60">
        <v>1.1299999999999999</v>
      </c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</row>
    <row r="172" spans="1:41" s="61" customFormat="1" ht="14.1" customHeight="1" x14ac:dyDescent="0.25">
      <c r="A172" s="62"/>
      <c r="B172" s="63"/>
      <c r="C172" s="56" t="s">
        <v>47</v>
      </c>
      <c r="D172" s="57">
        <v>1.22</v>
      </c>
      <c r="E172" s="58">
        <f>SUM((D172-B173)/B173)</f>
        <v>9.9099099099098975E-2</v>
      </c>
      <c r="F172" s="52" t="s">
        <v>48</v>
      </c>
      <c r="G172" s="60">
        <v>1.02</v>
      </c>
      <c r="H172" s="60">
        <v>1.1299999999999999</v>
      </c>
      <c r="I172" s="60">
        <v>1.1599999999999999</v>
      </c>
      <c r="J172" s="60">
        <v>1.1299999999999999</v>
      </c>
      <c r="K172" s="60">
        <v>1.1100000000000001</v>
      </c>
      <c r="L172" s="60">
        <v>1.0900000000000001</v>
      </c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</row>
    <row r="173" spans="1:41" s="61" customFormat="1" ht="14.1" customHeight="1" thickBot="1" x14ac:dyDescent="0.3">
      <c r="A173" s="64" t="s">
        <v>49</v>
      </c>
      <c r="B173" s="65">
        <v>1.1100000000000001</v>
      </c>
      <c r="C173" s="49"/>
      <c r="D173" s="49"/>
      <c r="E173" s="66"/>
      <c r="F173" s="52" t="s">
        <v>50</v>
      </c>
      <c r="G173" s="60">
        <v>1.1100000000000001</v>
      </c>
      <c r="H173" s="53">
        <v>1.1499999999999999</v>
      </c>
      <c r="I173" s="53">
        <v>1.18</v>
      </c>
      <c r="J173" s="53">
        <v>1.1399999999999999</v>
      </c>
      <c r="K173" s="53">
        <v>1.1200000000000001</v>
      </c>
      <c r="L173" s="53">
        <v>1.1000000000000001</v>
      </c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</row>
    <row r="174" spans="1:41" s="71" customFormat="1" ht="14.1" customHeight="1" x14ac:dyDescent="0.25">
      <c r="A174" s="64" t="s">
        <v>130</v>
      </c>
      <c r="B174" s="65"/>
      <c r="C174" s="67"/>
      <c r="D174" s="67"/>
      <c r="E174" s="68"/>
      <c r="F174" s="69" t="s">
        <v>51</v>
      </c>
      <c r="G174" s="70">
        <f>(G170+G173)/2</f>
        <v>1.0649999999999999</v>
      </c>
      <c r="H174" s="70">
        <f t="shared" ref="H174" si="492">G174</f>
        <v>1.0649999999999999</v>
      </c>
      <c r="I174" s="70">
        <f t="shared" ref="I174" si="493">H174</f>
        <v>1.0649999999999999</v>
      </c>
      <c r="J174" s="70">
        <f t="shared" ref="J174" si="494">I174</f>
        <v>1.0649999999999999</v>
      </c>
      <c r="K174" s="70">
        <f t="shared" ref="K174" si="495">J174</f>
        <v>1.0649999999999999</v>
      </c>
      <c r="L174" s="70">
        <f t="shared" ref="L174" si="496">K174</f>
        <v>1.0649999999999999</v>
      </c>
      <c r="M174" s="70">
        <f t="shared" ref="M174" si="497">L174</f>
        <v>1.0649999999999999</v>
      </c>
      <c r="N174" s="70">
        <f t="shared" ref="N174" si="498">M174</f>
        <v>1.0649999999999999</v>
      </c>
      <c r="O174" s="70">
        <f t="shared" ref="O174" si="499">N174</f>
        <v>1.0649999999999999</v>
      </c>
      <c r="P174" s="70">
        <f t="shared" ref="P174" si="500">O174</f>
        <v>1.0649999999999999</v>
      </c>
      <c r="Q174" s="70">
        <f t="shared" ref="Q174" si="501">P174</f>
        <v>1.0649999999999999</v>
      </c>
      <c r="R174" s="70">
        <f t="shared" ref="R174" si="502">Q174</f>
        <v>1.0649999999999999</v>
      </c>
      <c r="S174" s="70">
        <f t="shared" ref="S174" si="503">R174</f>
        <v>1.0649999999999999</v>
      </c>
      <c r="T174" s="70">
        <f t="shared" ref="T174" si="504">S174</f>
        <v>1.0649999999999999</v>
      </c>
      <c r="U174" s="70">
        <f t="shared" ref="U174" si="505">T174</f>
        <v>1.0649999999999999</v>
      </c>
      <c r="V174" s="70">
        <f t="shared" ref="V174" si="506">U174</f>
        <v>1.0649999999999999</v>
      </c>
      <c r="W174" s="70">
        <f t="shared" ref="W174" si="507">V174</f>
        <v>1.0649999999999999</v>
      </c>
      <c r="X174" s="70">
        <f t="shared" ref="X174" si="508">W174</f>
        <v>1.0649999999999999</v>
      </c>
      <c r="Y174" s="70">
        <f t="shared" ref="Y174" si="509">X174</f>
        <v>1.0649999999999999</v>
      </c>
      <c r="Z174" s="70">
        <f t="shared" ref="Z174" si="510">Y174</f>
        <v>1.0649999999999999</v>
      </c>
      <c r="AA174" s="70">
        <f t="shared" ref="AA174" si="511">Z174</f>
        <v>1.0649999999999999</v>
      </c>
      <c r="AB174" s="70">
        <f t="shared" ref="AB174" si="512">AA174</f>
        <v>1.0649999999999999</v>
      </c>
      <c r="AC174" s="70">
        <f t="shared" ref="AC174" si="513">AB174</f>
        <v>1.0649999999999999</v>
      </c>
      <c r="AD174" s="70">
        <f t="shared" ref="AD174" si="514">AC174</f>
        <v>1.0649999999999999</v>
      </c>
      <c r="AE174" s="70">
        <f t="shared" ref="AE174" si="515">AD174</f>
        <v>1.0649999999999999</v>
      </c>
      <c r="AF174" s="70">
        <f t="shared" ref="AF174" si="516">AE174</f>
        <v>1.0649999999999999</v>
      </c>
      <c r="AG174" s="70">
        <f t="shared" ref="AG174" si="517">AF174</f>
        <v>1.0649999999999999</v>
      </c>
      <c r="AH174" s="70">
        <f t="shared" ref="AH174" si="518">AG174</f>
        <v>1.0649999999999999</v>
      </c>
      <c r="AI174" s="70">
        <f t="shared" ref="AI174" si="519">AH174</f>
        <v>1.0649999999999999</v>
      </c>
      <c r="AJ174" s="70">
        <f t="shared" ref="AJ174" si="520">AI174</f>
        <v>1.0649999999999999</v>
      </c>
      <c r="AK174" s="70">
        <f t="shared" ref="AK174" si="521">AJ174</f>
        <v>1.0649999999999999</v>
      </c>
      <c r="AL174" s="70">
        <f t="shared" ref="AL174" si="522">AK174</f>
        <v>1.0649999999999999</v>
      </c>
      <c r="AM174" s="70">
        <f t="shared" ref="AM174" si="523">AL174</f>
        <v>1.0649999999999999</v>
      </c>
      <c r="AN174" s="70">
        <f t="shared" ref="AN174" si="524">AM174</f>
        <v>1.0649999999999999</v>
      </c>
      <c r="AO174" s="70">
        <f t="shared" ref="AO174" si="525">AN174</f>
        <v>1.0649999999999999</v>
      </c>
    </row>
    <row r="175" spans="1:41" ht="14.1" customHeight="1" x14ac:dyDescent="0.25">
      <c r="A175" s="93">
        <f>C173*B173</f>
        <v>0</v>
      </c>
      <c r="B175" s="94">
        <f>C174*B174</f>
        <v>0</v>
      </c>
      <c r="C175" s="72" t="s">
        <v>52</v>
      </c>
      <c r="D175" s="73">
        <v>1.06</v>
      </c>
      <c r="E175" s="74">
        <f>SUM((B173-D175)/(D175))</f>
        <v>4.7169811320754755E-2</v>
      </c>
      <c r="F175" s="75" t="s">
        <v>53</v>
      </c>
      <c r="G175" s="76">
        <v>40948</v>
      </c>
      <c r="H175" s="76">
        <v>35738</v>
      </c>
      <c r="I175" s="76">
        <v>47923</v>
      </c>
      <c r="J175" s="77">
        <v>16224</v>
      </c>
      <c r="K175" s="77">
        <v>11375</v>
      </c>
      <c r="L175" s="77">
        <v>12405</v>
      </c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spans="1:41" s="61" customFormat="1" ht="14.1" customHeight="1" x14ac:dyDescent="0.25">
      <c r="A176" s="55" t="s">
        <v>131</v>
      </c>
      <c r="B176" s="94">
        <f>ROUNDUP(A175/1000,0)+IF(A175,8.48,0)+ROUNDUP(A175*0.0003,2)</f>
        <v>0</v>
      </c>
      <c r="C176" s="72" t="s">
        <v>54</v>
      </c>
      <c r="D176" s="73"/>
      <c r="E176" s="74"/>
      <c r="F176" s="79" t="s">
        <v>49</v>
      </c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77"/>
      <c r="W176" s="80"/>
      <c r="X176" s="80"/>
      <c r="Y176" s="80"/>
      <c r="Z176" s="80"/>
      <c r="AA176" s="80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s="71" customFormat="1" ht="14.1" customHeight="1" x14ac:dyDescent="0.25">
      <c r="A177" s="82" t="s">
        <v>132</v>
      </c>
      <c r="B177" s="94">
        <f>ROUNDUP(B175/1000,0)+IF(B175,8.48,0)+ROUNDUP(B175*0.0003,2)</f>
        <v>0</v>
      </c>
      <c r="C177" s="84"/>
      <c r="D177" s="85" t="s">
        <v>55</v>
      </c>
      <c r="E177" s="86"/>
      <c r="F177" s="87" t="s">
        <v>56</v>
      </c>
      <c r="G177" s="88">
        <f t="shared" ref="G177:AO177" si="526">ROUNDDOWN(G174*105%,3)</f>
        <v>1.1180000000000001</v>
      </c>
      <c r="H177" s="88">
        <f t="shared" si="526"/>
        <v>1.1180000000000001</v>
      </c>
      <c r="I177" s="88">
        <f t="shared" si="526"/>
        <v>1.1180000000000001</v>
      </c>
      <c r="J177" s="88">
        <f t="shared" si="526"/>
        <v>1.1180000000000001</v>
      </c>
      <c r="K177" s="88">
        <f t="shared" si="526"/>
        <v>1.1180000000000001</v>
      </c>
      <c r="L177" s="88">
        <f t="shared" si="526"/>
        <v>1.1180000000000001</v>
      </c>
      <c r="M177" s="88">
        <f t="shared" si="526"/>
        <v>1.1180000000000001</v>
      </c>
      <c r="N177" s="88">
        <f t="shared" si="526"/>
        <v>1.1180000000000001</v>
      </c>
      <c r="O177" s="88">
        <f t="shared" si="526"/>
        <v>1.1180000000000001</v>
      </c>
      <c r="P177" s="88">
        <f t="shared" si="526"/>
        <v>1.1180000000000001</v>
      </c>
      <c r="Q177" s="88">
        <f t="shared" si="526"/>
        <v>1.1180000000000001</v>
      </c>
      <c r="R177" s="88">
        <f t="shared" si="526"/>
        <v>1.1180000000000001</v>
      </c>
      <c r="S177" s="88">
        <f t="shared" si="526"/>
        <v>1.1180000000000001</v>
      </c>
      <c r="T177" s="88">
        <f t="shared" si="526"/>
        <v>1.1180000000000001</v>
      </c>
      <c r="U177" s="88">
        <f t="shared" si="526"/>
        <v>1.1180000000000001</v>
      </c>
      <c r="V177" s="88">
        <f t="shared" si="526"/>
        <v>1.1180000000000001</v>
      </c>
      <c r="W177" s="88">
        <f t="shared" si="526"/>
        <v>1.1180000000000001</v>
      </c>
      <c r="X177" s="88">
        <f t="shared" si="526"/>
        <v>1.1180000000000001</v>
      </c>
      <c r="Y177" s="88">
        <f t="shared" si="526"/>
        <v>1.1180000000000001</v>
      </c>
      <c r="Z177" s="88">
        <f t="shared" si="526"/>
        <v>1.1180000000000001</v>
      </c>
      <c r="AA177" s="88">
        <f t="shared" si="526"/>
        <v>1.1180000000000001</v>
      </c>
      <c r="AB177" s="88">
        <f t="shared" si="526"/>
        <v>1.1180000000000001</v>
      </c>
      <c r="AC177" s="88">
        <f t="shared" si="526"/>
        <v>1.1180000000000001</v>
      </c>
      <c r="AD177" s="88">
        <f t="shared" si="526"/>
        <v>1.1180000000000001</v>
      </c>
      <c r="AE177" s="88">
        <f t="shared" si="526"/>
        <v>1.1180000000000001</v>
      </c>
      <c r="AF177" s="88">
        <f t="shared" si="526"/>
        <v>1.1180000000000001</v>
      </c>
      <c r="AG177" s="88">
        <f t="shared" si="526"/>
        <v>1.1180000000000001</v>
      </c>
      <c r="AH177" s="88">
        <f t="shared" si="526"/>
        <v>1.1180000000000001</v>
      </c>
      <c r="AI177" s="88">
        <f t="shared" si="526"/>
        <v>1.1180000000000001</v>
      </c>
      <c r="AJ177" s="88">
        <f t="shared" si="526"/>
        <v>1.1180000000000001</v>
      </c>
      <c r="AK177" s="88">
        <f t="shared" si="526"/>
        <v>1.1180000000000001</v>
      </c>
      <c r="AL177" s="88">
        <f t="shared" si="526"/>
        <v>1.1180000000000001</v>
      </c>
      <c r="AM177" s="88">
        <f t="shared" si="526"/>
        <v>1.1180000000000001</v>
      </c>
      <c r="AN177" s="88">
        <f t="shared" si="526"/>
        <v>1.1180000000000001</v>
      </c>
      <c r="AO177" s="88">
        <f t="shared" si="526"/>
        <v>1.1180000000000001</v>
      </c>
    </row>
    <row r="178" spans="1:41" ht="13.5" customHeight="1" x14ac:dyDescent="0.25">
      <c r="A178" s="89"/>
      <c r="B178" s="89"/>
      <c r="C178" s="89"/>
      <c r="D178" s="89"/>
      <c r="E178" s="89"/>
      <c r="F178" s="89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</row>
    <row r="179" spans="1:41" ht="14.1" customHeight="1" x14ac:dyDescent="0.25">
      <c r="A179" s="173" t="s">
        <v>6</v>
      </c>
      <c r="B179" s="174"/>
      <c r="C179" s="174"/>
      <c r="D179" s="174"/>
      <c r="E179" s="175"/>
      <c r="F179" s="43" t="s">
        <v>7</v>
      </c>
      <c r="G179" s="44" t="s">
        <v>141</v>
      </c>
      <c r="H179" s="44" t="s">
        <v>142</v>
      </c>
      <c r="I179" s="44" t="s">
        <v>143</v>
      </c>
      <c r="J179" s="44" t="s">
        <v>144</v>
      </c>
      <c r="K179" s="44" t="s">
        <v>145</v>
      </c>
      <c r="L179" s="44" t="s">
        <v>146</v>
      </c>
      <c r="M179" s="44" t="s">
        <v>147</v>
      </c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</row>
    <row r="180" spans="1:41" ht="14.1" customHeight="1" x14ac:dyDescent="0.25">
      <c r="A180" s="176" t="s">
        <v>8</v>
      </c>
      <c r="B180" s="177"/>
      <c r="C180" s="177"/>
      <c r="D180" s="178"/>
      <c r="E180" s="179"/>
      <c r="F180" s="164" t="s">
        <v>113</v>
      </c>
      <c r="G180" s="45" t="s">
        <v>129</v>
      </c>
      <c r="H180" s="46" t="s">
        <v>9</v>
      </c>
      <c r="I180" s="46" t="s">
        <v>10</v>
      </c>
      <c r="J180" s="46" t="s">
        <v>11</v>
      </c>
      <c r="K180" s="46" t="s">
        <v>12</v>
      </c>
      <c r="L180" s="46" t="s">
        <v>13</v>
      </c>
      <c r="M180" s="46" t="s">
        <v>14</v>
      </c>
      <c r="N180" s="46" t="s">
        <v>15</v>
      </c>
      <c r="O180" s="46" t="s">
        <v>16</v>
      </c>
      <c r="P180" s="46" t="s">
        <v>17</v>
      </c>
      <c r="Q180" s="46" t="s">
        <v>18</v>
      </c>
      <c r="R180" s="46" t="s">
        <v>19</v>
      </c>
      <c r="S180" s="46" t="s">
        <v>20</v>
      </c>
      <c r="T180" s="46" t="s">
        <v>21</v>
      </c>
      <c r="U180" s="46" t="s">
        <v>22</v>
      </c>
      <c r="V180" s="46" t="s">
        <v>23</v>
      </c>
      <c r="W180" s="46" t="s">
        <v>24</v>
      </c>
      <c r="X180" s="46" t="s">
        <v>25</v>
      </c>
      <c r="Y180" s="46" t="s">
        <v>26</v>
      </c>
      <c r="Z180" s="46" t="s">
        <v>27</v>
      </c>
      <c r="AA180" s="46" t="s">
        <v>28</v>
      </c>
      <c r="AB180" s="46" t="s">
        <v>29</v>
      </c>
      <c r="AC180" s="46" t="s">
        <v>30</v>
      </c>
      <c r="AD180" s="46" t="s">
        <v>31</v>
      </c>
      <c r="AE180" s="46" t="s">
        <v>32</v>
      </c>
      <c r="AF180" s="46" t="s">
        <v>33</v>
      </c>
      <c r="AG180" s="46" t="s">
        <v>34</v>
      </c>
      <c r="AH180" s="46" t="s">
        <v>35</v>
      </c>
      <c r="AI180" s="46" t="s">
        <v>36</v>
      </c>
      <c r="AJ180" s="46" t="s">
        <v>37</v>
      </c>
      <c r="AK180" s="46" t="s">
        <v>38</v>
      </c>
      <c r="AL180" s="46" t="s">
        <v>39</v>
      </c>
      <c r="AM180" s="46" t="s">
        <v>40</v>
      </c>
      <c r="AN180" s="46" t="s">
        <v>41</v>
      </c>
      <c r="AO180" s="46" t="s">
        <v>42</v>
      </c>
    </row>
    <row r="181" spans="1:41" s="54" customFormat="1" ht="14.1" customHeight="1" x14ac:dyDescent="0.25">
      <c r="A181" s="47"/>
      <c r="B181" s="48"/>
      <c r="C181" s="49"/>
      <c r="D181" s="50" t="s">
        <v>43</v>
      </c>
      <c r="E181" s="51"/>
      <c r="F181" s="52" t="s">
        <v>44</v>
      </c>
      <c r="G181" s="53">
        <v>0.38</v>
      </c>
      <c r="H181" s="53">
        <v>0.41499999999999998</v>
      </c>
      <c r="I181" s="53">
        <v>0.42</v>
      </c>
      <c r="J181" s="53">
        <v>0.41499999999999998</v>
      </c>
      <c r="K181" s="53">
        <v>0.41</v>
      </c>
      <c r="L181" s="53">
        <v>0.40500000000000003</v>
      </c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</row>
    <row r="182" spans="1:41" s="61" customFormat="1" ht="13.15" customHeight="1" x14ac:dyDescent="0.25">
      <c r="A182" s="55"/>
      <c r="B182" s="49"/>
      <c r="C182" s="56" t="s">
        <v>45</v>
      </c>
      <c r="D182" s="57"/>
      <c r="E182" s="58">
        <f>SUM((D182-B184)/B184)</f>
        <v>-1</v>
      </c>
      <c r="F182" s="52" t="s">
        <v>46</v>
      </c>
      <c r="G182" s="59">
        <v>0.42</v>
      </c>
      <c r="H182" s="59">
        <v>0.44</v>
      </c>
      <c r="I182" s="59">
        <v>0.44</v>
      </c>
      <c r="J182" s="60">
        <v>0.43</v>
      </c>
      <c r="K182" s="60">
        <v>0.41499999999999998</v>
      </c>
      <c r="L182" s="60">
        <v>0.41499999999999998</v>
      </c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</row>
    <row r="183" spans="1:41" s="61" customFormat="1" ht="14.1" customHeight="1" x14ac:dyDescent="0.25">
      <c r="A183" s="62"/>
      <c r="B183" s="63"/>
      <c r="C183" s="56" t="s">
        <v>47</v>
      </c>
      <c r="D183" s="57">
        <v>0.44</v>
      </c>
      <c r="E183" s="58">
        <f>SUM((D183-B184)/B184)</f>
        <v>8.6419753086419693E-2</v>
      </c>
      <c r="F183" s="52" t="s">
        <v>48</v>
      </c>
      <c r="G183" s="60">
        <v>0.375</v>
      </c>
      <c r="H183" s="60">
        <v>0.4</v>
      </c>
      <c r="I183" s="60">
        <v>0.41499999999999998</v>
      </c>
      <c r="J183" s="60">
        <v>0.4</v>
      </c>
      <c r="K183" s="60">
        <v>0.40500000000000003</v>
      </c>
      <c r="L183" s="60">
        <v>0.4</v>
      </c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</row>
    <row r="184" spans="1:41" s="61" customFormat="1" ht="14.1" customHeight="1" thickBot="1" x14ac:dyDescent="0.3">
      <c r="A184" s="64" t="s">
        <v>49</v>
      </c>
      <c r="B184" s="65">
        <v>0.40500000000000003</v>
      </c>
      <c r="C184" s="49"/>
      <c r="D184" s="49"/>
      <c r="E184" s="66"/>
      <c r="F184" s="52" t="s">
        <v>50</v>
      </c>
      <c r="G184" s="60">
        <v>0.41499999999999998</v>
      </c>
      <c r="H184" s="53">
        <v>0.42499999999999999</v>
      </c>
      <c r="I184" s="53">
        <v>0.42</v>
      </c>
      <c r="J184" s="53">
        <v>0.41</v>
      </c>
      <c r="K184" s="53">
        <v>0.40500000000000003</v>
      </c>
      <c r="L184" s="53">
        <v>0.40500000000000003</v>
      </c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</row>
    <row r="185" spans="1:41" s="71" customFormat="1" ht="14.1" customHeight="1" x14ac:dyDescent="0.25">
      <c r="A185" s="64" t="s">
        <v>130</v>
      </c>
      <c r="B185" s="65"/>
      <c r="C185" s="67"/>
      <c r="D185" s="67"/>
      <c r="E185" s="68"/>
      <c r="F185" s="69" t="s">
        <v>51</v>
      </c>
      <c r="G185" s="70">
        <f>(G181+G184)/2</f>
        <v>0.39749999999999996</v>
      </c>
      <c r="H185" s="70">
        <f t="shared" ref="H185" si="527">G185</f>
        <v>0.39749999999999996</v>
      </c>
      <c r="I185" s="70">
        <f t="shared" ref="I185" si="528">H185</f>
        <v>0.39749999999999996</v>
      </c>
      <c r="J185" s="70">
        <f t="shared" ref="J185" si="529">I185</f>
        <v>0.39749999999999996</v>
      </c>
      <c r="K185" s="70">
        <f t="shared" ref="K185" si="530">J185</f>
        <v>0.39749999999999996</v>
      </c>
      <c r="L185" s="70">
        <f t="shared" ref="L185" si="531">K185</f>
        <v>0.39749999999999996</v>
      </c>
      <c r="M185" s="70">
        <f t="shared" ref="M185" si="532">L185</f>
        <v>0.39749999999999996</v>
      </c>
      <c r="N185" s="70">
        <f t="shared" ref="N185" si="533">M185</f>
        <v>0.39749999999999996</v>
      </c>
      <c r="O185" s="70">
        <f t="shared" ref="O185" si="534">N185</f>
        <v>0.39749999999999996</v>
      </c>
      <c r="P185" s="70">
        <f t="shared" ref="P185" si="535">O185</f>
        <v>0.39749999999999996</v>
      </c>
      <c r="Q185" s="70">
        <f t="shared" ref="Q185" si="536">P185</f>
        <v>0.39749999999999996</v>
      </c>
      <c r="R185" s="70">
        <f t="shared" ref="R185" si="537">Q185</f>
        <v>0.39749999999999996</v>
      </c>
      <c r="S185" s="70">
        <f t="shared" ref="S185" si="538">R185</f>
        <v>0.39749999999999996</v>
      </c>
      <c r="T185" s="70">
        <f t="shared" ref="T185" si="539">S185</f>
        <v>0.39749999999999996</v>
      </c>
      <c r="U185" s="70">
        <f t="shared" ref="U185" si="540">T185</f>
        <v>0.39749999999999996</v>
      </c>
      <c r="V185" s="70">
        <f t="shared" ref="V185" si="541">U185</f>
        <v>0.39749999999999996</v>
      </c>
      <c r="W185" s="70">
        <f t="shared" ref="W185" si="542">V185</f>
        <v>0.39749999999999996</v>
      </c>
      <c r="X185" s="70">
        <f t="shared" ref="X185" si="543">W185</f>
        <v>0.39749999999999996</v>
      </c>
      <c r="Y185" s="70">
        <f t="shared" ref="Y185" si="544">X185</f>
        <v>0.39749999999999996</v>
      </c>
      <c r="Z185" s="70">
        <f t="shared" ref="Z185" si="545">Y185</f>
        <v>0.39749999999999996</v>
      </c>
      <c r="AA185" s="70">
        <f t="shared" ref="AA185" si="546">Z185</f>
        <v>0.39749999999999996</v>
      </c>
      <c r="AB185" s="70">
        <f t="shared" ref="AB185" si="547">AA185</f>
        <v>0.39749999999999996</v>
      </c>
      <c r="AC185" s="70">
        <f t="shared" ref="AC185" si="548">AB185</f>
        <v>0.39749999999999996</v>
      </c>
      <c r="AD185" s="70">
        <f t="shared" ref="AD185" si="549">AC185</f>
        <v>0.39749999999999996</v>
      </c>
      <c r="AE185" s="70">
        <f t="shared" ref="AE185" si="550">AD185</f>
        <v>0.39749999999999996</v>
      </c>
      <c r="AF185" s="70">
        <f t="shared" ref="AF185" si="551">AE185</f>
        <v>0.39749999999999996</v>
      </c>
      <c r="AG185" s="70">
        <f t="shared" ref="AG185" si="552">AF185</f>
        <v>0.39749999999999996</v>
      </c>
      <c r="AH185" s="70">
        <f t="shared" ref="AH185" si="553">AG185</f>
        <v>0.39749999999999996</v>
      </c>
      <c r="AI185" s="70">
        <f t="shared" ref="AI185" si="554">AH185</f>
        <v>0.39749999999999996</v>
      </c>
      <c r="AJ185" s="70">
        <f t="shared" ref="AJ185" si="555">AI185</f>
        <v>0.39749999999999996</v>
      </c>
      <c r="AK185" s="70">
        <f t="shared" ref="AK185" si="556">AJ185</f>
        <v>0.39749999999999996</v>
      </c>
      <c r="AL185" s="70">
        <f t="shared" ref="AL185" si="557">AK185</f>
        <v>0.39749999999999996</v>
      </c>
      <c r="AM185" s="70">
        <f t="shared" ref="AM185" si="558">AL185</f>
        <v>0.39749999999999996</v>
      </c>
      <c r="AN185" s="70">
        <f t="shared" ref="AN185" si="559">AM185</f>
        <v>0.39749999999999996</v>
      </c>
      <c r="AO185" s="70">
        <f t="shared" ref="AO185" si="560">AN185</f>
        <v>0.39749999999999996</v>
      </c>
    </row>
    <row r="186" spans="1:41" ht="14.1" customHeight="1" x14ac:dyDescent="0.25">
      <c r="A186" s="93">
        <f>C184*B184</f>
        <v>0</v>
      </c>
      <c r="B186" s="94">
        <f>C185*B185</f>
        <v>0</v>
      </c>
      <c r="C186" s="72" t="s">
        <v>52</v>
      </c>
      <c r="D186" s="73">
        <v>0.39500000000000002</v>
      </c>
      <c r="E186" s="74">
        <f>SUM((B184-D186)/(D186))</f>
        <v>2.5316455696202552E-2</v>
      </c>
      <c r="F186" s="75" t="s">
        <v>53</v>
      </c>
      <c r="G186" s="76">
        <v>100293</v>
      </c>
      <c r="H186" s="76">
        <v>119536</v>
      </c>
      <c r="I186" s="76">
        <v>84871</v>
      </c>
      <c r="J186" s="76">
        <v>48821</v>
      </c>
      <c r="K186" s="77">
        <v>32052</v>
      </c>
      <c r="L186" s="77">
        <v>20185</v>
      </c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spans="1:41" s="61" customFormat="1" ht="14.1" customHeight="1" x14ac:dyDescent="0.25">
      <c r="A187" s="55" t="s">
        <v>131</v>
      </c>
      <c r="B187" s="94">
        <f>ROUNDUP(A186/1000,0)+IF(A186,8.48,0)+ROUNDUP(A186*0.0003,2)</f>
        <v>0</v>
      </c>
      <c r="C187" s="72" t="s">
        <v>54</v>
      </c>
      <c r="D187" s="73"/>
      <c r="E187" s="74"/>
      <c r="F187" s="79" t="s">
        <v>49</v>
      </c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77"/>
      <c r="W187" s="80"/>
      <c r="X187" s="80"/>
      <c r="Y187" s="80"/>
      <c r="Z187" s="80"/>
      <c r="AA187" s="80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s="71" customFormat="1" ht="14.1" customHeight="1" x14ac:dyDescent="0.25">
      <c r="A188" s="82" t="s">
        <v>132</v>
      </c>
      <c r="B188" s="94">
        <f>ROUNDUP(B186/1000,0)+IF(B186,8.48,0)+ROUNDUP(B186*0.0003,2)</f>
        <v>0</v>
      </c>
      <c r="C188" s="84"/>
      <c r="D188" s="85" t="s">
        <v>55</v>
      </c>
      <c r="E188" s="86"/>
      <c r="F188" s="87" t="s">
        <v>56</v>
      </c>
      <c r="G188" s="88">
        <f t="shared" ref="G188:AO188" si="561">ROUNDDOWN(G185*105%,3)</f>
        <v>0.41699999999999998</v>
      </c>
      <c r="H188" s="88">
        <f t="shared" si="561"/>
        <v>0.41699999999999998</v>
      </c>
      <c r="I188" s="88">
        <f t="shared" si="561"/>
        <v>0.41699999999999998</v>
      </c>
      <c r="J188" s="88">
        <f t="shared" si="561"/>
        <v>0.41699999999999998</v>
      </c>
      <c r="K188" s="88">
        <f t="shared" si="561"/>
        <v>0.41699999999999998</v>
      </c>
      <c r="L188" s="88">
        <f t="shared" si="561"/>
        <v>0.41699999999999998</v>
      </c>
      <c r="M188" s="88">
        <f t="shared" si="561"/>
        <v>0.41699999999999998</v>
      </c>
      <c r="N188" s="88">
        <f t="shared" si="561"/>
        <v>0.41699999999999998</v>
      </c>
      <c r="O188" s="88">
        <f t="shared" si="561"/>
        <v>0.41699999999999998</v>
      </c>
      <c r="P188" s="88">
        <f t="shared" si="561"/>
        <v>0.41699999999999998</v>
      </c>
      <c r="Q188" s="88">
        <f t="shared" si="561"/>
        <v>0.41699999999999998</v>
      </c>
      <c r="R188" s="88">
        <f t="shared" si="561"/>
        <v>0.41699999999999998</v>
      </c>
      <c r="S188" s="88">
        <f t="shared" si="561"/>
        <v>0.41699999999999998</v>
      </c>
      <c r="T188" s="88">
        <f t="shared" si="561"/>
        <v>0.41699999999999998</v>
      </c>
      <c r="U188" s="88">
        <f t="shared" si="561"/>
        <v>0.41699999999999998</v>
      </c>
      <c r="V188" s="88">
        <f t="shared" si="561"/>
        <v>0.41699999999999998</v>
      </c>
      <c r="W188" s="88">
        <f t="shared" si="561"/>
        <v>0.41699999999999998</v>
      </c>
      <c r="X188" s="88">
        <f t="shared" si="561"/>
        <v>0.41699999999999998</v>
      </c>
      <c r="Y188" s="88">
        <f t="shared" si="561"/>
        <v>0.41699999999999998</v>
      </c>
      <c r="Z188" s="88">
        <f t="shared" si="561"/>
        <v>0.41699999999999998</v>
      </c>
      <c r="AA188" s="88">
        <f t="shared" si="561"/>
        <v>0.41699999999999998</v>
      </c>
      <c r="AB188" s="88">
        <f t="shared" si="561"/>
        <v>0.41699999999999998</v>
      </c>
      <c r="AC188" s="88">
        <f t="shared" si="561"/>
        <v>0.41699999999999998</v>
      </c>
      <c r="AD188" s="88">
        <f t="shared" si="561"/>
        <v>0.41699999999999998</v>
      </c>
      <c r="AE188" s="88">
        <f t="shared" si="561"/>
        <v>0.41699999999999998</v>
      </c>
      <c r="AF188" s="88">
        <f t="shared" si="561"/>
        <v>0.41699999999999998</v>
      </c>
      <c r="AG188" s="88">
        <f t="shared" si="561"/>
        <v>0.41699999999999998</v>
      </c>
      <c r="AH188" s="88">
        <f t="shared" si="561"/>
        <v>0.41699999999999998</v>
      </c>
      <c r="AI188" s="88">
        <f t="shared" si="561"/>
        <v>0.41699999999999998</v>
      </c>
      <c r="AJ188" s="88">
        <f t="shared" si="561"/>
        <v>0.41699999999999998</v>
      </c>
      <c r="AK188" s="88">
        <f t="shared" si="561"/>
        <v>0.41699999999999998</v>
      </c>
      <c r="AL188" s="88">
        <f t="shared" si="561"/>
        <v>0.41699999999999998</v>
      </c>
      <c r="AM188" s="88">
        <f t="shared" si="561"/>
        <v>0.41699999999999998</v>
      </c>
      <c r="AN188" s="88">
        <f t="shared" si="561"/>
        <v>0.41699999999999998</v>
      </c>
      <c r="AO188" s="88">
        <f t="shared" si="561"/>
        <v>0.41699999999999998</v>
      </c>
    </row>
    <row r="189" spans="1:41" ht="13.5" customHeight="1" x14ac:dyDescent="0.25">
      <c r="A189" s="89"/>
      <c r="B189" s="89"/>
      <c r="C189" s="89"/>
      <c r="D189" s="89"/>
      <c r="E189" s="89"/>
      <c r="F189" s="89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</row>
    <row r="190" spans="1:41" ht="14.1" customHeight="1" x14ac:dyDescent="0.25">
      <c r="A190" s="173" t="s">
        <v>6</v>
      </c>
      <c r="B190" s="174"/>
      <c r="C190" s="174"/>
      <c r="D190" s="174"/>
      <c r="E190" s="175"/>
      <c r="F190" s="43" t="s">
        <v>7</v>
      </c>
      <c r="G190" s="44" t="s">
        <v>141</v>
      </c>
      <c r="H190" s="44" t="s">
        <v>142</v>
      </c>
      <c r="I190" s="44" t="s">
        <v>143</v>
      </c>
      <c r="J190" s="44" t="s">
        <v>144</v>
      </c>
      <c r="K190" s="44" t="s">
        <v>145</v>
      </c>
      <c r="L190" s="44" t="s">
        <v>146</v>
      </c>
      <c r="M190" s="44" t="s">
        <v>147</v>
      </c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</row>
    <row r="191" spans="1:41" ht="14.1" customHeight="1" x14ac:dyDescent="0.25">
      <c r="A191" s="176" t="s">
        <v>8</v>
      </c>
      <c r="B191" s="177"/>
      <c r="C191" s="177"/>
      <c r="D191" s="178"/>
      <c r="E191" s="179"/>
      <c r="F191" s="164" t="s">
        <v>115</v>
      </c>
      <c r="G191" s="45" t="s">
        <v>129</v>
      </c>
      <c r="H191" s="46" t="s">
        <v>9</v>
      </c>
      <c r="I191" s="46" t="s">
        <v>10</v>
      </c>
      <c r="J191" s="46" t="s">
        <v>11</v>
      </c>
      <c r="K191" s="46" t="s">
        <v>12</v>
      </c>
      <c r="L191" s="46" t="s">
        <v>13</v>
      </c>
      <c r="M191" s="46" t="s">
        <v>14</v>
      </c>
      <c r="N191" s="46" t="s">
        <v>15</v>
      </c>
      <c r="O191" s="46" t="s">
        <v>16</v>
      </c>
      <c r="P191" s="46" t="s">
        <v>17</v>
      </c>
      <c r="Q191" s="46" t="s">
        <v>18</v>
      </c>
      <c r="R191" s="46" t="s">
        <v>19</v>
      </c>
      <c r="S191" s="46" t="s">
        <v>20</v>
      </c>
      <c r="T191" s="46" t="s">
        <v>21</v>
      </c>
      <c r="U191" s="46" t="s">
        <v>22</v>
      </c>
      <c r="V191" s="46" t="s">
        <v>23</v>
      </c>
      <c r="W191" s="46" t="s">
        <v>24</v>
      </c>
      <c r="X191" s="46" t="s">
        <v>25</v>
      </c>
      <c r="Y191" s="46" t="s">
        <v>26</v>
      </c>
      <c r="Z191" s="46" t="s">
        <v>27</v>
      </c>
      <c r="AA191" s="46" t="s">
        <v>28</v>
      </c>
      <c r="AB191" s="46" t="s">
        <v>29</v>
      </c>
      <c r="AC191" s="46" t="s">
        <v>30</v>
      </c>
      <c r="AD191" s="46" t="s">
        <v>31</v>
      </c>
      <c r="AE191" s="46" t="s">
        <v>32</v>
      </c>
      <c r="AF191" s="46" t="s">
        <v>33</v>
      </c>
      <c r="AG191" s="46" t="s">
        <v>34</v>
      </c>
      <c r="AH191" s="46" t="s">
        <v>35</v>
      </c>
      <c r="AI191" s="46" t="s">
        <v>36</v>
      </c>
      <c r="AJ191" s="46" t="s">
        <v>37</v>
      </c>
      <c r="AK191" s="46" t="s">
        <v>38</v>
      </c>
      <c r="AL191" s="46" t="s">
        <v>39</v>
      </c>
      <c r="AM191" s="46" t="s">
        <v>40</v>
      </c>
      <c r="AN191" s="46" t="s">
        <v>41</v>
      </c>
      <c r="AO191" s="46" t="s">
        <v>42</v>
      </c>
    </row>
    <row r="192" spans="1:41" s="54" customFormat="1" ht="14.1" customHeight="1" x14ac:dyDescent="0.25">
      <c r="A192" s="47"/>
      <c r="B192" s="48"/>
      <c r="C192" s="49"/>
      <c r="D192" s="50" t="s">
        <v>43</v>
      </c>
      <c r="E192" s="51"/>
      <c r="F192" s="52" t="s">
        <v>44</v>
      </c>
      <c r="G192" s="53">
        <v>0.37</v>
      </c>
      <c r="H192" s="53">
        <v>0.39500000000000002</v>
      </c>
      <c r="I192" s="53">
        <v>0.39</v>
      </c>
      <c r="J192" s="53">
        <v>0.38500000000000001</v>
      </c>
      <c r="K192" s="53">
        <v>0.37</v>
      </c>
      <c r="L192" s="53">
        <v>0.38500000000000001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</row>
    <row r="193" spans="1:41" s="61" customFormat="1" ht="13.15" customHeight="1" x14ac:dyDescent="0.25">
      <c r="A193" s="55"/>
      <c r="B193" s="49"/>
      <c r="C193" s="56" t="s">
        <v>45</v>
      </c>
      <c r="D193" s="57"/>
      <c r="E193" s="58" t="e">
        <f>SUM((D193-B195)/B195)</f>
        <v>#DIV/0!</v>
      </c>
      <c r="F193" s="52" t="s">
        <v>46</v>
      </c>
      <c r="G193" s="59">
        <v>0.4</v>
      </c>
      <c r="H193" s="60">
        <v>0.4</v>
      </c>
      <c r="I193" s="59">
        <v>0.40500000000000003</v>
      </c>
      <c r="J193" s="60">
        <v>0.4</v>
      </c>
      <c r="K193" s="60">
        <v>0.38</v>
      </c>
      <c r="L193" s="60">
        <v>0.38500000000000001</v>
      </c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</row>
    <row r="194" spans="1:41" s="61" customFormat="1" ht="14.1" customHeight="1" x14ac:dyDescent="0.25">
      <c r="A194" s="62"/>
      <c r="B194" s="63"/>
      <c r="C194" s="56" t="s">
        <v>47</v>
      </c>
      <c r="D194" s="57"/>
      <c r="E194" s="58" t="e">
        <f>SUM((D194-B195)/B195)</f>
        <v>#DIV/0!</v>
      </c>
      <c r="F194" s="52" t="s">
        <v>48</v>
      </c>
      <c r="G194" s="60">
        <v>0.37</v>
      </c>
      <c r="H194" s="60">
        <v>0.38500000000000001</v>
      </c>
      <c r="I194" s="60">
        <v>0.38500000000000001</v>
      </c>
      <c r="J194" s="60">
        <v>0.375</v>
      </c>
      <c r="K194" s="60">
        <v>0.37</v>
      </c>
      <c r="L194" s="60">
        <v>0.375</v>
      </c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</row>
    <row r="195" spans="1:41" s="61" customFormat="1" ht="14.1" customHeight="1" thickBot="1" x14ac:dyDescent="0.3">
      <c r="A195" s="64" t="s">
        <v>49</v>
      </c>
      <c r="B195" s="65"/>
      <c r="C195" s="49"/>
      <c r="D195" s="49"/>
      <c r="E195" s="66"/>
      <c r="F195" s="52" t="s">
        <v>50</v>
      </c>
      <c r="G195" s="60">
        <v>0.39500000000000002</v>
      </c>
      <c r="H195" s="53">
        <v>0.39</v>
      </c>
      <c r="I195" s="53">
        <v>0.39</v>
      </c>
      <c r="J195" s="53">
        <v>0.375</v>
      </c>
      <c r="K195" s="53">
        <v>0.38</v>
      </c>
      <c r="L195" s="53">
        <v>0.38</v>
      </c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</row>
    <row r="196" spans="1:41" s="71" customFormat="1" ht="14.1" customHeight="1" x14ac:dyDescent="0.25">
      <c r="A196" s="64" t="s">
        <v>130</v>
      </c>
      <c r="B196" s="65"/>
      <c r="C196" s="67"/>
      <c r="D196" s="67"/>
      <c r="E196" s="68"/>
      <c r="F196" s="69" t="s">
        <v>51</v>
      </c>
      <c r="G196" s="70">
        <f>(G192+G195)/2</f>
        <v>0.38250000000000001</v>
      </c>
      <c r="H196" s="70">
        <f t="shared" ref="H196" si="562">G196</f>
        <v>0.38250000000000001</v>
      </c>
      <c r="I196" s="70">
        <f t="shared" ref="I196" si="563">H196</f>
        <v>0.38250000000000001</v>
      </c>
      <c r="J196" s="70">
        <f t="shared" ref="J196" si="564">I196</f>
        <v>0.38250000000000001</v>
      </c>
      <c r="K196" s="70">
        <f t="shared" ref="K196" si="565">J196</f>
        <v>0.38250000000000001</v>
      </c>
      <c r="L196" s="70">
        <f t="shared" ref="L196" si="566">K196</f>
        <v>0.38250000000000001</v>
      </c>
      <c r="M196" s="70">
        <f t="shared" ref="M196" si="567">L196</f>
        <v>0.38250000000000001</v>
      </c>
      <c r="N196" s="70">
        <f t="shared" ref="N196" si="568">M196</f>
        <v>0.38250000000000001</v>
      </c>
      <c r="O196" s="70">
        <f t="shared" ref="O196" si="569">N196</f>
        <v>0.38250000000000001</v>
      </c>
      <c r="P196" s="70">
        <f t="shared" ref="P196" si="570">O196</f>
        <v>0.38250000000000001</v>
      </c>
      <c r="Q196" s="70">
        <f t="shared" ref="Q196" si="571">P196</f>
        <v>0.38250000000000001</v>
      </c>
      <c r="R196" s="70">
        <f t="shared" ref="R196" si="572">Q196</f>
        <v>0.38250000000000001</v>
      </c>
      <c r="S196" s="70">
        <f t="shared" ref="S196" si="573">R196</f>
        <v>0.38250000000000001</v>
      </c>
      <c r="T196" s="70">
        <f t="shared" ref="T196" si="574">S196</f>
        <v>0.38250000000000001</v>
      </c>
      <c r="U196" s="70">
        <f t="shared" ref="U196" si="575">T196</f>
        <v>0.38250000000000001</v>
      </c>
      <c r="V196" s="70">
        <f t="shared" ref="V196" si="576">U196</f>
        <v>0.38250000000000001</v>
      </c>
      <c r="W196" s="70">
        <f t="shared" ref="W196" si="577">V196</f>
        <v>0.38250000000000001</v>
      </c>
      <c r="X196" s="70">
        <f t="shared" ref="X196" si="578">W196</f>
        <v>0.38250000000000001</v>
      </c>
      <c r="Y196" s="70">
        <f t="shared" ref="Y196" si="579">X196</f>
        <v>0.38250000000000001</v>
      </c>
      <c r="Z196" s="70">
        <f t="shared" ref="Z196" si="580">Y196</f>
        <v>0.38250000000000001</v>
      </c>
      <c r="AA196" s="70">
        <f t="shared" ref="AA196" si="581">Z196</f>
        <v>0.38250000000000001</v>
      </c>
      <c r="AB196" s="70">
        <f t="shared" ref="AB196" si="582">AA196</f>
        <v>0.38250000000000001</v>
      </c>
      <c r="AC196" s="70">
        <f t="shared" ref="AC196" si="583">AB196</f>
        <v>0.38250000000000001</v>
      </c>
      <c r="AD196" s="70">
        <f t="shared" ref="AD196" si="584">AC196</f>
        <v>0.38250000000000001</v>
      </c>
      <c r="AE196" s="70">
        <f t="shared" ref="AE196" si="585">AD196</f>
        <v>0.38250000000000001</v>
      </c>
      <c r="AF196" s="70">
        <f t="shared" ref="AF196" si="586">AE196</f>
        <v>0.38250000000000001</v>
      </c>
      <c r="AG196" s="70">
        <f t="shared" ref="AG196" si="587">AF196</f>
        <v>0.38250000000000001</v>
      </c>
      <c r="AH196" s="70">
        <f t="shared" ref="AH196" si="588">AG196</f>
        <v>0.38250000000000001</v>
      </c>
      <c r="AI196" s="70">
        <f t="shared" ref="AI196" si="589">AH196</f>
        <v>0.38250000000000001</v>
      </c>
      <c r="AJ196" s="70">
        <f t="shared" ref="AJ196" si="590">AI196</f>
        <v>0.38250000000000001</v>
      </c>
      <c r="AK196" s="70">
        <f t="shared" ref="AK196" si="591">AJ196</f>
        <v>0.38250000000000001</v>
      </c>
      <c r="AL196" s="70">
        <f t="shared" ref="AL196" si="592">AK196</f>
        <v>0.38250000000000001</v>
      </c>
      <c r="AM196" s="70">
        <f t="shared" ref="AM196" si="593">AL196</f>
        <v>0.38250000000000001</v>
      </c>
      <c r="AN196" s="70">
        <f t="shared" ref="AN196" si="594">AM196</f>
        <v>0.38250000000000001</v>
      </c>
      <c r="AO196" s="70">
        <f t="shared" ref="AO196" si="595">AN196</f>
        <v>0.38250000000000001</v>
      </c>
    </row>
    <row r="197" spans="1:41" ht="14.1" customHeight="1" x14ac:dyDescent="0.25">
      <c r="A197" s="93">
        <f>C195*B195</f>
        <v>0</v>
      </c>
      <c r="B197" s="94">
        <f>C196*B196</f>
        <v>0</v>
      </c>
      <c r="C197" s="72" t="s">
        <v>52</v>
      </c>
      <c r="D197" s="73"/>
      <c r="E197" s="74" t="e">
        <f>SUM((B195-D197)/(D197))</f>
        <v>#DIV/0!</v>
      </c>
      <c r="F197" s="75" t="s">
        <v>53</v>
      </c>
      <c r="G197" s="76">
        <v>112446</v>
      </c>
      <c r="H197" s="76">
        <v>57905</v>
      </c>
      <c r="I197" s="77">
        <v>51608</v>
      </c>
      <c r="J197" s="76">
        <v>56793</v>
      </c>
      <c r="K197" s="77">
        <v>12372</v>
      </c>
      <c r="L197" s="77">
        <v>17160</v>
      </c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spans="1:41" s="61" customFormat="1" ht="14.1" customHeight="1" x14ac:dyDescent="0.25">
      <c r="A198" s="55" t="s">
        <v>131</v>
      </c>
      <c r="B198" s="94">
        <f>ROUNDUP(A197/1000,0)+IF(A197,8.48,0)+ROUNDUP(A197*0.0003,2)</f>
        <v>0</v>
      </c>
      <c r="C198" s="72" t="s">
        <v>54</v>
      </c>
      <c r="D198" s="73"/>
      <c r="E198" s="74"/>
      <c r="F198" s="79" t="s">
        <v>49</v>
      </c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77"/>
      <c r="W198" s="80"/>
      <c r="X198" s="80"/>
      <c r="Y198" s="80"/>
      <c r="Z198" s="80"/>
      <c r="AA198" s="80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s="71" customFormat="1" ht="14.1" customHeight="1" x14ac:dyDescent="0.25">
      <c r="A199" s="82" t="s">
        <v>132</v>
      </c>
      <c r="B199" s="94">
        <f>ROUNDUP(B197/1000,0)+IF(B197,8.48,0)+ROUNDUP(B197*0.0003,2)</f>
        <v>0</v>
      </c>
      <c r="C199" s="84"/>
      <c r="D199" s="85" t="s">
        <v>55</v>
      </c>
      <c r="E199" s="86"/>
      <c r="F199" s="87" t="s">
        <v>56</v>
      </c>
      <c r="G199" s="88">
        <f t="shared" ref="G199:AO199" si="596">ROUNDDOWN(G196*105%,3)</f>
        <v>0.40100000000000002</v>
      </c>
      <c r="H199" s="88">
        <f t="shared" si="596"/>
        <v>0.40100000000000002</v>
      </c>
      <c r="I199" s="88">
        <f t="shared" si="596"/>
        <v>0.40100000000000002</v>
      </c>
      <c r="J199" s="88">
        <f t="shared" si="596"/>
        <v>0.40100000000000002</v>
      </c>
      <c r="K199" s="88">
        <f t="shared" si="596"/>
        <v>0.40100000000000002</v>
      </c>
      <c r="L199" s="88">
        <f t="shared" si="596"/>
        <v>0.40100000000000002</v>
      </c>
      <c r="M199" s="88">
        <f t="shared" si="596"/>
        <v>0.40100000000000002</v>
      </c>
      <c r="N199" s="88">
        <f t="shared" si="596"/>
        <v>0.40100000000000002</v>
      </c>
      <c r="O199" s="88">
        <f t="shared" si="596"/>
        <v>0.40100000000000002</v>
      </c>
      <c r="P199" s="88">
        <f t="shared" si="596"/>
        <v>0.40100000000000002</v>
      </c>
      <c r="Q199" s="88">
        <f t="shared" si="596"/>
        <v>0.40100000000000002</v>
      </c>
      <c r="R199" s="88">
        <f t="shared" si="596"/>
        <v>0.40100000000000002</v>
      </c>
      <c r="S199" s="88">
        <f t="shared" si="596"/>
        <v>0.40100000000000002</v>
      </c>
      <c r="T199" s="88">
        <f t="shared" si="596"/>
        <v>0.40100000000000002</v>
      </c>
      <c r="U199" s="88">
        <f t="shared" si="596"/>
        <v>0.40100000000000002</v>
      </c>
      <c r="V199" s="88">
        <f t="shared" si="596"/>
        <v>0.40100000000000002</v>
      </c>
      <c r="W199" s="88">
        <f t="shared" si="596"/>
        <v>0.40100000000000002</v>
      </c>
      <c r="X199" s="88">
        <f t="shared" si="596"/>
        <v>0.40100000000000002</v>
      </c>
      <c r="Y199" s="88">
        <f t="shared" si="596"/>
        <v>0.40100000000000002</v>
      </c>
      <c r="Z199" s="88">
        <f t="shared" si="596"/>
        <v>0.40100000000000002</v>
      </c>
      <c r="AA199" s="88">
        <f t="shared" si="596"/>
        <v>0.40100000000000002</v>
      </c>
      <c r="AB199" s="88">
        <f t="shared" si="596"/>
        <v>0.40100000000000002</v>
      </c>
      <c r="AC199" s="88">
        <f t="shared" si="596"/>
        <v>0.40100000000000002</v>
      </c>
      <c r="AD199" s="88">
        <f t="shared" si="596"/>
        <v>0.40100000000000002</v>
      </c>
      <c r="AE199" s="88">
        <f t="shared" si="596"/>
        <v>0.40100000000000002</v>
      </c>
      <c r="AF199" s="88">
        <f t="shared" si="596"/>
        <v>0.40100000000000002</v>
      </c>
      <c r="AG199" s="88">
        <f t="shared" si="596"/>
        <v>0.40100000000000002</v>
      </c>
      <c r="AH199" s="88">
        <f t="shared" si="596"/>
        <v>0.40100000000000002</v>
      </c>
      <c r="AI199" s="88">
        <f t="shared" si="596"/>
        <v>0.40100000000000002</v>
      </c>
      <c r="AJ199" s="88">
        <f t="shared" si="596"/>
        <v>0.40100000000000002</v>
      </c>
      <c r="AK199" s="88">
        <f t="shared" si="596"/>
        <v>0.40100000000000002</v>
      </c>
      <c r="AL199" s="88">
        <f t="shared" si="596"/>
        <v>0.40100000000000002</v>
      </c>
      <c r="AM199" s="88">
        <f t="shared" si="596"/>
        <v>0.40100000000000002</v>
      </c>
      <c r="AN199" s="88">
        <f t="shared" si="596"/>
        <v>0.40100000000000002</v>
      </c>
      <c r="AO199" s="88">
        <f t="shared" si="596"/>
        <v>0.40100000000000002</v>
      </c>
    </row>
    <row r="200" spans="1:41" ht="13.5" customHeight="1" x14ac:dyDescent="0.25">
      <c r="A200" s="89"/>
      <c r="B200" s="89"/>
      <c r="C200" s="89"/>
      <c r="D200" s="89"/>
      <c r="E200" s="89"/>
      <c r="F200" s="89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</row>
    <row r="201" spans="1:41" ht="14.1" customHeight="1" x14ac:dyDescent="0.25">
      <c r="A201" s="173" t="s">
        <v>6</v>
      </c>
      <c r="B201" s="174"/>
      <c r="C201" s="174"/>
      <c r="D201" s="174"/>
      <c r="E201" s="175"/>
      <c r="F201" s="43" t="s">
        <v>7</v>
      </c>
      <c r="G201" s="44" t="s">
        <v>141</v>
      </c>
      <c r="H201" s="44" t="s">
        <v>142</v>
      </c>
      <c r="I201" s="44" t="s">
        <v>143</v>
      </c>
      <c r="J201" s="44" t="s">
        <v>144</v>
      </c>
      <c r="K201" s="44" t="s">
        <v>145</v>
      </c>
      <c r="L201" s="44" t="s">
        <v>146</v>
      </c>
      <c r="M201" s="44" t="s">
        <v>147</v>
      </c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</row>
    <row r="202" spans="1:41" ht="14.1" customHeight="1" x14ac:dyDescent="0.25">
      <c r="A202" s="176" t="s">
        <v>8</v>
      </c>
      <c r="B202" s="177"/>
      <c r="C202" s="177"/>
      <c r="D202" s="178"/>
      <c r="E202" s="179"/>
      <c r="F202" s="164" t="s">
        <v>119</v>
      </c>
      <c r="G202" s="45" t="s">
        <v>129</v>
      </c>
      <c r="H202" s="46" t="s">
        <v>9</v>
      </c>
      <c r="I202" s="46" t="s">
        <v>10</v>
      </c>
      <c r="J202" s="46" t="s">
        <v>11</v>
      </c>
      <c r="K202" s="46" t="s">
        <v>12</v>
      </c>
      <c r="L202" s="46" t="s">
        <v>13</v>
      </c>
      <c r="M202" s="46" t="s">
        <v>14</v>
      </c>
      <c r="N202" s="46" t="s">
        <v>15</v>
      </c>
      <c r="O202" s="46" t="s">
        <v>16</v>
      </c>
      <c r="P202" s="46" t="s">
        <v>17</v>
      </c>
      <c r="Q202" s="46" t="s">
        <v>18</v>
      </c>
      <c r="R202" s="46" t="s">
        <v>19</v>
      </c>
      <c r="S202" s="46" t="s">
        <v>20</v>
      </c>
      <c r="T202" s="46" t="s">
        <v>21</v>
      </c>
      <c r="U202" s="46" t="s">
        <v>22</v>
      </c>
      <c r="V202" s="46" t="s">
        <v>23</v>
      </c>
      <c r="W202" s="46" t="s">
        <v>24</v>
      </c>
      <c r="X202" s="46" t="s">
        <v>25</v>
      </c>
      <c r="Y202" s="46" t="s">
        <v>26</v>
      </c>
      <c r="Z202" s="46" t="s">
        <v>27</v>
      </c>
      <c r="AA202" s="46" t="s">
        <v>28</v>
      </c>
      <c r="AB202" s="46" t="s">
        <v>29</v>
      </c>
      <c r="AC202" s="46" t="s">
        <v>30</v>
      </c>
      <c r="AD202" s="46" t="s">
        <v>31</v>
      </c>
      <c r="AE202" s="46" t="s">
        <v>32</v>
      </c>
      <c r="AF202" s="46" t="s">
        <v>33</v>
      </c>
      <c r="AG202" s="46" t="s">
        <v>34</v>
      </c>
      <c r="AH202" s="46" t="s">
        <v>35</v>
      </c>
      <c r="AI202" s="46" t="s">
        <v>36</v>
      </c>
      <c r="AJ202" s="46" t="s">
        <v>37</v>
      </c>
      <c r="AK202" s="46" t="s">
        <v>38</v>
      </c>
      <c r="AL202" s="46" t="s">
        <v>39</v>
      </c>
      <c r="AM202" s="46" t="s">
        <v>40</v>
      </c>
      <c r="AN202" s="46" t="s">
        <v>41</v>
      </c>
      <c r="AO202" s="46" t="s">
        <v>42</v>
      </c>
    </row>
    <row r="203" spans="1:41" s="54" customFormat="1" ht="14.1" customHeight="1" x14ac:dyDescent="0.25">
      <c r="A203" s="47"/>
      <c r="B203" s="48"/>
      <c r="C203" s="49"/>
      <c r="D203" s="50" t="s">
        <v>43</v>
      </c>
      <c r="E203" s="51"/>
      <c r="F203" s="52" t="s">
        <v>44</v>
      </c>
      <c r="G203" s="53">
        <v>1.75</v>
      </c>
      <c r="H203" s="53">
        <v>1.91</v>
      </c>
      <c r="I203" s="53">
        <v>1.88</v>
      </c>
      <c r="J203" s="53">
        <v>1.87</v>
      </c>
      <c r="K203" s="53">
        <v>1.84</v>
      </c>
      <c r="L203" s="53">
        <v>1.91</v>
      </c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</row>
    <row r="204" spans="1:41" s="61" customFormat="1" ht="13.15" customHeight="1" x14ac:dyDescent="0.25">
      <c r="A204" s="55"/>
      <c r="B204" s="49"/>
      <c r="C204" s="56" t="s">
        <v>45</v>
      </c>
      <c r="D204" s="57"/>
      <c r="E204" s="58">
        <f>SUM((D204-B206)/B206)</f>
        <v>-1</v>
      </c>
      <c r="F204" s="52" t="s">
        <v>46</v>
      </c>
      <c r="G204" s="59">
        <v>1.93</v>
      </c>
      <c r="H204" s="59">
        <v>1.96</v>
      </c>
      <c r="I204" s="60">
        <v>1.92</v>
      </c>
      <c r="J204" s="60">
        <v>1.87</v>
      </c>
      <c r="K204" s="60">
        <v>1.9</v>
      </c>
      <c r="L204" s="60">
        <v>1.92</v>
      </c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</row>
    <row r="205" spans="1:41" s="61" customFormat="1" ht="14.1" customHeight="1" x14ac:dyDescent="0.25">
      <c r="A205" s="62"/>
      <c r="B205" s="63"/>
      <c r="C205" s="56" t="s">
        <v>47</v>
      </c>
      <c r="D205" s="57">
        <v>1.96</v>
      </c>
      <c r="E205" s="58">
        <f>SUM((D205-B206)/B206)</f>
        <v>4.8128342245989227E-2</v>
      </c>
      <c r="F205" s="52" t="s">
        <v>48</v>
      </c>
      <c r="G205" s="60">
        <v>1.72</v>
      </c>
      <c r="H205" s="60">
        <v>1.86</v>
      </c>
      <c r="I205" s="60">
        <v>1.87</v>
      </c>
      <c r="J205" s="60">
        <v>1.81</v>
      </c>
      <c r="K205" s="60">
        <v>1.82</v>
      </c>
      <c r="L205" s="60">
        <v>1.88</v>
      </c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</row>
    <row r="206" spans="1:41" s="61" customFormat="1" ht="14.1" customHeight="1" thickBot="1" x14ac:dyDescent="0.3">
      <c r="A206" s="64" t="s">
        <v>49</v>
      </c>
      <c r="B206" s="65">
        <v>1.87</v>
      </c>
      <c r="C206" s="49"/>
      <c r="D206" s="49"/>
      <c r="E206" s="66"/>
      <c r="F206" s="52" t="s">
        <v>50</v>
      </c>
      <c r="G206" s="60">
        <v>1.93</v>
      </c>
      <c r="H206" s="53">
        <v>1.9</v>
      </c>
      <c r="I206" s="53">
        <v>1.87</v>
      </c>
      <c r="J206" s="53">
        <v>1.83</v>
      </c>
      <c r="K206" s="53">
        <v>1.89</v>
      </c>
      <c r="L206" s="53">
        <v>1.89</v>
      </c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</row>
    <row r="207" spans="1:41" s="71" customFormat="1" ht="14.1" customHeight="1" x14ac:dyDescent="0.25">
      <c r="A207" s="64" t="s">
        <v>130</v>
      </c>
      <c r="B207" s="65"/>
      <c r="C207" s="67"/>
      <c r="D207" s="67"/>
      <c r="E207" s="68"/>
      <c r="F207" s="69" t="s">
        <v>51</v>
      </c>
      <c r="G207" s="70">
        <f>(G203+G206)/2</f>
        <v>1.8399999999999999</v>
      </c>
      <c r="H207" s="70">
        <f t="shared" ref="H207" si="597">G207</f>
        <v>1.8399999999999999</v>
      </c>
      <c r="I207" s="70">
        <f t="shared" ref="I207" si="598">H207</f>
        <v>1.8399999999999999</v>
      </c>
      <c r="J207" s="70">
        <f t="shared" ref="J207" si="599">I207</f>
        <v>1.8399999999999999</v>
      </c>
      <c r="K207" s="70">
        <f t="shared" ref="K207" si="600">J207</f>
        <v>1.8399999999999999</v>
      </c>
      <c r="L207" s="70">
        <f t="shared" ref="L207" si="601">K207</f>
        <v>1.8399999999999999</v>
      </c>
      <c r="M207" s="70">
        <f t="shared" ref="M207" si="602">L207</f>
        <v>1.8399999999999999</v>
      </c>
      <c r="N207" s="70">
        <f t="shared" ref="N207" si="603">M207</f>
        <v>1.8399999999999999</v>
      </c>
      <c r="O207" s="70">
        <f t="shared" ref="O207" si="604">N207</f>
        <v>1.8399999999999999</v>
      </c>
      <c r="P207" s="70">
        <f t="shared" ref="P207" si="605">O207</f>
        <v>1.8399999999999999</v>
      </c>
      <c r="Q207" s="70">
        <f t="shared" ref="Q207" si="606">P207</f>
        <v>1.8399999999999999</v>
      </c>
      <c r="R207" s="70">
        <f t="shared" ref="R207" si="607">Q207</f>
        <v>1.8399999999999999</v>
      </c>
      <c r="S207" s="70">
        <f t="shared" ref="S207" si="608">R207</f>
        <v>1.8399999999999999</v>
      </c>
      <c r="T207" s="70">
        <f t="shared" ref="T207" si="609">S207</f>
        <v>1.8399999999999999</v>
      </c>
      <c r="U207" s="70">
        <f t="shared" ref="U207" si="610">T207</f>
        <v>1.8399999999999999</v>
      </c>
      <c r="V207" s="70">
        <f t="shared" ref="V207" si="611">U207</f>
        <v>1.8399999999999999</v>
      </c>
      <c r="W207" s="70">
        <f t="shared" ref="W207" si="612">V207</f>
        <v>1.8399999999999999</v>
      </c>
      <c r="X207" s="70">
        <f t="shared" ref="X207" si="613">W207</f>
        <v>1.8399999999999999</v>
      </c>
      <c r="Y207" s="70">
        <f t="shared" ref="Y207" si="614">X207</f>
        <v>1.8399999999999999</v>
      </c>
      <c r="Z207" s="70">
        <f t="shared" ref="Z207" si="615">Y207</f>
        <v>1.8399999999999999</v>
      </c>
      <c r="AA207" s="70">
        <f t="shared" ref="AA207" si="616">Z207</f>
        <v>1.8399999999999999</v>
      </c>
      <c r="AB207" s="70">
        <f t="shared" ref="AB207" si="617">AA207</f>
        <v>1.8399999999999999</v>
      </c>
      <c r="AC207" s="70">
        <f t="shared" ref="AC207" si="618">AB207</f>
        <v>1.8399999999999999</v>
      </c>
      <c r="AD207" s="70">
        <f t="shared" ref="AD207" si="619">AC207</f>
        <v>1.8399999999999999</v>
      </c>
      <c r="AE207" s="70">
        <f t="shared" ref="AE207" si="620">AD207</f>
        <v>1.8399999999999999</v>
      </c>
      <c r="AF207" s="70">
        <f t="shared" ref="AF207" si="621">AE207</f>
        <v>1.8399999999999999</v>
      </c>
      <c r="AG207" s="70">
        <f t="shared" ref="AG207" si="622">AF207</f>
        <v>1.8399999999999999</v>
      </c>
      <c r="AH207" s="70">
        <f t="shared" ref="AH207" si="623">AG207</f>
        <v>1.8399999999999999</v>
      </c>
      <c r="AI207" s="70">
        <f t="shared" ref="AI207" si="624">AH207</f>
        <v>1.8399999999999999</v>
      </c>
      <c r="AJ207" s="70">
        <f t="shared" ref="AJ207" si="625">AI207</f>
        <v>1.8399999999999999</v>
      </c>
      <c r="AK207" s="70">
        <f t="shared" ref="AK207" si="626">AJ207</f>
        <v>1.8399999999999999</v>
      </c>
      <c r="AL207" s="70">
        <f t="shared" ref="AL207" si="627">AK207</f>
        <v>1.8399999999999999</v>
      </c>
      <c r="AM207" s="70">
        <f t="shared" ref="AM207" si="628">AL207</f>
        <v>1.8399999999999999</v>
      </c>
      <c r="AN207" s="70">
        <f t="shared" ref="AN207" si="629">AM207</f>
        <v>1.8399999999999999</v>
      </c>
      <c r="AO207" s="70">
        <f t="shared" ref="AO207" si="630">AN207</f>
        <v>1.8399999999999999</v>
      </c>
    </row>
    <row r="208" spans="1:41" ht="14.1" customHeight="1" x14ac:dyDescent="0.25">
      <c r="A208" s="93">
        <f>C206*B206</f>
        <v>0</v>
      </c>
      <c r="B208" s="94">
        <f>C207*B207</f>
        <v>0</v>
      </c>
      <c r="C208" s="72" t="s">
        <v>52</v>
      </c>
      <c r="D208" s="73">
        <v>1.83</v>
      </c>
      <c r="E208" s="74">
        <f>SUM((B206-D208)/(D208))</f>
        <v>2.1857923497267777E-2</v>
      </c>
      <c r="F208" s="75" t="s">
        <v>53</v>
      </c>
      <c r="G208" s="76">
        <v>40514</v>
      </c>
      <c r="H208" s="77">
        <v>11071</v>
      </c>
      <c r="I208" s="77">
        <v>14136</v>
      </c>
      <c r="J208" s="77">
        <v>11455</v>
      </c>
      <c r="K208" s="77">
        <v>12715</v>
      </c>
      <c r="L208" s="77">
        <v>11924</v>
      </c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spans="1:41" s="61" customFormat="1" ht="14.1" customHeight="1" x14ac:dyDescent="0.25">
      <c r="A209" s="55" t="s">
        <v>131</v>
      </c>
      <c r="B209" s="94">
        <f>ROUNDUP(A208/1000,0)+IF(A208,8.48,0)+ROUNDUP(A208*0.0003,2)</f>
        <v>0</v>
      </c>
      <c r="C209" s="72" t="s">
        <v>54</v>
      </c>
      <c r="D209" s="73"/>
      <c r="E209" s="74"/>
      <c r="F209" s="79" t="s">
        <v>49</v>
      </c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77"/>
      <c r="W209" s="80"/>
      <c r="X209" s="80"/>
      <c r="Y209" s="80"/>
      <c r="Z209" s="80"/>
      <c r="AA209" s="80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s="71" customFormat="1" ht="14.1" customHeight="1" x14ac:dyDescent="0.25">
      <c r="A210" s="82" t="s">
        <v>132</v>
      </c>
      <c r="B210" s="94">
        <f>ROUNDUP(B208/1000,0)+IF(B208,8.48,0)+ROUNDUP(B208*0.0003,2)</f>
        <v>0</v>
      </c>
      <c r="C210" s="84"/>
      <c r="D210" s="85" t="s">
        <v>55</v>
      </c>
      <c r="E210" s="86"/>
      <c r="F210" s="87" t="s">
        <v>56</v>
      </c>
      <c r="G210" s="88">
        <f t="shared" ref="G210:AO210" si="631">ROUNDDOWN(G207*105%,3)</f>
        <v>1.9319999999999999</v>
      </c>
      <c r="H210" s="88">
        <f t="shared" si="631"/>
        <v>1.9319999999999999</v>
      </c>
      <c r="I210" s="88">
        <f t="shared" si="631"/>
        <v>1.9319999999999999</v>
      </c>
      <c r="J210" s="88">
        <f t="shared" si="631"/>
        <v>1.9319999999999999</v>
      </c>
      <c r="K210" s="88">
        <f t="shared" si="631"/>
        <v>1.9319999999999999</v>
      </c>
      <c r="L210" s="88">
        <f t="shared" si="631"/>
        <v>1.9319999999999999</v>
      </c>
      <c r="M210" s="88">
        <f t="shared" si="631"/>
        <v>1.9319999999999999</v>
      </c>
      <c r="N210" s="88">
        <f t="shared" si="631"/>
        <v>1.9319999999999999</v>
      </c>
      <c r="O210" s="88">
        <f t="shared" si="631"/>
        <v>1.9319999999999999</v>
      </c>
      <c r="P210" s="88">
        <f t="shared" si="631"/>
        <v>1.9319999999999999</v>
      </c>
      <c r="Q210" s="88">
        <f t="shared" si="631"/>
        <v>1.9319999999999999</v>
      </c>
      <c r="R210" s="88">
        <f t="shared" si="631"/>
        <v>1.9319999999999999</v>
      </c>
      <c r="S210" s="88">
        <f t="shared" si="631"/>
        <v>1.9319999999999999</v>
      </c>
      <c r="T210" s="88">
        <f t="shared" si="631"/>
        <v>1.9319999999999999</v>
      </c>
      <c r="U210" s="88">
        <f t="shared" si="631"/>
        <v>1.9319999999999999</v>
      </c>
      <c r="V210" s="88">
        <f t="shared" si="631"/>
        <v>1.9319999999999999</v>
      </c>
      <c r="W210" s="88">
        <f t="shared" si="631"/>
        <v>1.9319999999999999</v>
      </c>
      <c r="X210" s="88">
        <f t="shared" si="631"/>
        <v>1.9319999999999999</v>
      </c>
      <c r="Y210" s="88">
        <f t="shared" si="631"/>
        <v>1.9319999999999999</v>
      </c>
      <c r="Z210" s="88">
        <f t="shared" si="631"/>
        <v>1.9319999999999999</v>
      </c>
      <c r="AA210" s="88">
        <f t="shared" si="631"/>
        <v>1.9319999999999999</v>
      </c>
      <c r="AB210" s="88">
        <f t="shared" si="631"/>
        <v>1.9319999999999999</v>
      </c>
      <c r="AC210" s="88">
        <f t="shared" si="631"/>
        <v>1.9319999999999999</v>
      </c>
      <c r="AD210" s="88">
        <f t="shared" si="631"/>
        <v>1.9319999999999999</v>
      </c>
      <c r="AE210" s="88">
        <f t="shared" si="631"/>
        <v>1.9319999999999999</v>
      </c>
      <c r="AF210" s="88">
        <f t="shared" si="631"/>
        <v>1.9319999999999999</v>
      </c>
      <c r="AG210" s="88">
        <f t="shared" si="631"/>
        <v>1.9319999999999999</v>
      </c>
      <c r="AH210" s="88">
        <f t="shared" si="631"/>
        <v>1.9319999999999999</v>
      </c>
      <c r="AI210" s="88">
        <f t="shared" si="631"/>
        <v>1.9319999999999999</v>
      </c>
      <c r="AJ210" s="88">
        <f t="shared" si="631"/>
        <v>1.9319999999999999</v>
      </c>
      <c r="AK210" s="88">
        <f t="shared" si="631"/>
        <v>1.9319999999999999</v>
      </c>
      <c r="AL210" s="88">
        <f t="shared" si="631"/>
        <v>1.9319999999999999</v>
      </c>
      <c r="AM210" s="88">
        <f t="shared" si="631"/>
        <v>1.9319999999999999</v>
      </c>
      <c r="AN210" s="88">
        <f t="shared" si="631"/>
        <v>1.9319999999999999</v>
      </c>
      <c r="AO210" s="88">
        <f t="shared" si="631"/>
        <v>1.9319999999999999</v>
      </c>
    </row>
    <row r="211" spans="1:41" ht="13.5" customHeight="1" x14ac:dyDescent="0.25">
      <c r="A211" s="89"/>
      <c r="B211" s="89"/>
      <c r="C211" s="89"/>
      <c r="D211" s="89"/>
      <c r="E211" s="89"/>
      <c r="F211" s="89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</row>
    <row r="212" spans="1:41" ht="14.1" customHeight="1" x14ac:dyDescent="0.25">
      <c r="A212" s="173" t="s">
        <v>6</v>
      </c>
      <c r="B212" s="174"/>
      <c r="C212" s="174"/>
      <c r="D212" s="174"/>
      <c r="E212" s="175"/>
      <c r="F212" s="43" t="s">
        <v>7</v>
      </c>
      <c r="G212" s="44" t="s">
        <v>141</v>
      </c>
      <c r="H212" s="44" t="s">
        <v>142</v>
      </c>
      <c r="I212" s="44" t="s">
        <v>143</v>
      </c>
      <c r="J212" s="44" t="s">
        <v>144</v>
      </c>
      <c r="K212" s="44" t="s">
        <v>145</v>
      </c>
      <c r="L212" s="44" t="s">
        <v>146</v>
      </c>
      <c r="M212" s="44" t="s">
        <v>147</v>
      </c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</row>
    <row r="213" spans="1:41" ht="14.1" customHeight="1" x14ac:dyDescent="0.25">
      <c r="A213" s="176" t="s">
        <v>8</v>
      </c>
      <c r="B213" s="177"/>
      <c r="C213" s="177"/>
      <c r="D213" s="178"/>
      <c r="E213" s="179"/>
      <c r="F213" s="164" t="s">
        <v>120</v>
      </c>
      <c r="G213" s="45" t="s">
        <v>129</v>
      </c>
      <c r="H213" s="46" t="s">
        <v>9</v>
      </c>
      <c r="I213" s="46" t="s">
        <v>10</v>
      </c>
      <c r="J213" s="46" t="s">
        <v>11</v>
      </c>
      <c r="K213" s="46" t="s">
        <v>12</v>
      </c>
      <c r="L213" s="46" t="s">
        <v>13</v>
      </c>
      <c r="M213" s="46" t="s">
        <v>14</v>
      </c>
      <c r="N213" s="46" t="s">
        <v>15</v>
      </c>
      <c r="O213" s="46" t="s">
        <v>16</v>
      </c>
      <c r="P213" s="46" t="s">
        <v>17</v>
      </c>
      <c r="Q213" s="46" t="s">
        <v>18</v>
      </c>
      <c r="R213" s="46" t="s">
        <v>19</v>
      </c>
      <c r="S213" s="46" t="s">
        <v>20</v>
      </c>
      <c r="T213" s="46" t="s">
        <v>21</v>
      </c>
      <c r="U213" s="46" t="s">
        <v>22</v>
      </c>
      <c r="V213" s="46" t="s">
        <v>23</v>
      </c>
      <c r="W213" s="46" t="s">
        <v>24</v>
      </c>
      <c r="X213" s="46" t="s">
        <v>25</v>
      </c>
      <c r="Y213" s="46" t="s">
        <v>26</v>
      </c>
      <c r="Z213" s="46" t="s">
        <v>27</v>
      </c>
      <c r="AA213" s="46" t="s">
        <v>28</v>
      </c>
      <c r="AB213" s="46" t="s">
        <v>29</v>
      </c>
      <c r="AC213" s="46" t="s">
        <v>30</v>
      </c>
      <c r="AD213" s="46" t="s">
        <v>31</v>
      </c>
      <c r="AE213" s="46" t="s">
        <v>32</v>
      </c>
      <c r="AF213" s="46" t="s">
        <v>33</v>
      </c>
      <c r="AG213" s="46" t="s">
        <v>34</v>
      </c>
      <c r="AH213" s="46" t="s">
        <v>35</v>
      </c>
      <c r="AI213" s="46" t="s">
        <v>36</v>
      </c>
      <c r="AJ213" s="46" t="s">
        <v>37</v>
      </c>
      <c r="AK213" s="46" t="s">
        <v>38</v>
      </c>
      <c r="AL213" s="46" t="s">
        <v>39</v>
      </c>
      <c r="AM213" s="46" t="s">
        <v>40</v>
      </c>
      <c r="AN213" s="46" t="s">
        <v>41</v>
      </c>
      <c r="AO213" s="46" t="s">
        <v>42</v>
      </c>
    </row>
    <row r="214" spans="1:41" s="54" customFormat="1" ht="14.1" customHeight="1" x14ac:dyDescent="0.25">
      <c r="A214" s="47"/>
      <c r="B214" s="48"/>
      <c r="C214" s="49"/>
      <c r="D214" s="50" t="s">
        <v>43</v>
      </c>
      <c r="E214" s="51"/>
      <c r="F214" s="52" t="s">
        <v>44</v>
      </c>
      <c r="G214" s="53">
        <v>0.67</v>
      </c>
      <c r="H214" s="53">
        <v>0.745</v>
      </c>
      <c r="I214" s="53">
        <v>0.76</v>
      </c>
      <c r="J214" s="53">
        <v>0.745</v>
      </c>
      <c r="K214" s="53">
        <v>0.72</v>
      </c>
      <c r="L214" s="53">
        <v>0.72499999999999998</v>
      </c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</row>
    <row r="215" spans="1:41" s="61" customFormat="1" ht="13.15" customHeight="1" x14ac:dyDescent="0.25">
      <c r="A215" s="55"/>
      <c r="B215" s="49"/>
      <c r="C215" s="56" t="s">
        <v>45</v>
      </c>
      <c r="D215" s="57"/>
      <c r="E215" s="58">
        <f>SUM((D215-B217)/B217)</f>
        <v>-1</v>
      </c>
      <c r="F215" s="52" t="s">
        <v>46</v>
      </c>
      <c r="G215" s="59">
        <v>0.745</v>
      </c>
      <c r="H215" s="59">
        <v>0.76500000000000001</v>
      </c>
      <c r="I215" s="59">
        <v>0.77500000000000002</v>
      </c>
      <c r="J215" s="60">
        <v>0.745</v>
      </c>
      <c r="K215" s="60">
        <v>0.73499999999999999</v>
      </c>
      <c r="L215" s="60">
        <v>0.74</v>
      </c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</row>
    <row r="216" spans="1:41" s="61" customFormat="1" ht="14.1" customHeight="1" x14ac:dyDescent="0.25">
      <c r="A216" s="62"/>
      <c r="B216" s="63"/>
      <c r="C216" s="56" t="s">
        <v>47</v>
      </c>
      <c r="D216" s="57">
        <v>0.77500000000000002</v>
      </c>
      <c r="E216" s="58">
        <f>SUM((D216-B217)/B217)</f>
        <v>6.8965517241379379E-2</v>
      </c>
      <c r="F216" s="52" t="s">
        <v>48</v>
      </c>
      <c r="G216" s="60">
        <v>0.66500000000000004</v>
      </c>
      <c r="H216" s="60">
        <v>0.73</v>
      </c>
      <c r="I216" s="60">
        <v>0.745</v>
      </c>
      <c r="J216" s="60">
        <v>0.71499999999999997</v>
      </c>
      <c r="K216" s="60">
        <v>0.71</v>
      </c>
      <c r="L216" s="60">
        <v>0.71499999999999997</v>
      </c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</row>
    <row r="217" spans="1:41" s="61" customFormat="1" ht="14.1" customHeight="1" thickBot="1" x14ac:dyDescent="0.3">
      <c r="A217" s="64" t="s">
        <v>49</v>
      </c>
      <c r="B217" s="65">
        <v>0.72499999999999998</v>
      </c>
      <c r="C217" s="49"/>
      <c r="D217" s="49"/>
      <c r="E217" s="66"/>
      <c r="F217" s="52" t="s">
        <v>50</v>
      </c>
      <c r="G217" s="60">
        <v>0.745</v>
      </c>
      <c r="H217" s="53">
        <v>0.76</v>
      </c>
      <c r="I217" s="53">
        <v>0.745</v>
      </c>
      <c r="J217" s="161">
        <v>0.72</v>
      </c>
      <c r="K217" s="53">
        <v>0.72</v>
      </c>
      <c r="L217" s="53">
        <v>0.73499999999999999</v>
      </c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</row>
    <row r="218" spans="1:41" s="71" customFormat="1" ht="14.1" customHeight="1" x14ac:dyDescent="0.25">
      <c r="A218" s="64" t="s">
        <v>130</v>
      </c>
      <c r="B218" s="65"/>
      <c r="C218" s="67"/>
      <c r="D218" s="67"/>
      <c r="E218" s="68"/>
      <c r="F218" s="69" t="s">
        <v>51</v>
      </c>
      <c r="G218" s="70">
        <f>(G214+G217)/2</f>
        <v>0.70750000000000002</v>
      </c>
      <c r="H218" s="70">
        <f t="shared" ref="H218" si="632">G218</f>
        <v>0.70750000000000002</v>
      </c>
      <c r="I218" s="70">
        <f t="shared" ref="I218" si="633">H218</f>
        <v>0.70750000000000002</v>
      </c>
      <c r="J218" s="70">
        <f t="shared" ref="J218" si="634">I218</f>
        <v>0.70750000000000002</v>
      </c>
      <c r="K218" s="70">
        <f t="shared" ref="K218" si="635">J218</f>
        <v>0.70750000000000002</v>
      </c>
      <c r="L218" s="70">
        <f t="shared" ref="L218" si="636">K218</f>
        <v>0.70750000000000002</v>
      </c>
      <c r="M218" s="70">
        <f t="shared" ref="M218" si="637">L218</f>
        <v>0.70750000000000002</v>
      </c>
      <c r="N218" s="70">
        <f t="shared" ref="N218" si="638">M218</f>
        <v>0.70750000000000002</v>
      </c>
      <c r="O218" s="70">
        <f t="shared" ref="O218" si="639">N218</f>
        <v>0.70750000000000002</v>
      </c>
      <c r="P218" s="70">
        <f t="shared" ref="P218" si="640">O218</f>
        <v>0.70750000000000002</v>
      </c>
      <c r="Q218" s="70">
        <f t="shared" ref="Q218" si="641">P218</f>
        <v>0.70750000000000002</v>
      </c>
      <c r="R218" s="70">
        <f t="shared" ref="R218" si="642">Q218</f>
        <v>0.70750000000000002</v>
      </c>
      <c r="S218" s="70">
        <f t="shared" ref="S218" si="643">R218</f>
        <v>0.70750000000000002</v>
      </c>
      <c r="T218" s="70">
        <f t="shared" ref="T218" si="644">S218</f>
        <v>0.70750000000000002</v>
      </c>
      <c r="U218" s="70">
        <f t="shared" ref="U218" si="645">T218</f>
        <v>0.70750000000000002</v>
      </c>
      <c r="V218" s="70">
        <f t="shared" ref="V218" si="646">U218</f>
        <v>0.70750000000000002</v>
      </c>
      <c r="W218" s="70">
        <f t="shared" ref="W218" si="647">V218</f>
        <v>0.70750000000000002</v>
      </c>
      <c r="X218" s="70">
        <f t="shared" ref="X218" si="648">W218</f>
        <v>0.70750000000000002</v>
      </c>
      <c r="Y218" s="70">
        <f t="shared" ref="Y218" si="649">X218</f>
        <v>0.70750000000000002</v>
      </c>
      <c r="Z218" s="70">
        <f t="shared" ref="Z218" si="650">Y218</f>
        <v>0.70750000000000002</v>
      </c>
      <c r="AA218" s="70">
        <f t="shared" ref="AA218" si="651">Z218</f>
        <v>0.70750000000000002</v>
      </c>
      <c r="AB218" s="70">
        <f t="shared" ref="AB218" si="652">AA218</f>
        <v>0.70750000000000002</v>
      </c>
      <c r="AC218" s="70">
        <f t="shared" ref="AC218" si="653">AB218</f>
        <v>0.70750000000000002</v>
      </c>
      <c r="AD218" s="70">
        <f t="shared" ref="AD218" si="654">AC218</f>
        <v>0.70750000000000002</v>
      </c>
      <c r="AE218" s="70">
        <f t="shared" ref="AE218" si="655">AD218</f>
        <v>0.70750000000000002</v>
      </c>
      <c r="AF218" s="70">
        <f t="shared" ref="AF218" si="656">AE218</f>
        <v>0.70750000000000002</v>
      </c>
      <c r="AG218" s="70">
        <f t="shared" ref="AG218" si="657">AF218</f>
        <v>0.70750000000000002</v>
      </c>
      <c r="AH218" s="70">
        <f t="shared" ref="AH218" si="658">AG218</f>
        <v>0.70750000000000002</v>
      </c>
      <c r="AI218" s="70">
        <f t="shared" ref="AI218" si="659">AH218</f>
        <v>0.70750000000000002</v>
      </c>
      <c r="AJ218" s="70">
        <f t="shared" ref="AJ218" si="660">AI218</f>
        <v>0.70750000000000002</v>
      </c>
      <c r="AK218" s="70">
        <f t="shared" ref="AK218" si="661">AJ218</f>
        <v>0.70750000000000002</v>
      </c>
      <c r="AL218" s="70">
        <f t="shared" ref="AL218" si="662">AK218</f>
        <v>0.70750000000000002</v>
      </c>
      <c r="AM218" s="70">
        <f t="shared" ref="AM218" si="663">AL218</f>
        <v>0.70750000000000002</v>
      </c>
      <c r="AN218" s="70">
        <f t="shared" ref="AN218" si="664">AM218</f>
        <v>0.70750000000000002</v>
      </c>
      <c r="AO218" s="70">
        <f t="shared" ref="AO218" si="665">AN218</f>
        <v>0.70750000000000002</v>
      </c>
    </row>
    <row r="219" spans="1:41" ht="14.1" customHeight="1" x14ac:dyDescent="0.25">
      <c r="A219" s="93">
        <f>C217*B217</f>
        <v>0</v>
      </c>
      <c r="B219" s="94">
        <f>C218*B218</f>
        <v>0</v>
      </c>
      <c r="C219" s="72" t="s">
        <v>52</v>
      </c>
      <c r="D219" s="73">
        <v>0.70499999999999996</v>
      </c>
      <c r="E219" s="74">
        <f>SUM((B217-D219)/(D219))</f>
        <v>2.8368794326241162E-2</v>
      </c>
      <c r="F219" s="75" t="s">
        <v>53</v>
      </c>
      <c r="G219" s="76">
        <v>573079</v>
      </c>
      <c r="H219" s="76">
        <v>911225</v>
      </c>
      <c r="I219" s="77">
        <v>339716</v>
      </c>
      <c r="J219" s="77">
        <v>158199</v>
      </c>
      <c r="K219" s="77">
        <v>187879</v>
      </c>
      <c r="L219" s="77">
        <v>226617</v>
      </c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s="61" customFormat="1" ht="14.1" customHeight="1" x14ac:dyDescent="0.25">
      <c r="A220" s="55" t="s">
        <v>131</v>
      </c>
      <c r="B220" s="94">
        <f>ROUNDUP(A219/1000,0)+IF(A219,8.48,0)+ROUNDUP(A219*0.0003,2)</f>
        <v>0</v>
      </c>
      <c r="C220" s="72" t="s">
        <v>54</v>
      </c>
      <c r="D220" s="73"/>
      <c r="E220" s="74"/>
      <c r="F220" s="79" t="s">
        <v>49</v>
      </c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77"/>
      <c r="W220" s="80"/>
      <c r="X220" s="80"/>
      <c r="Y220" s="80"/>
      <c r="Z220" s="80"/>
      <c r="AA220" s="80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s="71" customFormat="1" ht="14.1" customHeight="1" x14ac:dyDescent="0.25">
      <c r="A221" s="82" t="s">
        <v>132</v>
      </c>
      <c r="B221" s="94">
        <f>ROUNDUP(B219/1000,0)+IF(B219,8.48,0)+ROUNDUP(B219*0.0003,2)</f>
        <v>0</v>
      </c>
      <c r="C221" s="84"/>
      <c r="D221" s="85" t="s">
        <v>55</v>
      </c>
      <c r="E221" s="86"/>
      <c r="F221" s="87" t="s">
        <v>56</v>
      </c>
      <c r="G221" s="88">
        <f t="shared" ref="G221:AO221" si="666">ROUNDDOWN(G218*105%,3)</f>
        <v>0.74199999999999999</v>
      </c>
      <c r="H221" s="88">
        <f t="shared" si="666"/>
        <v>0.74199999999999999</v>
      </c>
      <c r="I221" s="88">
        <f t="shared" si="666"/>
        <v>0.74199999999999999</v>
      </c>
      <c r="J221" s="88">
        <f t="shared" si="666"/>
        <v>0.74199999999999999</v>
      </c>
      <c r="K221" s="88">
        <f t="shared" si="666"/>
        <v>0.74199999999999999</v>
      </c>
      <c r="L221" s="88">
        <f t="shared" si="666"/>
        <v>0.74199999999999999</v>
      </c>
      <c r="M221" s="88">
        <f t="shared" si="666"/>
        <v>0.74199999999999999</v>
      </c>
      <c r="N221" s="88">
        <f t="shared" si="666"/>
        <v>0.74199999999999999</v>
      </c>
      <c r="O221" s="88">
        <f t="shared" si="666"/>
        <v>0.74199999999999999</v>
      </c>
      <c r="P221" s="88">
        <f t="shared" si="666"/>
        <v>0.74199999999999999</v>
      </c>
      <c r="Q221" s="88">
        <f t="shared" si="666"/>
        <v>0.74199999999999999</v>
      </c>
      <c r="R221" s="88">
        <f t="shared" si="666"/>
        <v>0.74199999999999999</v>
      </c>
      <c r="S221" s="88">
        <f t="shared" si="666"/>
        <v>0.74199999999999999</v>
      </c>
      <c r="T221" s="88">
        <f t="shared" si="666"/>
        <v>0.74199999999999999</v>
      </c>
      <c r="U221" s="88">
        <f t="shared" si="666"/>
        <v>0.74199999999999999</v>
      </c>
      <c r="V221" s="88">
        <f t="shared" si="666"/>
        <v>0.74199999999999999</v>
      </c>
      <c r="W221" s="88">
        <f t="shared" si="666"/>
        <v>0.74199999999999999</v>
      </c>
      <c r="X221" s="88">
        <f t="shared" si="666"/>
        <v>0.74199999999999999</v>
      </c>
      <c r="Y221" s="88">
        <f t="shared" si="666"/>
        <v>0.74199999999999999</v>
      </c>
      <c r="Z221" s="88">
        <f t="shared" si="666"/>
        <v>0.74199999999999999</v>
      </c>
      <c r="AA221" s="88">
        <f t="shared" si="666"/>
        <v>0.74199999999999999</v>
      </c>
      <c r="AB221" s="88">
        <f t="shared" si="666"/>
        <v>0.74199999999999999</v>
      </c>
      <c r="AC221" s="88">
        <f t="shared" si="666"/>
        <v>0.74199999999999999</v>
      </c>
      <c r="AD221" s="88">
        <f t="shared" si="666"/>
        <v>0.74199999999999999</v>
      </c>
      <c r="AE221" s="88">
        <f t="shared" si="666"/>
        <v>0.74199999999999999</v>
      </c>
      <c r="AF221" s="88">
        <f t="shared" si="666"/>
        <v>0.74199999999999999</v>
      </c>
      <c r="AG221" s="88">
        <f t="shared" si="666"/>
        <v>0.74199999999999999</v>
      </c>
      <c r="AH221" s="88">
        <f t="shared" si="666"/>
        <v>0.74199999999999999</v>
      </c>
      <c r="AI221" s="88">
        <f t="shared" si="666"/>
        <v>0.74199999999999999</v>
      </c>
      <c r="AJ221" s="88">
        <f t="shared" si="666"/>
        <v>0.74199999999999999</v>
      </c>
      <c r="AK221" s="88">
        <f t="shared" si="666"/>
        <v>0.74199999999999999</v>
      </c>
      <c r="AL221" s="88">
        <f t="shared" si="666"/>
        <v>0.74199999999999999</v>
      </c>
      <c r="AM221" s="88">
        <f t="shared" si="666"/>
        <v>0.74199999999999999</v>
      </c>
      <c r="AN221" s="88">
        <f t="shared" si="666"/>
        <v>0.74199999999999999</v>
      </c>
      <c r="AO221" s="88">
        <f t="shared" si="666"/>
        <v>0.74199999999999999</v>
      </c>
    </row>
    <row r="222" spans="1:41" ht="13.5" customHeight="1" x14ac:dyDescent="0.25">
      <c r="A222" s="89"/>
      <c r="B222" s="89"/>
      <c r="C222" s="89"/>
      <c r="D222" s="89"/>
      <c r="E222" s="89"/>
      <c r="F222" s="89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</row>
    <row r="223" spans="1:41" ht="14.1" customHeight="1" x14ac:dyDescent="0.25">
      <c r="A223" s="173" t="s">
        <v>6</v>
      </c>
      <c r="B223" s="174"/>
      <c r="C223" s="174"/>
      <c r="D223" s="174"/>
      <c r="E223" s="175"/>
      <c r="F223" s="43" t="s">
        <v>7</v>
      </c>
      <c r="G223" s="44" t="s">
        <v>141</v>
      </c>
      <c r="H223" s="44" t="s">
        <v>142</v>
      </c>
      <c r="I223" s="44" t="s">
        <v>143</v>
      </c>
      <c r="J223" s="44" t="s">
        <v>144</v>
      </c>
      <c r="K223" s="44" t="s">
        <v>145</v>
      </c>
      <c r="L223" s="44" t="s">
        <v>146</v>
      </c>
      <c r="M223" s="44" t="s">
        <v>147</v>
      </c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</row>
    <row r="224" spans="1:41" ht="14.1" customHeight="1" x14ac:dyDescent="0.25">
      <c r="A224" s="176" t="s">
        <v>8</v>
      </c>
      <c r="B224" s="177"/>
      <c r="C224" s="177"/>
      <c r="D224" s="178"/>
      <c r="E224" s="179"/>
      <c r="F224" s="164" t="s">
        <v>121</v>
      </c>
      <c r="G224" s="45" t="s">
        <v>129</v>
      </c>
      <c r="H224" s="46" t="s">
        <v>9</v>
      </c>
      <c r="I224" s="46" t="s">
        <v>10</v>
      </c>
      <c r="J224" s="46" t="s">
        <v>11</v>
      </c>
      <c r="K224" s="46" t="s">
        <v>12</v>
      </c>
      <c r="L224" s="46" t="s">
        <v>13</v>
      </c>
      <c r="M224" s="46" t="s">
        <v>14</v>
      </c>
      <c r="N224" s="46" t="s">
        <v>15</v>
      </c>
      <c r="O224" s="46" t="s">
        <v>16</v>
      </c>
      <c r="P224" s="46" t="s">
        <v>17</v>
      </c>
      <c r="Q224" s="46" t="s">
        <v>18</v>
      </c>
      <c r="R224" s="46" t="s">
        <v>19</v>
      </c>
      <c r="S224" s="46" t="s">
        <v>20</v>
      </c>
      <c r="T224" s="46" t="s">
        <v>21</v>
      </c>
      <c r="U224" s="46" t="s">
        <v>22</v>
      </c>
      <c r="V224" s="46" t="s">
        <v>23</v>
      </c>
      <c r="W224" s="46" t="s">
        <v>24</v>
      </c>
      <c r="X224" s="46" t="s">
        <v>25</v>
      </c>
      <c r="Y224" s="46" t="s">
        <v>26</v>
      </c>
      <c r="Z224" s="46" t="s">
        <v>27</v>
      </c>
      <c r="AA224" s="46" t="s">
        <v>28</v>
      </c>
      <c r="AB224" s="46" t="s">
        <v>29</v>
      </c>
      <c r="AC224" s="46" t="s">
        <v>30</v>
      </c>
      <c r="AD224" s="46" t="s">
        <v>31</v>
      </c>
      <c r="AE224" s="46" t="s">
        <v>32</v>
      </c>
      <c r="AF224" s="46" t="s">
        <v>33</v>
      </c>
      <c r="AG224" s="46" t="s">
        <v>34</v>
      </c>
      <c r="AH224" s="46" t="s">
        <v>35</v>
      </c>
      <c r="AI224" s="46" t="s">
        <v>36</v>
      </c>
      <c r="AJ224" s="46" t="s">
        <v>37</v>
      </c>
      <c r="AK224" s="46" t="s">
        <v>38</v>
      </c>
      <c r="AL224" s="46" t="s">
        <v>39</v>
      </c>
      <c r="AM224" s="46" t="s">
        <v>40</v>
      </c>
      <c r="AN224" s="46" t="s">
        <v>41</v>
      </c>
      <c r="AO224" s="46" t="s">
        <v>42</v>
      </c>
    </row>
    <row r="225" spans="1:41" s="54" customFormat="1" ht="14.1" customHeight="1" x14ac:dyDescent="0.25">
      <c r="A225" s="47"/>
      <c r="B225" s="48"/>
      <c r="C225" s="49"/>
      <c r="D225" s="50" t="s">
        <v>43</v>
      </c>
      <c r="E225" s="51"/>
      <c r="F225" s="52" t="s">
        <v>44</v>
      </c>
      <c r="G225" s="53">
        <v>0.65</v>
      </c>
      <c r="H225" s="53">
        <v>0.68500000000000005</v>
      </c>
      <c r="I225" s="53">
        <v>0.69</v>
      </c>
      <c r="J225" s="53">
        <v>0.72</v>
      </c>
      <c r="K225" s="53">
        <v>0.70499999999999996</v>
      </c>
      <c r="L225" s="53">
        <v>0.69</v>
      </c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</row>
    <row r="226" spans="1:41" s="61" customFormat="1" ht="13.15" customHeight="1" x14ac:dyDescent="0.25">
      <c r="A226" s="55"/>
      <c r="B226" s="49"/>
      <c r="C226" s="56" t="s">
        <v>45</v>
      </c>
      <c r="D226" s="57"/>
      <c r="E226" s="58">
        <f>SUM((D226-B228)/B228)</f>
        <v>-1</v>
      </c>
      <c r="F226" s="52" t="s">
        <v>46</v>
      </c>
      <c r="G226" s="59">
        <v>0.69499999999999995</v>
      </c>
      <c r="H226" s="60">
        <v>0.69499999999999995</v>
      </c>
      <c r="I226" s="59">
        <v>0.73</v>
      </c>
      <c r="J226" s="60">
        <v>0.72</v>
      </c>
      <c r="K226" s="60">
        <v>0.71499999999999997</v>
      </c>
      <c r="L226" s="60">
        <v>0.7</v>
      </c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</row>
    <row r="227" spans="1:41" s="61" customFormat="1" ht="14.1" customHeight="1" x14ac:dyDescent="0.25">
      <c r="A227" s="62"/>
      <c r="B227" s="63"/>
      <c r="C227" s="56" t="s">
        <v>47</v>
      </c>
      <c r="D227" s="57">
        <v>0.73</v>
      </c>
      <c r="E227" s="58">
        <f>SUM((D227-B228)/B228)</f>
        <v>6.5693430656934199E-2</v>
      </c>
      <c r="F227" s="52" t="s">
        <v>48</v>
      </c>
      <c r="G227" s="60">
        <v>0.64500000000000002</v>
      </c>
      <c r="H227" s="60">
        <v>0.67500000000000004</v>
      </c>
      <c r="I227" s="60">
        <v>0.68500000000000005</v>
      </c>
      <c r="J227" s="60">
        <v>0.69</v>
      </c>
      <c r="K227" s="60">
        <v>0.68</v>
      </c>
      <c r="L227" s="60">
        <v>0.68500000000000005</v>
      </c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</row>
    <row r="228" spans="1:41" s="61" customFormat="1" ht="14.1" customHeight="1" thickBot="1" x14ac:dyDescent="0.3">
      <c r="A228" s="64" t="s">
        <v>49</v>
      </c>
      <c r="B228" s="65">
        <v>0.68500000000000005</v>
      </c>
      <c r="C228" s="49"/>
      <c r="D228" s="49"/>
      <c r="E228" s="66"/>
      <c r="F228" s="52" t="s">
        <v>50</v>
      </c>
      <c r="G228" s="60">
        <v>0.69</v>
      </c>
      <c r="H228" s="53">
        <v>0.68</v>
      </c>
      <c r="I228" s="53">
        <v>0.71499999999999997</v>
      </c>
      <c r="J228" s="53">
        <v>0.71499999999999997</v>
      </c>
      <c r="K228" s="53">
        <v>0.68500000000000005</v>
      </c>
      <c r="L228" s="53">
        <v>0.69499999999999995</v>
      </c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</row>
    <row r="229" spans="1:41" s="71" customFormat="1" ht="14.1" customHeight="1" x14ac:dyDescent="0.25">
      <c r="A229" s="64" t="s">
        <v>130</v>
      </c>
      <c r="B229" s="65"/>
      <c r="C229" s="67"/>
      <c r="D229" s="67"/>
      <c r="E229" s="68"/>
      <c r="F229" s="69" t="s">
        <v>51</v>
      </c>
      <c r="G229" s="70">
        <f>(G225+G228)/2</f>
        <v>0.66999999999999993</v>
      </c>
      <c r="H229" s="70">
        <f t="shared" ref="H229" si="667">G229</f>
        <v>0.66999999999999993</v>
      </c>
      <c r="I229" s="70">
        <f t="shared" ref="I229" si="668">H229</f>
        <v>0.66999999999999993</v>
      </c>
      <c r="J229" s="70">
        <f t="shared" ref="J229" si="669">I229</f>
        <v>0.66999999999999993</v>
      </c>
      <c r="K229" s="70">
        <f t="shared" ref="K229" si="670">J229</f>
        <v>0.66999999999999993</v>
      </c>
      <c r="L229" s="70">
        <f t="shared" ref="L229" si="671">K229</f>
        <v>0.66999999999999993</v>
      </c>
      <c r="M229" s="70">
        <f t="shared" ref="M229" si="672">L229</f>
        <v>0.66999999999999993</v>
      </c>
      <c r="N229" s="70">
        <f t="shared" ref="N229" si="673">M229</f>
        <v>0.66999999999999993</v>
      </c>
      <c r="O229" s="70">
        <f t="shared" ref="O229" si="674">N229</f>
        <v>0.66999999999999993</v>
      </c>
      <c r="P229" s="70">
        <f t="shared" ref="P229" si="675">O229</f>
        <v>0.66999999999999993</v>
      </c>
      <c r="Q229" s="70">
        <f t="shared" ref="Q229" si="676">P229</f>
        <v>0.66999999999999993</v>
      </c>
      <c r="R229" s="70">
        <f t="shared" ref="R229" si="677">Q229</f>
        <v>0.66999999999999993</v>
      </c>
      <c r="S229" s="70">
        <f t="shared" ref="S229" si="678">R229</f>
        <v>0.66999999999999993</v>
      </c>
      <c r="T229" s="70">
        <f t="shared" ref="T229" si="679">S229</f>
        <v>0.66999999999999993</v>
      </c>
      <c r="U229" s="70">
        <f t="shared" ref="U229" si="680">T229</f>
        <v>0.66999999999999993</v>
      </c>
      <c r="V229" s="70">
        <f t="shared" ref="V229" si="681">U229</f>
        <v>0.66999999999999993</v>
      </c>
      <c r="W229" s="70">
        <f t="shared" ref="W229" si="682">V229</f>
        <v>0.66999999999999993</v>
      </c>
      <c r="X229" s="70">
        <f t="shared" ref="X229" si="683">W229</f>
        <v>0.66999999999999993</v>
      </c>
      <c r="Y229" s="70">
        <f t="shared" ref="Y229" si="684">X229</f>
        <v>0.66999999999999993</v>
      </c>
      <c r="Z229" s="70">
        <f t="shared" ref="Z229" si="685">Y229</f>
        <v>0.66999999999999993</v>
      </c>
      <c r="AA229" s="70">
        <f t="shared" ref="AA229" si="686">Z229</f>
        <v>0.66999999999999993</v>
      </c>
      <c r="AB229" s="70">
        <f t="shared" ref="AB229" si="687">AA229</f>
        <v>0.66999999999999993</v>
      </c>
      <c r="AC229" s="70">
        <f t="shared" ref="AC229" si="688">AB229</f>
        <v>0.66999999999999993</v>
      </c>
      <c r="AD229" s="70">
        <f t="shared" ref="AD229" si="689">AC229</f>
        <v>0.66999999999999993</v>
      </c>
      <c r="AE229" s="70">
        <f t="shared" ref="AE229" si="690">AD229</f>
        <v>0.66999999999999993</v>
      </c>
      <c r="AF229" s="70">
        <f t="shared" ref="AF229" si="691">AE229</f>
        <v>0.66999999999999993</v>
      </c>
      <c r="AG229" s="70">
        <f t="shared" ref="AG229" si="692">AF229</f>
        <v>0.66999999999999993</v>
      </c>
      <c r="AH229" s="70">
        <f t="shared" ref="AH229" si="693">AG229</f>
        <v>0.66999999999999993</v>
      </c>
      <c r="AI229" s="70">
        <f t="shared" ref="AI229" si="694">AH229</f>
        <v>0.66999999999999993</v>
      </c>
      <c r="AJ229" s="70">
        <f t="shared" ref="AJ229" si="695">AI229</f>
        <v>0.66999999999999993</v>
      </c>
      <c r="AK229" s="70">
        <f t="shared" ref="AK229" si="696">AJ229</f>
        <v>0.66999999999999993</v>
      </c>
      <c r="AL229" s="70">
        <f t="shared" ref="AL229" si="697">AK229</f>
        <v>0.66999999999999993</v>
      </c>
      <c r="AM229" s="70">
        <f t="shared" ref="AM229" si="698">AL229</f>
        <v>0.66999999999999993</v>
      </c>
      <c r="AN229" s="70">
        <f t="shared" ref="AN229" si="699">AM229</f>
        <v>0.66999999999999993</v>
      </c>
      <c r="AO229" s="70">
        <f t="shared" ref="AO229" si="700">AN229</f>
        <v>0.66999999999999993</v>
      </c>
    </row>
    <row r="230" spans="1:41" ht="14.1" customHeight="1" x14ac:dyDescent="0.25">
      <c r="A230" s="93">
        <f>C228*B228</f>
        <v>0</v>
      </c>
      <c r="B230" s="94">
        <f>C229*B229</f>
        <v>0</v>
      </c>
      <c r="C230" s="72" t="s">
        <v>52</v>
      </c>
      <c r="D230" s="73">
        <v>0.66500000000000004</v>
      </c>
      <c r="E230" s="74">
        <f>SUM((B228-D230)/(D230))</f>
        <v>3.0075187969924838E-2</v>
      </c>
      <c r="F230" s="75" t="s">
        <v>53</v>
      </c>
      <c r="G230" s="76">
        <v>483325</v>
      </c>
      <c r="H230" s="77">
        <v>196973</v>
      </c>
      <c r="I230" s="77">
        <v>198897</v>
      </c>
      <c r="J230" s="77">
        <v>116976</v>
      </c>
      <c r="K230" s="77">
        <v>73158</v>
      </c>
      <c r="L230" s="77">
        <v>27828</v>
      </c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spans="1:41" s="61" customFormat="1" ht="14.1" customHeight="1" x14ac:dyDescent="0.25">
      <c r="A231" s="55" t="s">
        <v>131</v>
      </c>
      <c r="B231" s="94">
        <f>ROUNDUP(A230/1000,0)+IF(A230,8.48,0)+ROUNDUP(A230*0.0003,2)</f>
        <v>0</v>
      </c>
      <c r="C231" s="72" t="s">
        <v>54</v>
      </c>
      <c r="D231" s="73"/>
      <c r="E231" s="74"/>
      <c r="F231" s="79" t="s">
        <v>49</v>
      </c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77"/>
      <c r="W231" s="80"/>
      <c r="X231" s="80"/>
      <c r="Y231" s="80"/>
      <c r="Z231" s="80"/>
      <c r="AA231" s="80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s="71" customFormat="1" ht="14.1" customHeight="1" x14ac:dyDescent="0.25">
      <c r="A232" s="82" t="s">
        <v>132</v>
      </c>
      <c r="B232" s="94">
        <f>ROUNDUP(B230/1000,0)+IF(B230,8.48,0)+ROUNDUP(B230*0.0003,2)</f>
        <v>0</v>
      </c>
      <c r="C232" s="84"/>
      <c r="D232" s="85" t="s">
        <v>55</v>
      </c>
      <c r="E232" s="86"/>
      <c r="F232" s="87" t="s">
        <v>56</v>
      </c>
      <c r="G232" s="88">
        <f t="shared" ref="G232:AO232" si="701">ROUNDDOWN(G229*105%,3)</f>
        <v>0.70299999999999996</v>
      </c>
      <c r="H232" s="88">
        <f t="shared" si="701"/>
        <v>0.70299999999999996</v>
      </c>
      <c r="I232" s="88">
        <f t="shared" si="701"/>
        <v>0.70299999999999996</v>
      </c>
      <c r="J232" s="88">
        <f t="shared" si="701"/>
        <v>0.70299999999999996</v>
      </c>
      <c r="K232" s="88">
        <f t="shared" si="701"/>
        <v>0.70299999999999996</v>
      </c>
      <c r="L232" s="88">
        <f t="shared" si="701"/>
        <v>0.70299999999999996</v>
      </c>
      <c r="M232" s="88">
        <f t="shared" si="701"/>
        <v>0.70299999999999996</v>
      </c>
      <c r="N232" s="88">
        <f t="shared" si="701"/>
        <v>0.70299999999999996</v>
      </c>
      <c r="O232" s="88">
        <f t="shared" si="701"/>
        <v>0.70299999999999996</v>
      </c>
      <c r="P232" s="88">
        <f t="shared" si="701"/>
        <v>0.70299999999999996</v>
      </c>
      <c r="Q232" s="88">
        <f t="shared" si="701"/>
        <v>0.70299999999999996</v>
      </c>
      <c r="R232" s="88">
        <f t="shared" si="701"/>
        <v>0.70299999999999996</v>
      </c>
      <c r="S232" s="88">
        <f t="shared" si="701"/>
        <v>0.70299999999999996</v>
      </c>
      <c r="T232" s="88">
        <f t="shared" si="701"/>
        <v>0.70299999999999996</v>
      </c>
      <c r="U232" s="88">
        <f t="shared" si="701"/>
        <v>0.70299999999999996</v>
      </c>
      <c r="V232" s="88">
        <f t="shared" si="701"/>
        <v>0.70299999999999996</v>
      </c>
      <c r="W232" s="88">
        <f t="shared" si="701"/>
        <v>0.70299999999999996</v>
      </c>
      <c r="X232" s="88">
        <f t="shared" si="701"/>
        <v>0.70299999999999996</v>
      </c>
      <c r="Y232" s="88">
        <f t="shared" si="701"/>
        <v>0.70299999999999996</v>
      </c>
      <c r="Z232" s="88">
        <f t="shared" si="701"/>
        <v>0.70299999999999996</v>
      </c>
      <c r="AA232" s="88">
        <f t="shared" si="701"/>
        <v>0.70299999999999996</v>
      </c>
      <c r="AB232" s="88">
        <f t="shared" si="701"/>
        <v>0.70299999999999996</v>
      </c>
      <c r="AC232" s="88">
        <f t="shared" si="701"/>
        <v>0.70299999999999996</v>
      </c>
      <c r="AD232" s="88">
        <f t="shared" si="701"/>
        <v>0.70299999999999996</v>
      </c>
      <c r="AE232" s="88">
        <f t="shared" si="701"/>
        <v>0.70299999999999996</v>
      </c>
      <c r="AF232" s="88">
        <f t="shared" si="701"/>
        <v>0.70299999999999996</v>
      </c>
      <c r="AG232" s="88">
        <f t="shared" si="701"/>
        <v>0.70299999999999996</v>
      </c>
      <c r="AH232" s="88">
        <f t="shared" si="701"/>
        <v>0.70299999999999996</v>
      </c>
      <c r="AI232" s="88">
        <f t="shared" si="701"/>
        <v>0.70299999999999996</v>
      </c>
      <c r="AJ232" s="88">
        <f t="shared" si="701"/>
        <v>0.70299999999999996</v>
      </c>
      <c r="AK232" s="88">
        <f t="shared" si="701"/>
        <v>0.70299999999999996</v>
      </c>
      <c r="AL232" s="88">
        <f t="shared" si="701"/>
        <v>0.70299999999999996</v>
      </c>
      <c r="AM232" s="88">
        <f t="shared" si="701"/>
        <v>0.70299999999999996</v>
      </c>
      <c r="AN232" s="88">
        <f t="shared" si="701"/>
        <v>0.70299999999999996</v>
      </c>
      <c r="AO232" s="88">
        <f t="shared" si="701"/>
        <v>0.70299999999999996</v>
      </c>
    </row>
    <row r="233" spans="1:41" ht="13.5" customHeight="1" x14ac:dyDescent="0.25">
      <c r="A233" s="89"/>
      <c r="B233" s="89"/>
      <c r="C233" s="89"/>
      <c r="D233" s="89"/>
      <c r="E233" s="89"/>
      <c r="F233" s="89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</row>
    <row r="234" spans="1:41" ht="14.1" customHeight="1" x14ac:dyDescent="0.25">
      <c r="A234" s="173" t="s">
        <v>6</v>
      </c>
      <c r="B234" s="174"/>
      <c r="C234" s="174"/>
      <c r="D234" s="174"/>
      <c r="E234" s="175"/>
      <c r="F234" s="43" t="s">
        <v>7</v>
      </c>
      <c r="G234" s="44" t="s">
        <v>141</v>
      </c>
      <c r="H234" s="44" t="s">
        <v>142</v>
      </c>
      <c r="I234" s="44" t="s">
        <v>143</v>
      </c>
      <c r="J234" s="44" t="s">
        <v>144</v>
      </c>
      <c r="K234" s="44" t="s">
        <v>145</v>
      </c>
      <c r="L234" s="44" t="s">
        <v>146</v>
      </c>
      <c r="M234" s="44" t="s">
        <v>147</v>
      </c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</row>
    <row r="235" spans="1:41" ht="14.1" customHeight="1" x14ac:dyDescent="0.25">
      <c r="A235" s="176" t="s">
        <v>8</v>
      </c>
      <c r="B235" s="177"/>
      <c r="C235" s="177"/>
      <c r="D235" s="178"/>
      <c r="E235" s="179"/>
      <c r="F235" s="164" t="s">
        <v>122</v>
      </c>
      <c r="G235" s="45" t="s">
        <v>129</v>
      </c>
      <c r="H235" s="46" t="s">
        <v>9</v>
      </c>
      <c r="I235" s="46" t="s">
        <v>10</v>
      </c>
      <c r="J235" s="46" t="s">
        <v>11</v>
      </c>
      <c r="K235" s="46" t="s">
        <v>12</v>
      </c>
      <c r="L235" s="46" t="s">
        <v>13</v>
      </c>
      <c r="M235" s="46" t="s">
        <v>14</v>
      </c>
      <c r="N235" s="46" t="s">
        <v>15</v>
      </c>
      <c r="O235" s="46" t="s">
        <v>16</v>
      </c>
      <c r="P235" s="46" t="s">
        <v>17</v>
      </c>
      <c r="Q235" s="46" t="s">
        <v>18</v>
      </c>
      <c r="R235" s="46" t="s">
        <v>19</v>
      </c>
      <c r="S235" s="46" t="s">
        <v>20</v>
      </c>
      <c r="T235" s="46" t="s">
        <v>21</v>
      </c>
      <c r="U235" s="46" t="s">
        <v>22</v>
      </c>
      <c r="V235" s="46" t="s">
        <v>23</v>
      </c>
      <c r="W235" s="46" t="s">
        <v>24</v>
      </c>
      <c r="X235" s="46" t="s">
        <v>25</v>
      </c>
      <c r="Y235" s="46" t="s">
        <v>26</v>
      </c>
      <c r="Z235" s="46" t="s">
        <v>27</v>
      </c>
      <c r="AA235" s="46" t="s">
        <v>28</v>
      </c>
      <c r="AB235" s="46" t="s">
        <v>29</v>
      </c>
      <c r="AC235" s="46" t="s">
        <v>30</v>
      </c>
      <c r="AD235" s="46" t="s">
        <v>31</v>
      </c>
      <c r="AE235" s="46" t="s">
        <v>32</v>
      </c>
      <c r="AF235" s="46" t="s">
        <v>33</v>
      </c>
      <c r="AG235" s="46" t="s">
        <v>34</v>
      </c>
      <c r="AH235" s="46" t="s">
        <v>35</v>
      </c>
      <c r="AI235" s="46" t="s">
        <v>36</v>
      </c>
      <c r="AJ235" s="46" t="s">
        <v>37</v>
      </c>
      <c r="AK235" s="46" t="s">
        <v>38</v>
      </c>
      <c r="AL235" s="46" t="s">
        <v>39</v>
      </c>
      <c r="AM235" s="46" t="s">
        <v>40</v>
      </c>
      <c r="AN235" s="46" t="s">
        <v>41</v>
      </c>
      <c r="AO235" s="46" t="s">
        <v>42</v>
      </c>
    </row>
    <row r="236" spans="1:41" s="54" customFormat="1" ht="14.1" customHeight="1" x14ac:dyDescent="0.25">
      <c r="A236" s="47"/>
      <c r="B236" s="48"/>
      <c r="C236" s="49"/>
      <c r="D236" s="50" t="s">
        <v>43</v>
      </c>
      <c r="E236" s="51"/>
      <c r="F236" s="52" t="s">
        <v>44</v>
      </c>
      <c r="G236" s="53">
        <v>0.59</v>
      </c>
      <c r="H236" s="53">
        <v>0.67500000000000004</v>
      </c>
      <c r="I236" s="53">
        <v>0.67</v>
      </c>
      <c r="J236" s="53">
        <v>0.67</v>
      </c>
      <c r="K236" s="53">
        <v>0.64</v>
      </c>
      <c r="L236" s="53">
        <v>0.64</v>
      </c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</row>
    <row r="237" spans="1:41" s="61" customFormat="1" ht="13.15" customHeight="1" x14ac:dyDescent="0.25">
      <c r="A237" s="55"/>
      <c r="B237" s="49"/>
      <c r="C237" s="56" t="s">
        <v>45</v>
      </c>
      <c r="D237" s="57"/>
      <c r="E237" s="58">
        <f>SUM((D237-B239)/B239)</f>
        <v>-1</v>
      </c>
      <c r="F237" s="52" t="s">
        <v>46</v>
      </c>
      <c r="G237" s="59">
        <v>0.67</v>
      </c>
      <c r="H237" s="59">
        <v>0.69</v>
      </c>
      <c r="I237" s="60">
        <v>0.67500000000000004</v>
      </c>
      <c r="J237" s="60">
        <v>0.67</v>
      </c>
      <c r="K237" s="60">
        <v>0.65500000000000003</v>
      </c>
      <c r="L237" s="60">
        <v>0.65</v>
      </c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</row>
    <row r="238" spans="1:41" s="61" customFormat="1" ht="14.1" customHeight="1" x14ac:dyDescent="0.25">
      <c r="A238" s="62"/>
      <c r="B238" s="63"/>
      <c r="C238" s="56" t="s">
        <v>47</v>
      </c>
      <c r="D238" s="57">
        <v>0.69</v>
      </c>
      <c r="E238" s="58">
        <f>SUM((D238-B239)/B239)</f>
        <v>6.9767441860465004E-2</v>
      </c>
      <c r="F238" s="52" t="s">
        <v>48</v>
      </c>
      <c r="G238" s="60">
        <v>0.59</v>
      </c>
      <c r="H238" s="60">
        <v>0.66</v>
      </c>
      <c r="I238" s="60">
        <v>0.65500000000000003</v>
      </c>
      <c r="J238" s="60">
        <v>0.64</v>
      </c>
      <c r="K238" s="60">
        <v>0.64</v>
      </c>
      <c r="L238" s="60">
        <v>0.63</v>
      </c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</row>
    <row r="239" spans="1:41" s="61" customFormat="1" ht="14.1" customHeight="1" thickBot="1" x14ac:dyDescent="0.3">
      <c r="A239" s="64" t="s">
        <v>49</v>
      </c>
      <c r="B239" s="65">
        <v>0.64500000000000002</v>
      </c>
      <c r="C239" s="49"/>
      <c r="D239" s="49"/>
      <c r="E239" s="66"/>
      <c r="F239" s="52" t="s">
        <v>50</v>
      </c>
      <c r="G239" s="60">
        <v>0.67</v>
      </c>
      <c r="H239" s="53">
        <v>0.67</v>
      </c>
      <c r="I239" s="53">
        <v>0.66500000000000004</v>
      </c>
      <c r="J239" s="161">
        <v>0.64</v>
      </c>
      <c r="K239" s="53">
        <v>0.64</v>
      </c>
      <c r="L239" s="53">
        <v>0.63500000000000001</v>
      </c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</row>
    <row r="240" spans="1:41" s="71" customFormat="1" ht="14.1" customHeight="1" x14ac:dyDescent="0.25">
      <c r="A240" s="64" t="s">
        <v>130</v>
      </c>
      <c r="B240" s="65"/>
      <c r="C240" s="67"/>
      <c r="D240" s="67"/>
      <c r="E240" s="68"/>
      <c r="F240" s="69" t="s">
        <v>51</v>
      </c>
      <c r="G240" s="70">
        <f>(G236+G239)/2</f>
        <v>0.63</v>
      </c>
      <c r="H240" s="70">
        <f t="shared" ref="H240" si="702">G240</f>
        <v>0.63</v>
      </c>
      <c r="I240" s="70">
        <f t="shared" ref="I240" si="703">H240</f>
        <v>0.63</v>
      </c>
      <c r="J240" s="70">
        <f t="shared" ref="J240" si="704">I240</f>
        <v>0.63</v>
      </c>
      <c r="K240" s="70">
        <f t="shared" ref="K240" si="705">J240</f>
        <v>0.63</v>
      </c>
      <c r="L240" s="70">
        <f t="shared" ref="L240" si="706">K240</f>
        <v>0.63</v>
      </c>
      <c r="M240" s="70">
        <f t="shared" ref="M240" si="707">L240</f>
        <v>0.63</v>
      </c>
      <c r="N240" s="70">
        <f t="shared" ref="N240" si="708">M240</f>
        <v>0.63</v>
      </c>
      <c r="O240" s="70">
        <f t="shared" ref="O240" si="709">N240</f>
        <v>0.63</v>
      </c>
      <c r="P240" s="70">
        <f t="shared" ref="P240" si="710">O240</f>
        <v>0.63</v>
      </c>
      <c r="Q240" s="70">
        <f t="shared" ref="Q240" si="711">P240</f>
        <v>0.63</v>
      </c>
      <c r="R240" s="70">
        <f t="shared" ref="R240" si="712">Q240</f>
        <v>0.63</v>
      </c>
      <c r="S240" s="70">
        <f t="shared" ref="S240" si="713">R240</f>
        <v>0.63</v>
      </c>
      <c r="T240" s="70">
        <f t="shared" ref="T240" si="714">S240</f>
        <v>0.63</v>
      </c>
      <c r="U240" s="70">
        <f t="shared" ref="U240" si="715">T240</f>
        <v>0.63</v>
      </c>
      <c r="V240" s="70">
        <f t="shared" ref="V240" si="716">U240</f>
        <v>0.63</v>
      </c>
      <c r="W240" s="70">
        <f t="shared" ref="W240" si="717">V240</f>
        <v>0.63</v>
      </c>
      <c r="X240" s="70">
        <f t="shared" ref="X240" si="718">W240</f>
        <v>0.63</v>
      </c>
      <c r="Y240" s="70">
        <f t="shared" ref="Y240" si="719">X240</f>
        <v>0.63</v>
      </c>
      <c r="Z240" s="70">
        <f t="shared" ref="Z240" si="720">Y240</f>
        <v>0.63</v>
      </c>
      <c r="AA240" s="70">
        <f t="shared" ref="AA240" si="721">Z240</f>
        <v>0.63</v>
      </c>
      <c r="AB240" s="70">
        <f t="shared" ref="AB240" si="722">AA240</f>
        <v>0.63</v>
      </c>
      <c r="AC240" s="70">
        <f t="shared" ref="AC240" si="723">AB240</f>
        <v>0.63</v>
      </c>
      <c r="AD240" s="70">
        <f t="shared" ref="AD240" si="724">AC240</f>
        <v>0.63</v>
      </c>
      <c r="AE240" s="70">
        <f t="shared" ref="AE240" si="725">AD240</f>
        <v>0.63</v>
      </c>
      <c r="AF240" s="70">
        <f t="shared" ref="AF240" si="726">AE240</f>
        <v>0.63</v>
      </c>
      <c r="AG240" s="70">
        <f t="shared" ref="AG240" si="727">AF240</f>
        <v>0.63</v>
      </c>
      <c r="AH240" s="70">
        <f t="shared" ref="AH240" si="728">AG240</f>
        <v>0.63</v>
      </c>
      <c r="AI240" s="70">
        <f t="shared" ref="AI240" si="729">AH240</f>
        <v>0.63</v>
      </c>
      <c r="AJ240" s="70">
        <f t="shared" ref="AJ240" si="730">AI240</f>
        <v>0.63</v>
      </c>
      <c r="AK240" s="70">
        <f t="shared" ref="AK240" si="731">AJ240</f>
        <v>0.63</v>
      </c>
      <c r="AL240" s="70">
        <f t="shared" ref="AL240" si="732">AK240</f>
        <v>0.63</v>
      </c>
      <c r="AM240" s="70">
        <f t="shared" ref="AM240" si="733">AL240</f>
        <v>0.63</v>
      </c>
      <c r="AN240" s="70">
        <f t="shared" ref="AN240" si="734">AM240</f>
        <v>0.63</v>
      </c>
      <c r="AO240" s="70">
        <f t="shared" ref="AO240" si="735">AN240</f>
        <v>0.63</v>
      </c>
    </row>
    <row r="241" spans="1:41" ht="14.1" customHeight="1" x14ac:dyDescent="0.25">
      <c r="A241" s="93">
        <f>C239*B239</f>
        <v>0</v>
      </c>
      <c r="B241" s="94">
        <f>C240*B240</f>
        <v>0</v>
      </c>
      <c r="C241" s="72" t="s">
        <v>52</v>
      </c>
      <c r="D241" s="73">
        <v>0.625</v>
      </c>
      <c r="E241" s="74">
        <f>SUM((B239-D241)/(D241))</f>
        <v>3.2000000000000028E-2</v>
      </c>
      <c r="F241" s="75" t="s">
        <v>53</v>
      </c>
      <c r="G241" s="76">
        <v>79627</v>
      </c>
      <c r="H241" s="76">
        <v>79601</v>
      </c>
      <c r="I241" s="77">
        <v>20226</v>
      </c>
      <c r="J241" s="77">
        <v>17213</v>
      </c>
      <c r="K241" s="77">
        <v>18962</v>
      </c>
      <c r="L241" s="77">
        <v>38277</v>
      </c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s="61" customFormat="1" ht="14.1" customHeight="1" x14ac:dyDescent="0.25">
      <c r="A242" s="55" t="s">
        <v>131</v>
      </c>
      <c r="B242" s="94">
        <f>ROUNDUP(A241/1000,0)+IF(A241,8.48,0)+ROUNDUP(A241*0.0003,2)</f>
        <v>0</v>
      </c>
      <c r="C242" s="72" t="s">
        <v>54</v>
      </c>
      <c r="D242" s="73"/>
      <c r="E242" s="74"/>
      <c r="F242" s="79" t="s">
        <v>49</v>
      </c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77"/>
      <c r="W242" s="80"/>
      <c r="X242" s="80"/>
      <c r="Y242" s="80"/>
      <c r="Z242" s="80"/>
      <c r="AA242" s="80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s="71" customFormat="1" ht="14.1" customHeight="1" x14ac:dyDescent="0.25">
      <c r="A243" s="82" t="s">
        <v>132</v>
      </c>
      <c r="B243" s="94">
        <f>ROUNDUP(B241/1000,0)+IF(B241,8.48,0)+ROUNDUP(B241*0.0003,2)</f>
        <v>0</v>
      </c>
      <c r="C243" s="84"/>
      <c r="D243" s="85" t="s">
        <v>55</v>
      </c>
      <c r="E243" s="86"/>
      <c r="F243" s="87" t="s">
        <v>56</v>
      </c>
      <c r="G243" s="88">
        <f t="shared" ref="G243:AO243" si="736">ROUNDDOWN(G240*105%,3)</f>
        <v>0.66100000000000003</v>
      </c>
      <c r="H243" s="88">
        <f t="shared" si="736"/>
        <v>0.66100000000000003</v>
      </c>
      <c r="I243" s="88">
        <f t="shared" si="736"/>
        <v>0.66100000000000003</v>
      </c>
      <c r="J243" s="88">
        <f t="shared" si="736"/>
        <v>0.66100000000000003</v>
      </c>
      <c r="K243" s="88">
        <f t="shared" si="736"/>
        <v>0.66100000000000003</v>
      </c>
      <c r="L243" s="88">
        <f t="shared" si="736"/>
        <v>0.66100000000000003</v>
      </c>
      <c r="M243" s="88">
        <f t="shared" si="736"/>
        <v>0.66100000000000003</v>
      </c>
      <c r="N243" s="88">
        <f t="shared" si="736"/>
        <v>0.66100000000000003</v>
      </c>
      <c r="O243" s="88">
        <f t="shared" si="736"/>
        <v>0.66100000000000003</v>
      </c>
      <c r="P243" s="88">
        <f t="shared" si="736"/>
        <v>0.66100000000000003</v>
      </c>
      <c r="Q243" s="88">
        <f t="shared" si="736"/>
        <v>0.66100000000000003</v>
      </c>
      <c r="R243" s="88">
        <f t="shared" si="736"/>
        <v>0.66100000000000003</v>
      </c>
      <c r="S243" s="88">
        <f t="shared" si="736"/>
        <v>0.66100000000000003</v>
      </c>
      <c r="T243" s="88">
        <f t="shared" si="736"/>
        <v>0.66100000000000003</v>
      </c>
      <c r="U243" s="88">
        <f t="shared" si="736"/>
        <v>0.66100000000000003</v>
      </c>
      <c r="V243" s="88">
        <f t="shared" si="736"/>
        <v>0.66100000000000003</v>
      </c>
      <c r="W243" s="88">
        <f t="shared" si="736"/>
        <v>0.66100000000000003</v>
      </c>
      <c r="X243" s="88">
        <f t="shared" si="736"/>
        <v>0.66100000000000003</v>
      </c>
      <c r="Y243" s="88">
        <f t="shared" si="736"/>
        <v>0.66100000000000003</v>
      </c>
      <c r="Z243" s="88">
        <f t="shared" si="736"/>
        <v>0.66100000000000003</v>
      </c>
      <c r="AA243" s="88">
        <f t="shared" si="736"/>
        <v>0.66100000000000003</v>
      </c>
      <c r="AB243" s="88">
        <f t="shared" si="736"/>
        <v>0.66100000000000003</v>
      </c>
      <c r="AC243" s="88">
        <f t="shared" si="736"/>
        <v>0.66100000000000003</v>
      </c>
      <c r="AD243" s="88">
        <f t="shared" si="736"/>
        <v>0.66100000000000003</v>
      </c>
      <c r="AE243" s="88">
        <f t="shared" si="736"/>
        <v>0.66100000000000003</v>
      </c>
      <c r="AF243" s="88">
        <f t="shared" si="736"/>
        <v>0.66100000000000003</v>
      </c>
      <c r="AG243" s="88">
        <f t="shared" si="736"/>
        <v>0.66100000000000003</v>
      </c>
      <c r="AH243" s="88">
        <f t="shared" si="736"/>
        <v>0.66100000000000003</v>
      </c>
      <c r="AI243" s="88">
        <f t="shared" si="736"/>
        <v>0.66100000000000003</v>
      </c>
      <c r="AJ243" s="88">
        <f t="shared" si="736"/>
        <v>0.66100000000000003</v>
      </c>
      <c r="AK243" s="88">
        <f t="shared" si="736"/>
        <v>0.66100000000000003</v>
      </c>
      <c r="AL243" s="88">
        <f t="shared" si="736"/>
        <v>0.66100000000000003</v>
      </c>
      <c r="AM243" s="88">
        <f t="shared" si="736"/>
        <v>0.66100000000000003</v>
      </c>
      <c r="AN243" s="88">
        <f t="shared" si="736"/>
        <v>0.66100000000000003</v>
      </c>
      <c r="AO243" s="88">
        <f t="shared" si="736"/>
        <v>0.66100000000000003</v>
      </c>
    </row>
    <row r="244" spans="1:41" ht="13.5" customHeight="1" x14ac:dyDescent="0.25">
      <c r="A244" s="89"/>
      <c r="B244" s="89"/>
      <c r="C244" s="89"/>
      <c r="D244" s="89"/>
      <c r="E244" s="89"/>
      <c r="F244" s="89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</row>
    <row r="245" spans="1:41" ht="14.1" customHeight="1" x14ac:dyDescent="0.25">
      <c r="A245" s="173" t="s">
        <v>6</v>
      </c>
      <c r="B245" s="174"/>
      <c r="C245" s="174"/>
      <c r="D245" s="174"/>
      <c r="E245" s="175"/>
      <c r="F245" s="43" t="s">
        <v>7</v>
      </c>
      <c r="G245" s="44" t="s">
        <v>141</v>
      </c>
      <c r="H245" s="44" t="s">
        <v>142</v>
      </c>
      <c r="I245" s="44" t="s">
        <v>143</v>
      </c>
      <c r="J245" s="44" t="s">
        <v>144</v>
      </c>
      <c r="K245" s="44" t="s">
        <v>145</v>
      </c>
      <c r="L245" s="44" t="s">
        <v>146</v>
      </c>
      <c r="M245" s="44" t="s">
        <v>147</v>
      </c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</row>
    <row r="246" spans="1:41" ht="14.1" customHeight="1" x14ac:dyDescent="0.25">
      <c r="A246" s="176" t="s">
        <v>8</v>
      </c>
      <c r="B246" s="177"/>
      <c r="C246" s="177"/>
      <c r="D246" s="178"/>
      <c r="E246" s="179"/>
      <c r="F246" s="164" t="s">
        <v>123</v>
      </c>
      <c r="G246" s="45" t="s">
        <v>129</v>
      </c>
      <c r="H246" s="46" t="s">
        <v>9</v>
      </c>
      <c r="I246" s="46" t="s">
        <v>10</v>
      </c>
      <c r="J246" s="46" t="s">
        <v>11</v>
      </c>
      <c r="K246" s="46" t="s">
        <v>12</v>
      </c>
      <c r="L246" s="46" t="s">
        <v>13</v>
      </c>
      <c r="M246" s="46" t="s">
        <v>14</v>
      </c>
      <c r="N246" s="46" t="s">
        <v>15</v>
      </c>
      <c r="O246" s="46" t="s">
        <v>16</v>
      </c>
      <c r="P246" s="46" t="s">
        <v>17</v>
      </c>
      <c r="Q246" s="46" t="s">
        <v>18</v>
      </c>
      <c r="R246" s="46" t="s">
        <v>19</v>
      </c>
      <c r="S246" s="46" t="s">
        <v>20</v>
      </c>
      <c r="T246" s="46" t="s">
        <v>21</v>
      </c>
      <c r="U246" s="46" t="s">
        <v>22</v>
      </c>
      <c r="V246" s="46" t="s">
        <v>23</v>
      </c>
      <c r="W246" s="46" t="s">
        <v>24</v>
      </c>
      <c r="X246" s="46" t="s">
        <v>25</v>
      </c>
      <c r="Y246" s="46" t="s">
        <v>26</v>
      </c>
      <c r="Z246" s="46" t="s">
        <v>27</v>
      </c>
      <c r="AA246" s="46" t="s">
        <v>28</v>
      </c>
      <c r="AB246" s="46" t="s">
        <v>29</v>
      </c>
      <c r="AC246" s="46" t="s">
        <v>30</v>
      </c>
      <c r="AD246" s="46" t="s">
        <v>31</v>
      </c>
      <c r="AE246" s="46" t="s">
        <v>32</v>
      </c>
      <c r="AF246" s="46" t="s">
        <v>33</v>
      </c>
      <c r="AG246" s="46" t="s">
        <v>34</v>
      </c>
      <c r="AH246" s="46" t="s">
        <v>35</v>
      </c>
      <c r="AI246" s="46" t="s">
        <v>36</v>
      </c>
      <c r="AJ246" s="46" t="s">
        <v>37</v>
      </c>
      <c r="AK246" s="46" t="s">
        <v>38</v>
      </c>
      <c r="AL246" s="46" t="s">
        <v>39</v>
      </c>
      <c r="AM246" s="46" t="s">
        <v>40</v>
      </c>
      <c r="AN246" s="46" t="s">
        <v>41</v>
      </c>
      <c r="AO246" s="46" t="s">
        <v>42</v>
      </c>
    </row>
    <row r="247" spans="1:41" s="54" customFormat="1" ht="14.1" customHeight="1" x14ac:dyDescent="0.25">
      <c r="A247" s="47"/>
      <c r="B247" s="48"/>
      <c r="C247" s="49"/>
      <c r="D247" s="50" t="s">
        <v>43</v>
      </c>
      <c r="E247" s="51"/>
      <c r="F247" s="52" t="s">
        <v>44</v>
      </c>
      <c r="G247" s="53">
        <v>0.70499999999999996</v>
      </c>
      <c r="H247" s="53">
        <v>0.79</v>
      </c>
      <c r="I247" s="53">
        <v>0.78500000000000003</v>
      </c>
      <c r="J247" s="53">
        <v>0.76500000000000001</v>
      </c>
      <c r="K247" s="53">
        <v>0.73499999999999999</v>
      </c>
      <c r="L247" s="53">
        <v>0.74</v>
      </c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</row>
    <row r="248" spans="1:41" s="61" customFormat="1" ht="13.15" customHeight="1" x14ac:dyDescent="0.25">
      <c r="A248" s="55"/>
      <c r="B248" s="49"/>
      <c r="C248" s="56" t="s">
        <v>45</v>
      </c>
      <c r="D248" s="57"/>
      <c r="E248" s="58">
        <f>SUM((D248-B250)/B250)</f>
        <v>-1</v>
      </c>
      <c r="F248" s="52" t="s">
        <v>46</v>
      </c>
      <c r="G248" s="59">
        <v>0.79</v>
      </c>
      <c r="H248" s="59">
        <v>0.80500000000000005</v>
      </c>
      <c r="I248" s="60">
        <v>0.80500000000000005</v>
      </c>
      <c r="J248" s="60">
        <v>0.76500000000000001</v>
      </c>
      <c r="K248" s="60">
        <v>0.755</v>
      </c>
      <c r="L248" s="60">
        <v>0.76500000000000001</v>
      </c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</row>
    <row r="249" spans="1:41" s="61" customFormat="1" ht="14.1" customHeight="1" x14ac:dyDescent="0.25">
      <c r="A249" s="62"/>
      <c r="B249" s="63"/>
      <c r="C249" s="56" t="s">
        <v>47</v>
      </c>
      <c r="D249" s="57">
        <v>0.80500000000000005</v>
      </c>
      <c r="E249" s="58">
        <f>SUM((D249-B250)/B250)</f>
        <v>5.9210526315789526E-2</v>
      </c>
      <c r="F249" s="52" t="s">
        <v>48</v>
      </c>
      <c r="G249" s="60">
        <v>0.69499999999999995</v>
      </c>
      <c r="H249" s="60">
        <v>0.77500000000000002</v>
      </c>
      <c r="I249" s="60">
        <v>0.76</v>
      </c>
      <c r="J249" s="60">
        <v>0.73</v>
      </c>
      <c r="K249" s="60">
        <v>0.72499999999999998</v>
      </c>
      <c r="L249" s="60">
        <v>0.73</v>
      </c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</row>
    <row r="250" spans="1:41" s="61" customFormat="1" ht="14.1" customHeight="1" thickBot="1" x14ac:dyDescent="0.3">
      <c r="A250" s="64" t="s">
        <v>49</v>
      </c>
      <c r="B250" s="65">
        <v>0.76</v>
      </c>
      <c r="C250" s="49"/>
      <c r="D250" s="49"/>
      <c r="E250" s="66"/>
      <c r="F250" s="52" t="s">
        <v>50</v>
      </c>
      <c r="G250" s="60">
        <v>0.79</v>
      </c>
      <c r="H250" s="53">
        <v>0.78</v>
      </c>
      <c r="I250" s="53">
        <v>0.76500000000000001</v>
      </c>
      <c r="J250" s="96">
        <v>0.73499999999999999</v>
      </c>
      <c r="K250" s="53">
        <v>0.73499999999999999</v>
      </c>
      <c r="L250" s="53">
        <v>0.755</v>
      </c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</row>
    <row r="251" spans="1:41" s="71" customFormat="1" ht="14.1" customHeight="1" x14ac:dyDescent="0.25">
      <c r="A251" s="64" t="s">
        <v>130</v>
      </c>
      <c r="B251" s="65"/>
      <c r="C251" s="67"/>
      <c r="D251" s="67"/>
      <c r="E251" s="68"/>
      <c r="F251" s="69" t="s">
        <v>51</v>
      </c>
      <c r="G251" s="70">
        <f>(G247+G250)/2</f>
        <v>0.74750000000000005</v>
      </c>
      <c r="H251" s="70">
        <f t="shared" ref="H251" si="737">G251</f>
        <v>0.74750000000000005</v>
      </c>
      <c r="I251" s="70">
        <f t="shared" ref="I251" si="738">H251</f>
        <v>0.74750000000000005</v>
      </c>
      <c r="J251" s="70">
        <f t="shared" ref="J251" si="739">I251</f>
        <v>0.74750000000000005</v>
      </c>
      <c r="K251" s="70">
        <f t="shared" ref="K251" si="740">J251</f>
        <v>0.74750000000000005</v>
      </c>
      <c r="L251" s="70">
        <f t="shared" ref="L251" si="741">K251</f>
        <v>0.74750000000000005</v>
      </c>
      <c r="M251" s="70">
        <f t="shared" ref="M251" si="742">L251</f>
        <v>0.74750000000000005</v>
      </c>
      <c r="N251" s="70">
        <f t="shared" ref="N251" si="743">M251</f>
        <v>0.74750000000000005</v>
      </c>
      <c r="O251" s="70">
        <f t="shared" ref="O251" si="744">N251</f>
        <v>0.74750000000000005</v>
      </c>
      <c r="P251" s="70">
        <f t="shared" ref="P251" si="745">O251</f>
        <v>0.74750000000000005</v>
      </c>
      <c r="Q251" s="70">
        <f t="shared" ref="Q251" si="746">P251</f>
        <v>0.74750000000000005</v>
      </c>
      <c r="R251" s="70">
        <f t="shared" ref="R251" si="747">Q251</f>
        <v>0.74750000000000005</v>
      </c>
      <c r="S251" s="70">
        <f t="shared" ref="S251" si="748">R251</f>
        <v>0.74750000000000005</v>
      </c>
      <c r="T251" s="70">
        <f t="shared" ref="T251" si="749">S251</f>
        <v>0.74750000000000005</v>
      </c>
      <c r="U251" s="70">
        <f t="shared" ref="U251" si="750">T251</f>
        <v>0.74750000000000005</v>
      </c>
      <c r="V251" s="70">
        <f t="shared" ref="V251" si="751">U251</f>
        <v>0.74750000000000005</v>
      </c>
      <c r="W251" s="70">
        <f t="shared" ref="W251" si="752">V251</f>
        <v>0.74750000000000005</v>
      </c>
      <c r="X251" s="70">
        <f t="shared" ref="X251" si="753">W251</f>
        <v>0.74750000000000005</v>
      </c>
      <c r="Y251" s="70">
        <f t="shared" ref="Y251" si="754">X251</f>
        <v>0.74750000000000005</v>
      </c>
      <c r="Z251" s="70">
        <f t="shared" ref="Z251" si="755">Y251</f>
        <v>0.74750000000000005</v>
      </c>
      <c r="AA251" s="70">
        <f t="shared" ref="AA251" si="756">Z251</f>
        <v>0.74750000000000005</v>
      </c>
      <c r="AB251" s="70">
        <f t="shared" ref="AB251" si="757">AA251</f>
        <v>0.74750000000000005</v>
      </c>
      <c r="AC251" s="70">
        <f t="shared" ref="AC251" si="758">AB251</f>
        <v>0.74750000000000005</v>
      </c>
      <c r="AD251" s="70">
        <f t="shared" ref="AD251" si="759">AC251</f>
        <v>0.74750000000000005</v>
      </c>
      <c r="AE251" s="70">
        <f t="shared" ref="AE251" si="760">AD251</f>
        <v>0.74750000000000005</v>
      </c>
      <c r="AF251" s="70">
        <f t="shared" ref="AF251" si="761">AE251</f>
        <v>0.74750000000000005</v>
      </c>
      <c r="AG251" s="70">
        <f t="shared" ref="AG251" si="762">AF251</f>
        <v>0.74750000000000005</v>
      </c>
      <c r="AH251" s="70">
        <f t="shared" ref="AH251" si="763">AG251</f>
        <v>0.74750000000000005</v>
      </c>
      <c r="AI251" s="70">
        <f t="shared" ref="AI251" si="764">AH251</f>
        <v>0.74750000000000005</v>
      </c>
      <c r="AJ251" s="70">
        <f t="shared" ref="AJ251" si="765">AI251</f>
        <v>0.74750000000000005</v>
      </c>
      <c r="AK251" s="70">
        <f t="shared" ref="AK251" si="766">AJ251</f>
        <v>0.74750000000000005</v>
      </c>
      <c r="AL251" s="70">
        <f t="shared" ref="AL251" si="767">AK251</f>
        <v>0.74750000000000005</v>
      </c>
      <c r="AM251" s="70">
        <f t="shared" ref="AM251" si="768">AL251</f>
        <v>0.74750000000000005</v>
      </c>
      <c r="AN251" s="70">
        <f t="shared" ref="AN251" si="769">AM251</f>
        <v>0.74750000000000005</v>
      </c>
      <c r="AO251" s="70">
        <f t="shared" ref="AO251" si="770">AN251</f>
        <v>0.74750000000000005</v>
      </c>
    </row>
    <row r="252" spans="1:41" ht="14.1" customHeight="1" x14ac:dyDescent="0.25">
      <c r="A252" s="93">
        <f>C250*B250</f>
        <v>0</v>
      </c>
      <c r="B252" s="94">
        <f>C251*B251</f>
        <v>0</v>
      </c>
      <c r="C252" s="72" t="s">
        <v>52</v>
      </c>
      <c r="D252" s="73">
        <v>0.745</v>
      </c>
      <c r="E252" s="74">
        <f>SUM((B250-D252)/(D252))</f>
        <v>2.0134228187919483E-2</v>
      </c>
      <c r="F252" s="75" t="s">
        <v>53</v>
      </c>
      <c r="G252" s="76">
        <v>408576</v>
      </c>
      <c r="H252" s="76">
        <v>307444</v>
      </c>
      <c r="I252" s="77">
        <v>143536</v>
      </c>
      <c r="J252" s="77">
        <v>60819</v>
      </c>
      <c r="K252" s="77">
        <v>68828</v>
      </c>
      <c r="L252" s="77">
        <v>86865</v>
      </c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s="61" customFormat="1" ht="14.1" customHeight="1" x14ac:dyDescent="0.25">
      <c r="A253" s="55" t="s">
        <v>131</v>
      </c>
      <c r="B253" s="94">
        <f>ROUNDUP(A252/1000,0)+IF(A252,8.48,0)+ROUNDUP(A252*0.0003,2)</f>
        <v>0</v>
      </c>
      <c r="C253" s="72" t="s">
        <v>54</v>
      </c>
      <c r="D253" s="73"/>
      <c r="E253" s="74"/>
      <c r="F253" s="79" t="s">
        <v>49</v>
      </c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77"/>
      <c r="W253" s="80"/>
      <c r="X253" s="80"/>
      <c r="Y253" s="80"/>
      <c r="Z253" s="80"/>
      <c r="AA253" s="80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s="71" customFormat="1" ht="14.1" customHeight="1" x14ac:dyDescent="0.25">
      <c r="A254" s="82" t="s">
        <v>132</v>
      </c>
      <c r="B254" s="94">
        <f>ROUNDUP(B252/1000,0)+IF(B252,8.48,0)+ROUNDUP(B252*0.0003,2)</f>
        <v>0</v>
      </c>
      <c r="C254" s="84"/>
      <c r="D254" s="85" t="s">
        <v>55</v>
      </c>
      <c r="E254" s="86"/>
      <c r="F254" s="87" t="s">
        <v>56</v>
      </c>
      <c r="G254" s="88">
        <f t="shared" ref="G254:AO254" si="771">ROUNDDOWN(G251*105%,3)</f>
        <v>0.78400000000000003</v>
      </c>
      <c r="H254" s="88">
        <f t="shared" si="771"/>
        <v>0.78400000000000003</v>
      </c>
      <c r="I254" s="88">
        <f t="shared" si="771"/>
        <v>0.78400000000000003</v>
      </c>
      <c r="J254" s="88">
        <f t="shared" si="771"/>
        <v>0.78400000000000003</v>
      </c>
      <c r="K254" s="88">
        <f t="shared" si="771"/>
        <v>0.78400000000000003</v>
      </c>
      <c r="L254" s="88">
        <f t="shared" si="771"/>
        <v>0.78400000000000003</v>
      </c>
      <c r="M254" s="88">
        <f t="shared" si="771"/>
        <v>0.78400000000000003</v>
      </c>
      <c r="N254" s="88">
        <f t="shared" si="771"/>
        <v>0.78400000000000003</v>
      </c>
      <c r="O254" s="88">
        <f t="shared" si="771"/>
        <v>0.78400000000000003</v>
      </c>
      <c r="P254" s="88">
        <f t="shared" si="771"/>
        <v>0.78400000000000003</v>
      </c>
      <c r="Q254" s="88">
        <f t="shared" si="771"/>
        <v>0.78400000000000003</v>
      </c>
      <c r="R254" s="88">
        <f t="shared" si="771"/>
        <v>0.78400000000000003</v>
      </c>
      <c r="S254" s="88">
        <f t="shared" si="771"/>
        <v>0.78400000000000003</v>
      </c>
      <c r="T254" s="88">
        <f t="shared" si="771"/>
        <v>0.78400000000000003</v>
      </c>
      <c r="U254" s="88">
        <f t="shared" si="771"/>
        <v>0.78400000000000003</v>
      </c>
      <c r="V254" s="88">
        <f t="shared" si="771"/>
        <v>0.78400000000000003</v>
      </c>
      <c r="W254" s="88">
        <f t="shared" si="771"/>
        <v>0.78400000000000003</v>
      </c>
      <c r="X254" s="88">
        <f t="shared" si="771"/>
        <v>0.78400000000000003</v>
      </c>
      <c r="Y254" s="88">
        <f t="shared" si="771"/>
        <v>0.78400000000000003</v>
      </c>
      <c r="Z254" s="88">
        <f t="shared" si="771"/>
        <v>0.78400000000000003</v>
      </c>
      <c r="AA254" s="88">
        <f t="shared" si="771"/>
        <v>0.78400000000000003</v>
      </c>
      <c r="AB254" s="88">
        <f t="shared" si="771"/>
        <v>0.78400000000000003</v>
      </c>
      <c r="AC254" s="88">
        <f t="shared" si="771"/>
        <v>0.78400000000000003</v>
      </c>
      <c r="AD254" s="88">
        <f t="shared" si="771"/>
        <v>0.78400000000000003</v>
      </c>
      <c r="AE254" s="88">
        <f t="shared" si="771"/>
        <v>0.78400000000000003</v>
      </c>
      <c r="AF254" s="88">
        <f t="shared" si="771"/>
        <v>0.78400000000000003</v>
      </c>
      <c r="AG254" s="88">
        <f t="shared" si="771"/>
        <v>0.78400000000000003</v>
      </c>
      <c r="AH254" s="88">
        <f t="shared" si="771"/>
        <v>0.78400000000000003</v>
      </c>
      <c r="AI254" s="88">
        <f t="shared" si="771"/>
        <v>0.78400000000000003</v>
      </c>
      <c r="AJ254" s="88">
        <f t="shared" si="771"/>
        <v>0.78400000000000003</v>
      </c>
      <c r="AK254" s="88">
        <f t="shared" si="771"/>
        <v>0.78400000000000003</v>
      </c>
      <c r="AL254" s="88">
        <f t="shared" si="771"/>
        <v>0.78400000000000003</v>
      </c>
      <c r="AM254" s="88">
        <f t="shared" si="771"/>
        <v>0.78400000000000003</v>
      </c>
      <c r="AN254" s="88">
        <f t="shared" si="771"/>
        <v>0.78400000000000003</v>
      </c>
      <c r="AO254" s="88">
        <f t="shared" si="771"/>
        <v>0.78400000000000003</v>
      </c>
    </row>
    <row r="255" spans="1:41" ht="13.5" customHeight="1" x14ac:dyDescent="0.25">
      <c r="A255" s="89"/>
      <c r="B255" s="89"/>
      <c r="C255" s="89"/>
      <c r="D255" s="89"/>
      <c r="E255" s="89"/>
      <c r="F255" s="89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</row>
    <row r="256" spans="1:41" ht="14.1" customHeight="1" x14ac:dyDescent="0.25">
      <c r="A256" s="173" t="s">
        <v>6</v>
      </c>
      <c r="B256" s="174"/>
      <c r="C256" s="174"/>
      <c r="D256" s="174"/>
      <c r="E256" s="175"/>
      <c r="F256" s="43" t="s">
        <v>7</v>
      </c>
      <c r="G256" s="44" t="s">
        <v>142</v>
      </c>
      <c r="H256" s="44" t="s">
        <v>143</v>
      </c>
      <c r="I256" s="44" t="s">
        <v>144</v>
      </c>
      <c r="J256" s="44" t="s">
        <v>145</v>
      </c>
      <c r="K256" s="44" t="s">
        <v>146</v>
      </c>
      <c r="L256" s="44" t="s">
        <v>147</v>
      </c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</row>
    <row r="257" spans="1:41" ht="14.1" customHeight="1" x14ac:dyDescent="0.25">
      <c r="A257" s="176" t="s">
        <v>8</v>
      </c>
      <c r="B257" s="177"/>
      <c r="C257" s="177"/>
      <c r="D257" s="178"/>
      <c r="E257" s="179"/>
      <c r="F257" s="164" t="s">
        <v>100</v>
      </c>
      <c r="G257" s="45" t="s">
        <v>129</v>
      </c>
      <c r="H257" s="46" t="s">
        <v>9</v>
      </c>
      <c r="I257" s="46" t="s">
        <v>10</v>
      </c>
      <c r="J257" s="46" t="s">
        <v>11</v>
      </c>
      <c r="K257" s="46" t="s">
        <v>12</v>
      </c>
      <c r="L257" s="46" t="s">
        <v>13</v>
      </c>
      <c r="M257" s="46" t="s">
        <v>14</v>
      </c>
      <c r="N257" s="46" t="s">
        <v>15</v>
      </c>
      <c r="O257" s="46" t="s">
        <v>16</v>
      </c>
      <c r="P257" s="46" t="s">
        <v>17</v>
      </c>
      <c r="Q257" s="46" t="s">
        <v>18</v>
      </c>
      <c r="R257" s="46" t="s">
        <v>19</v>
      </c>
      <c r="S257" s="46" t="s">
        <v>20</v>
      </c>
      <c r="T257" s="46" t="s">
        <v>21</v>
      </c>
      <c r="U257" s="46" t="s">
        <v>22</v>
      </c>
      <c r="V257" s="46" t="s">
        <v>23</v>
      </c>
      <c r="W257" s="46" t="s">
        <v>24</v>
      </c>
      <c r="X257" s="46" t="s">
        <v>25</v>
      </c>
      <c r="Y257" s="46" t="s">
        <v>26</v>
      </c>
      <c r="Z257" s="46" t="s">
        <v>27</v>
      </c>
      <c r="AA257" s="46" t="s">
        <v>28</v>
      </c>
      <c r="AB257" s="46" t="s">
        <v>29</v>
      </c>
      <c r="AC257" s="46" t="s">
        <v>30</v>
      </c>
      <c r="AD257" s="46" t="s">
        <v>31</v>
      </c>
      <c r="AE257" s="46" t="s">
        <v>32</v>
      </c>
      <c r="AF257" s="46" t="s">
        <v>33</v>
      </c>
      <c r="AG257" s="46" t="s">
        <v>34</v>
      </c>
      <c r="AH257" s="46" t="s">
        <v>35</v>
      </c>
      <c r="AI257" s="46" t="s">
        <v>36</v>
      </c>
      <c r="AJ257" s="46" t="s">
        <v>37</v>
      </c>
      <c r="AK257" s="46" t="s">
        <v>38</v>
      </c>
      <c r="AL257" s="46" t="s">
        <v>39</v>
      </c>
      <c r="AM257" s="46" t="s">
        <v>40</v>
      </c>
      <c r="AN257" s="46" t="s">
        <v>41</v>
      </c>
      <c r="AO257" s="46" t="s">
        <v>42</v>
      </c>
    </row>
    <row r="258" spans="1:41" s="54" customFormat="1" ht="14.1" customHeight="1" x14ac:dyDescent="0.25">
      <c r="A258" s="47"/>
      <c r="B258" s="48"/>
      <c r="C258" s="49"/>
      <c r="D258" s="50" t="s">
        <v>43</v>
      </c>
      <c r="E258" s="51"/>
      <c r="F258" s="52" t="s">
        <v>44</v>
      </c>
      <c r="G258" s="53">
        <v>0.33</v>
      </c>
      <c r="H258" s="53">
        <v>0.38</v>
      </c>
      <c r="I258" s="53">
        <v>0.37</v>
      </c>
      <c r="J258" s="53">
        <v>0.35499999999999998</v>
      </c>
      <c r="K258" s="53">
        <v>0.375</v>
      </c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</row>
    <row r="259" spans="1:41" s="61" customFormat="1" ht="13.15" customHeight="1" x14ac:dyDescent="0.25">
      <c r="A259" s="55"/>
      <c r="B259" s="49"/>
      <c r="C259" s="56" t="s">
        <v>45</v>
      </c>
      <c r="D259" s="57"/>
      <c r="E259" s="58">
        <f>SUM((D259-B261)/B261)</f>
        <v>-1</v>
      </c>
      <c r="F259" s="52" t="s">
        <v>46</v>
      </c>
      <c r="G259" s="59">
        <v>0.38500000000000001</v>
      </c>
      <c r="H259" s="59">
        <v>0.39</v>
      </c>
      <c r="I259" s="60">
        <v>0.37</v>
      </c>
      <c r="J259" s="60">
        <v>0.38</v>
      </c>
      <c r="K259" s="60">
        <v>0.375</v>
      </c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</row>
    <row r="260" spans="1:41" s="61" customFormat="1" ht="14.1" customHeight="1" x14ac:dyDescent="0.25">
      <c r="A260" s="62"/>
      <c r="B260" s="63"/>
      <c r="C260" s="56" t="s">
        <v>47</v>
      </c>
      <c r="D260" s="57">
        <v>0.39</v>
      </c>
      <c r="E260" s="58">
        <f>SUM((D260-B261)/B261)</f>
        <v>6.8493150684931572E-2</v>
      </c>
      <c r="F260" s="52" t="s">
        <v>48</v>
      </c>
      <c r="G260" s="60">
        <v>0.33</v>
      </c>
      <c r="H260" s="60">
        <v>0.36499999999999999</v>
      </c>
      <c r="I260" s="60">
        <v>0.35</v>
      </c>
      <c r="J260" s="60">
        <v>0.35499999999999998</v>
      </c>
      <c r="K260" s="60">
        <v>0.36</v>
      </c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</row>
    <row r="261" spans="1:41" s="61" customFormat="1" ht="14.1" customHeight="1" thickBot="1" x14ac:dyDescent="0.3">
      <c r="A261" s="64" t="s">
        <v>49</v>
      </c>
      <c r="B261" s="65">
        <v>0.36499999999999999</v>
      </c>
      <c r="C261" s="49"/>
      <c r="D261" s="49"/>
      <c r="E261" s="66"/>
      <c r="F261" s="52" t="s">
        <v>50</v>
      </c>
      <c r="G261" s="60">
        <v>0.38500000000000001</v>
      </c>
      <c r="H261" s="53">
        <v>0.37</v>
      </c>
      <c r="I261" s="53">
        <v>0.35</v>
      </c>
      <c r="J261" s="53">
        <v>0.36499999999999999</v>
      </c>
      <c r="K261" s="53">
        <v>0.37</v>
      </c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</row>
    <row r="262" spans="1:41" s="71" customFormat="1" ht="14.1" customHeight="1" x14ac:dyDescent="0.25">
      <c r="A262" s="64" t="s">
        <v>130</v>
      </c>
      <c r="B262" s="65"/>
      <c r="C262" s="67"/>
      <c r="D262" s="67"/>
      <c r="E262" s="68"/>
      <c r="F262" s="69" t="s">
        <v>51</v>
      </c>
      <c r="G262" s="70">
        <f>(G258+G261)/2</f>
        <v>0.35750000000000004</v>
      </c>
      <c r="H262" s="70">
        <f t="shared" ref="H262" si="772">G262</f>
        <v>0.35750000000000004</v>
      </c>
      <c r="I262" s="70">
        <f t="shared" ref="I262" si="773">H262</f>
        <v>0.35750000000000004</v>
      </c>
      <c r="J262" s="70">
        <f t="shared" ref="J262" si="774">I262</f>
        <v>0.35750000000000004</v>
      </c>
      <c r="K262" s="70">
        <f t="shared" ref="K262" si="775">J262</f>
        <v>0.35750000000000004</v>
      </c>
      <c r="L262" s="70">
        <f t="shared" ref="L262" si="776">K262</f>
        <v>0.35750000000000004</v>
      </c>
      <c r="M262" s="70">
        <f t="shared" ref="M262" si="777">L262</f>
        <v>0.35750000000000004</v>
      </c>
      <c r="N262" s="70">
        <f t="shared" ref="N262" si="778">M262</f>
        <v>0.35750000000000004</v>
      </c>
      <c r="O262" s="70">
        <f t="shared" ref="O262" si="779">N262</f>
        <v>0.35750000000000004</v>
      </c>
      <c r="P262" s="70">
        <f t="shared" ref="P262" si="780">O262</f>
        <v>0.35750000000000004</v>
      </c>
      <c r="Q262" s="70">
        <f t="shared" ref="Q262" si="781">P262</f>
        <v>0.35750000000000004</v>
      </c>
      <c r="R262" s="70">
        <f t="shared" ref="R262" si="782">Q262</f>
        <v>0.35750000000000004</v>
      </c>
      <c r="S262" s="70">
        <f t="shared" ref="S262" si="783">R262</f>
        <v>0.35750000000000004</v>
      </c>
      <c r="T262" s="70">
        <f t="shared" ref="T262" si="784">S262</f>
        <v>0.35750000000000004</v>
      </c>
      <c r="U262" s="70">
        <f t="shared" ref="U262" si="785">T262</f>
        <v>0.35750000000000004</v>
      </c>
      <c r="V262" s="70">
        <f t="shared" ref="V262" si="786">U262</f>
        <v>0.35750000000000004</v>
      </c>
      <c r="W262" s="70">
        <f t="shared" ref="W262" si="787">V262</f>
        <v>0.35750000000000004</v>
      </c>
      <c r="X262" s="70">
        <f t="shared" ref="X262" si="788">W262</f>
        <v>0.35750000000000004</v>
      </c>
      <c r="Y262" s="70">
        <f t="shared" ref="Y262" si="789">X262</f>
        <v>0.35750000000000004</v>
      </c>
      <c r="Z262" s="70">
        <f t="shared" ref="Z262" si="790">Y262</f>
        <v>0.35750000000000004</v>
      </c>
      <c r="AA262" s="70">
        <f t="shared" ref="AA262" si="791">Z262</f>
        <v>0.35750000000000004</v>
      </c>
      <c r="AB262" s="70">
        <f t="shared" ref="AB262" si="792">AA262</f>
        <v>0.35750000000000004</v>
      </c>
      <c r="AC262" s="70">
        <f t="shared" ref="AC262" si="793">AB262</f>
        <v>0.35750000000000004</v>
      </c>
      <c r="AD262" s="70">
        <f t="shared" ref="AD262" si="794">AC262</f>
        <v>0.35750000000000004</v>
      </c>
      <c r="AE262" s="70">
        <f t="shared" ref="AE262" si="795">AD262</f>
        <v>0.35750000000000004</v>
      </c>
      <c r="AF262" s="70">
        <f t="shared" ref="AF262" si="796">AE262</f>
        <v>0.35750000000000004</v>
      </c>
      <c r="AG262" s="70">
        <f t="shared" ref="AG262" si="797">AF262</f>
        <v>0.35750000000000004</v>
      </c>
      <c r="AH262" s="70">
        <f t="shared" ref="AH262" si="798">AG262</f>
        <v>0.35750000000000004</v>
      </c>
      <c r="AI262" s="70">
        <f t="shared" ref="AI262" si="799">AH262</f>
        <v>0.35750000000000004</v>
      </c>
      <c r="AJ262" s="70">
        <f t="shared" ref="AJ262" si="800">AI262</f>
        <v>0.35750000000000004</v>
      </c>
      <c r="AK262" s="70">
        <f t="shared" ref="AK262" si="801">AJ262</f>
        <v>0.35750000000000004</v>
      </c>
      <c r="AL262" s="70">
        <f t="shared" ref="AL262" si="802">AK262</f>
        <v>0.35750000000000004</v>
      </c>
      <c r="AM262" s="70">
        <f t="shared" ref="AM262" si="803">AL262</f>
        <v>0.35750000000000004</v>
      </c>
      <c r="AN262" s="70">
        <f t="shared" ref="AN262" si="804">AM262</f>
        <v>0.35750000000000004</v>
      </c>
      <c r="AO262" s="70">
        <f t="shared" ref="AO262" si="805">AN262</f>
        <v>0.35750000000000004</v>
      </c>
    </row>
    <row r="263" spans="1:41" ht="14.1" customHeight="1" x14ac:dyDescent="0.25">
      <c r="A263" s="93">
        <f>C261*B261</f>
        <v>0</v>
      </c>
      <c r="B263" s="94">
        <f>C262*B262</f>
        <v>0</v>
      </c>
      <c r="C263" s="72" t="s">
        <v>52</v>
      </c>
      <c r="D263" s="73">
        <v>0.35499999999999998</v>
      </c>
      <c r="E263" s="74">
        <f>SUM((B261-D263)/(D263))</f>
        <v>2.8169014084507067E-2</v>
      </c>
      <c r="F263" s="75" t="s">
        <v>53</v>
      </c>
      <c r="G263" s="76">
        <v>83977</v>
      </c>
      <c r="H263" s="76">
        <v>49244</v>
      </c>
      <c r="I263" s="77">
        <v>34472</v>
      </c>
      <c r="J263" s="77">
        <v>30872</v>
      </c>
      <c r="K263" s="77">
        <v>11607</v>
      </c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spans="1:41" s="61" customFormat="1" ht="14.1" customHeight="1" x14ac:dyDescent="0.25">
      <c r="A264" s="55" t="s">
        <v>131</v>
      </c>
      <c r="B264" s="94">
        <f>ROUNDUP(A263/1000,0)+IF(A263,8.48,0)+ROUNDUP(A263*0.0003,2)</f>
        <v>0</v>
      </c>
      <c r="C264" s="72" t="s">
        <v>54</v>
      </c>
      <c r="D264" s="73"/>
      <c r="E264" s="74"/>
      <c r="F264" s="79" t="s">
        <v>49</v>
      </c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77"/>
      <c r="W264" s="80"/>
      <c r="X264" s="80"/>
      <c r="Y264" s="80"/>
      <c r="Z264" s="80"/>
      <c r="AA264" s="80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s="71" customFormat="1" ht="14.1" customHeight="1" x14ac:dyDescent="0.25">
      <c r="A265" s="82" t="s">
        <v>132</v>
      </c>
      <c r="B265" s="94">
        <f>ROUNDUP(B263/1000,0)+IF(B263,8.48,0)+ROUNDUP(B263*0.0003,2)</f>
        <v>0</v>
      </c>
      <c r="C265" s="84"/>
      <c r="D265" s="85" t="s">
        <v>55</v>
      </c>
      <c r="E265" s="86"/>
      <c r="F265" s="87" t="s">
        <v>56</v>
      </c>
      <c r="G265" s="88">
        <f t="shared" ref="G265:AO265" si="806">ROUNDDOWN(G262*105%,3)</f>
        <v>0.375</v>
      </c>
      <c r="H265" s="88">
        <f t="shared" si="806"/>
        <v>0.375</v>
      </c>
      <c r="I265" s="88">
        <f t="shared" si="806"/>
        <v>0.375</v>
      </c>
      <c r="J265" s="88">
        <f t="shared" si="806"/>
        <v>0.375</v>
      </c>
      <c r="K265" s="88">
        <f t="shared" si="806"/>
        <v>0.375</v>
      </c>
      <c r="L265" s="88">
        <f t="shared" si="806"/>
        <v>0.375</v>
      </c>
      <c r="M265" s="88">
        <f t="shared" si="806"/>
        <v>0.375</v>
      </c>
      <c r="N265" s="88">
        <f t="shared" si="806"/>
        <v>0.375</v>
      </c>
      <c r="O265" s="88">
        <f t="shared" si="806"/>
        <v>0.375</v>
      </c>
      <c r="P265" s="88">
        <f t="shared" si="806"/>
        <v>0.375</v>
      </c>
      <c r="Q265" s="88">
        <f t="shared" si="806"/>
        <v>0.375</v>
      </c>
      <c r="R265" s="88">
        <f t="shared" si="806"/>
        <v>0.375</v>
      </c>
      <c r="S265" s="88">
        <f t="shared" si="806"/>
        <v>0.375</v>
      </c>
      <c r="T265" s="88">
        <f t="shared" si="806"/>
        <v>0.375</v>
      </c>
      <c r="U265" s="88">
        <f t="shared" si="806"/>
        <v>0.375</v>
      </c>
      <c r="V265" s="88">
        <f t="shared" si="806"/>
        <v>0.375</v>
      </c>
      <c r="W265" s="88">
        <f t="shared" si="806"/>
        <v>0.375</v>
      </c>
      <c r="X265" s="88">
        <f t="shared" si="806"/>
        <v>0.375</v>
      </c>
      <c r="Y265" s="88">
        <f t="shared" si="806"/>
        <v>0.375</v>
      </c>
      <c r="Z265" s="88">
        <f t="shared" si="806"/>
        <v>0.375</v>
      </c>
      <c r="AA265" s="88">
        <f t="shared" si="806"/>
        <v>0.375</v>
      </c>
      <c r="AB265" s="88">
        <f t="shared" si="806"/>
        <v>0.375</v>
      </c>
      <c r="AC265" s="88">
        <f t="shared" si="806"/>
        <v>0.375</v>
      </c>
      <c r="AD265" s="88">
        <f t="shared" si="806"/>
        <v>0.375</v>
      </c>
      <c r="AE265" s="88">
        <f t="shared" si="806"/>
        <v>0.375</v>
      </c>
      <c r="AF265" s="88">
        <f t="shared" si="806"/>
        <v>0.375</v>
      </c>
      <c r="AG265" s="88">
        <f t="shared" si="806"/>
        <v>0.375</v>
      </c>
      <c r="AH265" s="88">
        <f t="shared" si="806"/>
        <v>0.375</v>
      </c>
      <c r="AI265" s="88">
        <f t="shared" si="806"/>
        <v>0.375</v>
      </c>
      <c r="AJ265" s="88">
        <f t="shared" si="806"/>
        <v>0.375</v>
      </c>
      <c r="AK265" s="88">
        <f t="shared" si="806"/>
        <v>0.375</v>
      </c>
      <c r="AL265" s="88">
        <f t="shared" si="806"/>
        <v>0.375</v>
      </c>
      <c r="AM265" s="88">
        <f t="shared" si="806"/>
        <v>0.375</v>
      </c>
      <c r="AN265" s="88">
        <f t="shared" si="806"/>
        <v>0.375</v>
      </c>
      <c r="AO265" s="88">
        <f t="shared" si="806"/>
        <v>0.375</v>
      </c>
    </row>
    <row r="266" spans="1:41" ht="13.5" customHeight="1" x14ac:dyDescent="0.25">
      <c r="A266" s="89"/>
      <c r="B266" s="89"/>
      <c r="C266" s="89"/>
      <c r="D266" s="89"/>
      <c r="E266" s="89"/>
      <c r="F266" s="89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</row>
    <row r="267" spans="1:41" ht="14.1" customHeight="1" x14ac:dyDescent="0.25">
      <c r="A267" s="173" t="s">
        <v>6</v>
      </c>
      <c r="B267" s="174"/>
      <c r="C267" s="174"/>
      <c r="D267" s="174"/>
      <c r="E267" s="175"/>
      <c r="F267" s="43" t="s">
        <v>7</v>
      </c>
      <c r="G267" s="44" t="s">
        <v>142</v>
      </c>
      <c r="H267" s="44" t="s">
        <v>143</v>
      </c>
      <c r="I267" s="44" t="s">
        <v>144</v>
      </c>
      <c r="J267" s="44" t="s">
        <v>145</v>
      </c>
      <c r="K267" s="44" t="s">
        <v>146</v>
      </c>
      <c r="L267" s="44" t="s">
        <v>147</v>
      </c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</row>
    <row r="268" spans="1:41" ht="14.1" customHeight="1" x14ac:dyDescent="0.25">
      <c r="A268" s="176" t="s">
        <v>8</v>
      </c>
      <c r="B268" s="177"/>
      <c r="C268" s="177"/>
      <c r="D268" s="178"/>
      <c r="E268" s="179"/>
      <c r="F268" s="164" t="s">
        <v>104</v>
      </c>
      <c r="G268" s="45" t="s">
        <v>129</v>
      </c>
      <c r="H268" s="46" t="s">
        <v>9</v>
      </c>
      <c r="I268" s="46" t="s">
        <v>10</v>
      </c>
      <c r="J268" s="46" t="s">
        <v>11</v>
      </c>
      <c r="K268" s="46" t="s">
        <v>12</v>
      </c>
      <c r="L268" s="46" t="s">
        <v>13</v>
      </c>
      <c r="M268" s="46" t="s">
        <v>14</v>
      </c>
      <c r="N268" s="46" t="s">
        <v>15</v>
      </c>
      <c r="O268" s="46" t="s">
        <v>16</v>
      </c>
      <c r="P268" s="46" t="s">
        <v>17</v>
      </c>
      <c r="Q268" s="46" t="s">
        <v>18</v>
      </c>
      <c r="R268" s="46" t="s">
        <v>19</v>
      </c>
      <c r="S268" s="46" t="s">
        <v>20</v>
      </c>
      <c r="T268" s="46" t="s">
        <v>21</v>
      </c>
      <c r="U268" s="46" t="s">
        <v>22</v>
      </c>
      <c r="V268" s="46" t="s">
        <v>23</v>
      </c>
      <c r="W268" s="46" t="s">
        <v>24</v>
      </c>
      <c r="X268" s="46" t="s">
        <v>25</v>
      </c>
      <c r="Y268" s="46" t="s">
        <v>26</v>
      </c>
      <c r="Z268" s="46" t="s">
        <v>27</v>
      </c>
      <c r="AA268" s="46" t="s">
        <v>28</v>
      </c>
      <c r="AB268" s="46" t="s">
        <v>29</v>
      </c>
      <c r="AC268" s="46" t="s">
        <v>30</v>
      </c>
      <c r="AD268" s="46" t="s">
        <v>31</v>
      </c>
      <c r="AE268" s="46" t="s">
        <v>32</v>
      </c>
      <c r="AF268" s="46" t="s">
        <v>33</v>
      </c>
      <c r="AG268" s="46" t="s">
        <v>34</v>
      </c>
      <c r="AH268" s="46" t="s">
        <v>35</v>
      </c>
      <c r="AI268" s="46" t="s">
        <v>36</v>
      </c>
      <c r="AJ268" s="46" t="s">
        <v>37</v>
      </c>
      <c r="AK268" s="46" t="s">
        <v>38</v>
      </c>
      <c r="AL268" s="46" t="s">
        <v>39</v>
      </c>
      <c r="AM268" s="46" t="s">
        <v>40</v>
      </c>
      <c r="AN268" s="46" t="s">
        <v>41</v>
      </c>
      <c r="AO268" s="46" t="s">
        <v>42</v>
      </c>
    </row>
    <row r="269" spans="1:41" s="54" customFormat="1" ht="14.1" customHeight="1" x14ac:dyDescent="0.25">
      <c r="A269" s="47"/>
      <c r="B269" s="48"/>
      <c r="C269" s="49"/>
      <c r="D269" s="50" t="s">
        <v>43</v>
      </c>
      <c r="E269" s="51"/>
      <c r="F269" s="52" t="s">
        <v>44</v>
      </c>
      <c r="G269" s="53">
        <v>1.24</v>
      </c>
      <c r="H269" s="53">
        <v>1.36</v>
      </c>
      <c r="I269" s="53">
        <v>1.33</v>
      </c>
      <c r="J269" s="53">
        <v>1.33</v>
      </c>
      <c r="K269" s="53">
        <v>1.38</v>
      </c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</row>
    <row r="270" spans="1:41" s="61" customFormat="1" ht="13.15" customHeight="1" x14ac:dyDescent="0.25">
      <c r="A270" s="55"/>
      <c r="B270" s="49"/>
      <c r="C270" s="56" t="s">
        <v>45</v>
      </c>
      <c r="D270" s="57"/>
      <c r="E270" s="58">
        <f>SUM((D270-B272)/B272)</f>
        <v>-1</v>
      </c>
      <c r="F270" s="52" t="s">
        <v>46</v>
      </c>
      <c r="G270" s="59">
        <v>1.37</v>
      </c>
      <c r="H270" s="59">
        <v>1.41</v>
      </c>
      <c r="I270" s="60">
        <v>1.36</v>
      </c>
      <c r="J270" s="60">
        <v>1.38</v>
      </c>
      <c r="K270" s="60">
        <v>1.38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</row>
    <row r="271" spans="1:41" s="61" customFormat="1" ht="14.1" customHeight="1" x14ac:dyDescent="0.25">
      <c r="A271" s="62"/>
      <c r="B271" s="63"/>
      <c r="C271" s="56" t="s">
        <v>47</v>
      </c>
      <c r="D271" s="57">
        <v>1.41</v>
      </c>
      <c r="E271" s="58">
        <f>SUM((D271-B272)/B272)</f>
        <v>6.015037593984951E-2</v>
      </c>
      <c r="F271" s="52" t="s">
        <v>48</v>
      </c>
      <c r="G271" s="60">
        <v>1.24</v>
      </c>
      <c r="H271" s="60">
        <v>1.33</v>
      </c>
      <c r="I271" s="60">
        <v>1.31</v>
      </c>
      <c r="J271" s="60">
        <v>1.33</v>
      </c>
      <c r="K271" s="60">
        <v>1.34</v>
      </c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</row>
    <row r="272" spans="1:41" s="61" customFormat="1" ht="14.1" customHeight="1" thickBot="1" x14ac:dyDescent="0.3">
      <c r="A272" s="64" t="s">
        <v>49</v>
      </c>
      <c r="B272" s="65">
        <v>1.33</v>
      </c>
      <c r="C272" s="49"/>
      <c r="D272" s="49"/>
      <c r="E272" s="66"/>
      <c r="F272" s="52" t="s">
        <v>50</v>
      </c>
      <c r="G272" s="60">
        <v>1.36</v>
      </c>
      <c r="H272" s="53">
        <v>1.34</v>
      </c>
      <c r="I272" s="53">
        <v>1.33</v>
      </c>
      <c r="J272" s="53">
        <v>1.36</v>
      </c>
      <c r="K272" s="53">
        <v>1.35</v>
      </c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</row>
    <row r="273" spans="1:41" s="71" customFormat="1" ht="14.1" customHeight="1" x14ac:dyDescent="0.25">
      <c r="A273" s="64" t="s">
        <v>130</v>
      </c>
      <c r="B273" s="65"/>
      <c r="C273" s="67"/>
      <c r="D273" s="67"/>
      <c r="E273" s="68"/>
      <c r="F273" s="69" t="s">
        <v>51</v>
      </c>
      <c r="G273" s="70">
        <f>(G269+G272)/2</f>
        <v>1.3</v>
      </c>
      <c r="H273" s="70">
        <f t="shared" ref="H273" si="807">G273</f>
        <v>1.3</v>
      </c>
      <c r="I273" s="70">
        <f t="shared" ref="I273" si="808">H273</f>
        <v>1.3</v>
      </c>
      <c r="J273" s="70">
        <f t="shared" ref="J273" si="809">I273</f>
        <v>1.3</v>
      </c>
      <c r="K273" s="70">
        <f t="shared" ref="K273" si="810">J273</f>
        <v>1.3</v>
      </c>
      <c r="L273" s="70">
        <f t="shared" ref="L273" si="811">K273</f>
        <v>1.3</v>
      </c>
      <c r="M273" s="70">
        <f t="shared" ref="M273" si="812">L273</f>
        <v>1.3</v>
      </c>
      <c r="N273" s="70">
        <f t="shared" ref="N273" si="813">M273</f>
        <v>1.3</v>
      </c>
      <c r="O273" s="70">
        <f t="shared" ref="O273" si="814">N273</f>
        <v>1.3</v>
      </c>
      <c r="P273" s="70">
        <f t="shared" ref="P273" si="815">O273</f>
        <v>1.3</v>
      </c>
      <c r="Q273" s="70">
        <f t="shared" ref="Q273" si="816">P273</f>
        <v>1.3</v>
      </c>
      <c r="R273" s="70">
        <f t="shared" ref="R273" si="817">Q273</f>
        <v>1.3</v>
      </c>
      <c r="S273" s="70">
        <f t="shared" ref="S273" si="818">R273</f>
        <v>1.3</v>
      </c>
      <c r="T273" s="70">
        <f t="shared" ref="T273" si="819">S273</f>
        <v>1.3</v>
      </c>
      <c r="U273" s="70">
        <f t="shared" ref="U273" si="820">T273</f>
        <v>1.3</v>
      </c>
      <c r="V273" s="70">
        <f t="shared" ref="V273" si="821">U273</f>
        <v>1.3</v>
      </c>
      <c r="W273" s="70">
        <f t="shared" ref="W273" si="822">V273</f>
        <v>1.3</v>
      </c>
      <c r="X273" s="70">
        <f t="shared" ref="X273" si="823">W273</f>
        <v>1.3</v>
      </c>
      <c r="Y273" s="70">
        <f t="shared" ref="Y273" si="824">X273</f>
        <v>1.3</v>
      </c>
      <c r="Z273" s="70">
        <f t="shared" ref="Z273" si="825">Y273</f>
        <v>1.3</v>
      </c>
      <c r="AA273" s="70">
        <f t="shared" ref="AA273" si="826">Z273</f>
        <v>1.3</v>
      </c>
      <c r="AB273" s="70">
        <f t="shared" ref="AB273" si="827">AA273</f>
        <v>1.3</v>
      </c>
      <c r="AC273" s="70">
        <f t="shared" ref="AC273" si="828">AB273</f>
        <v>1.3</v>
      </c>
      <c r="AD273" s="70">
        <f t="shared" ref="AD273" si="829">AC273</f>
        <v>1.3</v>
      </c>
      <c r="AE273" s="70">
        <f t="shared" ref="AE273" si="830">AD273</f>
        <v>1.3</v>
      </c>
      <c r="AF273" s="70">
        <f t="shared" ref="AF273" si="831">AE273</f>
        <v>1.3</v>
      </c>
      <c r="AG273" s="70">
        <f t="shared" ref="AG273" si="832">AF273</f>
        <v>1.3</v>
      </c>
      <c r="AH273" s="70">
        <f t="shared" ref="AH273" si="833">AG273</f>
        <v>1.3</v>
      </c>
      <c r="AI273" s="70">
        <f t="shared" ref="AI273" si="834">AH273</f>
        <v>1.3</v>
      </c>
      <c r="AJ273" s="70">
        <f t="shared" ref="AJ273" si="835">AI273</f>
        <v>1.3</v>
      </c>
      <c r="AK273" s="70">
        <f t="shared" ref="AK273" si="836">AJ273</f>
        <v>1.3</v>
      </c>
      <c r="AL273" s="70">
        <f t="shared" ref="AL273" si="837">AK273</f>
        <v>1.3</v>
      </c>
      <c r="AM273" s="70">
        <f t="shared" ref="AM273" si="838">AL273</f>
        <v>1.3</v>
      </c>
      <c r="AN273" s="70">
        <f t="shared" ref="AN273" si="839">AM273</f>
        <v>1.3</v>
      </c>
      <c r="AO273" s="70">
        <f t="shared" ref="AO273" si="840">AN273</f>
        <v>1.3</v>
      </c>
    </row>
    <row r="274" spans="1:41" ht="14.1" customHeight="1" x14ac:dyDescent="0.25">
      <c r="A274" s="93">
        <f>C272*B272</f>
        <v>0</v>
      </c>
      <c r="B274" s="94">
        <f>C273*B273</f>
        <v>0</v>
      </c>
      <c r="C274" s="72" t="s">
        <v>52</v>
      </c>
      <c r="D274" s="73">
        <v>1.29</v>
      </c>
      <c r="E274" s="74">
        <f>SUM((B272-D274)/(D274))</f>
        <v>3.1007751937984523E-2</v>
      </c>
      <c r="F274" s="75" t="s">
        <v>53</v>
      </c>
      <c r="G274" s="76">
        <v>236252</v>
      </c>
      <c r="H274" s="77">
        <v>98265</v>
      </c>
      <c r="I274" s="77">
        <v>30101</v>
      </c>
      <c r="J274" s="77">
        <v>41693</v>
      </c>
      <c r="K274" s="77">
        <v>64098</v>
      </c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s="61" customFormat="1" ht="14.1" customHeight="1" x14ac:dyDescent="0.25">
      <c r="A275" s="55" t="s">
        <v>131</v>
      </c>
      <c r="B275" s="94">
        <f>ROUNDUP(A274/1000,0)+IF(A274,8.48,0)+ROUNDUP(A274*0.0003,2)</f>
        <v>0</v>
      </c>
      <c r="C275" s="72" t="s">
        <v>54</v>
      </c>
      <c r="D275" s="73"/>
      <c r="E275" s="74"/>
      <c r="F275" s="79" t="s">
        <v>49</v>
      </c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77"/>
      <c r="W275" s="80"/>
      <c r="X275" s="80"/>
      <c r="Y275" s="80"/>
      <c r="Z275" s="80"/>
      <c r="AA275" s="80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</row>
    <row r="276" spans="1:41" s="71" customFormat="1" ht="14.1" customHeight="1" x14ac:dyDescent="0.25">
      <c r="A276" s="82" t="s">
        <v>132</v>
      </c>
      <c r="B276" s="94">
        <f>ROUNDUP(B274/1000,0)+IF(B274,8.48,0)+ROUNDUP(B274*0.0003,2)</f>
        <v>0</v>
      </c>
      <c r="C276" s="84"/>
      <c r="D276" s="85" t="s">
        <v>55</v>
      </c>
      <c r="E276" s="86"/>
      <c r="F276" s="87" t="s">
        <v>56</v>
      </c>
      <c r="G276" s="88">
        <f t="shared" ref="G276:AO276" si="841">ROUNDDOWN(G273*105%,3)</f>
        <v>1.365</v>
      </c>
      <c r="H276" s="88">
        <f t="shared" si="841"/>
        <v>1.365</v>
      </c>
      <c r="I276" s="88">
        <f t="shared" si="841"/>
        <v>1.365</v>
      </c>
      <c r="J276" s="88">
        <f t="shared" si="841"/>
        <v>1.365</v>
      </c>
      <c r="K276" s="88">
        <f t="shared" si="841"/>
        <v>1.365</v>
      </c>
      <c r="L276" s="88">
        <f t="shared" si="841"/>
        <v>1.365</v>
      </c>
      <c r="M276" s="88">
        <f t="shared" si="841"/>
        <v>1.365</v>
      </c>
      <c r="N276" s="88">
        <f t="shared" si="841"/>
        <v>1.365</v>
      </c>
      <c r="O276" s="88">
        <f t="shared" si="841"/>
        <v>1.365</v>
      </c>
      <c r="P276" s="88">
        <f t="shared" si="841"/>
        <v>1.365</v>
      </c>
      <c r="Q276" s="88">
        <f t="shared" si="841"/>
        <v>1.365</v>
      </c>
      <c r="R276" s="88">
        <f t="shared" si="841"/>
        <v>1.365</v>
      </c>
      <c r="S276" s="88">
        <f t="shared" si="841"/>
        <v>1.365</v>
      </c>
      <c r="T276" s="88">
        <f t="shared" si="841"/>
        <v>1.365</v>
      </c>
      <c r="U276" s="88">
        <f t="shared" si="841"/>
        <v>1.365</v>
      </c>
      <c r="V276" s="88">
        <f t="shared" si="841"/>
        <v>1.365</v>
      </c>
      <c r="W276" s="88">
        <f t="shared" si="841"/>
        <v>1.365</v>
      </c>
      <c r="X276" s="88">
        <f t="shared" si="841"/>
        <v>1.365</v>
      </c>
      <c r="Y276" s="88">
        <f t="shared" si="841"/>
        <v>1.365</v>
      </c>
      <c r="Z276" s="88">
        <f t="shared" si="841"/>
        <v>1.365</v>
      </c>
      <c r="AA276" s="88">
        <f t="shared" si="841"/>
        <v>1.365</v>
      </c>
      <c r="AB276" s="88">
        <f t="shared" si="841"/>
        <v>1.365</v>
      </c>
      <c r="AC276" s="88">
        <f t="shared" si="841"/>
        <v>1.365</v>
      </c>
      <c r="AD276" s="88">
        <f t="shared" si="841"/>
        <v>1.365</v>
      </c>
      <c r="AE276" s="88">
        <f t="shared" si="841"/>
        <v>1.365</v>
      </c>
      <c r="AF276" s="88">
        <f t="shared" si="841"/>
        <v>1.365</v>
      </c>
      <c r="AG276" s="88">
        <f t="shared" si="841"/>
        <v>1.365</v>
      </c>
      <c r="AH276" s="88">
        <f t="shared" si="841"/>
        <v>1.365</v>
      </c>
      <c r="AI276" s="88">
        <f t="shared" si="841"/>
        <v>1.365</v>
      </c>
      <c r="AJ276" s="88">
        <f t="shared" si="841"/>
        <v>1.365</v>
      </c>
      <c r="AK276" s="88">
        <f t="shared" si="841"/>
        <v>1.365</v>
      </c>
      <c r="AL276" s="88">
        <f t="shared" si="841"/>
        <v>1.365</v>
      </c>
      <c r="AM276" s="88">
        <f t="shared" si="841"/>
        <v>1.365</v>
      </c>
      <c r="AN276" s="88">
        <f t="shared" si="841"/>
        <v>1.365</v>
      </c>
      <c r="AO276" s="88">
        <f t="shared" si="841"/>
        <v>1.365</v>
      </c>
    </row>
    <row r="277" spans="1:41" ht="13.5" customHeight="1" x14ac:dyDescent="0.25">
      <c r="A277" s="89"/>
      <c r="B277" s="89"/>
      <c r="C277" s="89"/>
      <c r="D277" s="89"/>
      <c r="E277" s="89"/>
      <c r="F277" s="89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</row>
    <row r="278" spans="1:41" ht="14.1" customHeight="1" x14ac:dyDescent="0.25">
      <c r="A278" s="173" t="s">
        <v>6</v>
      </c>
      <c r="B278" s="174"/>
      <c r="C278" s="174"/>
      <c r="D278" s="174"/>
      <c r="E278" s="175"/>
      <c r="F278" s="43" t="s">
        <v>7</v>
      </c>
      <c r="G278" s="44" t="s">
        <v>142</v>
      </c>
      <c r="H278" s="44" t="s">
        <v>143</v>
      </c>
      <c r="I278" s="44" t="s">
        <v>144</v>
      </c>
      <c r="J278" s="44" t="s">
        <v>145</v>
      </c>
      <c r="K278" s="44" t="s">
        <v>146</v>
      </c>
      <c r="L278" s="44" t="s">
        <v>147</v>
      </c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</row>
    <row r="279" spans="1:41" ht="14.1" customHeight="1" x14ac:dyDescent="0.25">
      <c r="A279" s="176" t="s">
        <v>8</v>
      </c>
      <c r="B279" s="177"/>
      <c r="C279" s="177"/>
      <c r="D279" s="178"/>
      <c r="E279" s="179"/>
      <c r="F279" s="164" t="s">
        <v>107</v>
      </c>
      <c r="G279" s="45" t="s">
        <v>129</v>
      </c>
      <c r="H279" s="46" t="s">
        <v>9</v>
      </c>
      <c r="I279" s="46" t="s">
        <v>10</v>
      </c>
      <c r="J279" s="46" t="s">
        <v>11</v>
      </c>
      <c r="K279" s="46" t="s">
        <v>12</v>
      </c>
      <c r="L279" s="46" t="s">
        <v>13</v>
      </c>
      <c r="M279" s="46" t="s">
        <v>14</v>
      </c>
      <c r="N279" s="46" t="s">
        <v>15</v>
      </c>
      <c r="O279" s="46" t="s">
        <v>16</v>
      </c>
      <c r="P279" s="46" t="s">
        <v>17</v>
      </c>
      <c r="Q279" s="46" t="s">
        <v>18</v>
      </c>
      <c r="R279" s="46" t="s">
        <v>19</v>
      </c>
      <c r="S279" s="46" t="s">
        <v>20</v>
      </c>
      <c r="T279" s="46" t="s">
        <v>21</v>
      </c>
      <c r="U279" s="46" t="s">
        <v>22</v>
      </c>
      <c r="V279" s="46" t="s">
        <v>23</v>
      </c>
      <c r="W279" s="46" t="s">
        <v>24</v>
      </c>
      <c r="X279" s="46" t="s">
        <v>25</v>
      </c>
      <c r="Y279" s="46" t="s">
        <v>26</v>
      </c>
      <c r="Z279" s="46" t="s">
        <v>27</v>
      </c>
      <c r="AA279" s="46" t="s">
        <v>28</v>
      </c>
      <c r="AB279" s="46" t="s">
        <v>29</v>
      </c>
      <c r="AC279" s="46" t="s">
        <v>30</v>
      </c>
      <c r="AD279" s="46" t="s">
        <v>31</v>
      </c>
      <c r="AE279" s="46" t="s">
        <v>32</v>
      </c>
      <c r="AF279" s="46" t="s">
        <v>33</v>
      </c>
      <c r="AG279" s="46" t="s">
        <v>34</v>
      </c>
      <c r="AH279" s="46" t="s">
        <v>35</v>
      </c>
      <c r="AI279" s="46" t="s">
        <v>36</v>
      </c>
      <c r="AJ279" s="46" t="s">
        <v>37</v>
      </c>
      <c r="AK279" s="46" t="s">
        <v>38</v>
      </c>
      <c r="AL279" s="46" t="s">
        <v>39</v>
      </c>
      <c r="AM279" s="46" t="s">
        <v>40</v>
      </c>
      <c r="AN279" s="46" t="s">
        <v>41</v>
      </c>
      <c r="AO279" s="46" t="s">
        <v>42</v>
      </c>
    </row>
    <row r="280" spans="1:41" s="54" customFormat="1" ht="14.1" customHeight="1" x14ac:dyDescent="0.25">
      <c r="A280" s="47"/>
      <c r="B280" s="48"/>
      <c r="C280" s="49"/>
      <c r="D280" s="50" t="s">
        <v>43</v>
      </c>
      <c r="E280" s="51"/>
      <c r="F280" s="52" t="s">
        <v>44</v>
      </c>
      <c r="G280" s="53">
        <v>0.55500000000000005</v>
      </c>
      <c r="H280" s="53">
        <v>0.61</v>
      </c>
      <c r="I280" s="53">
        <v>0.60499999999999998</v>
      </c>
      <c r="J280" s="53">
        <v>0.57999999999999996</v>
      </c>
      <c r="K280" s="53">
        <v>0.58499999999999996</v>
      </c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</row>
    <row r="281" spans="1:41" s="61" customFormat="1" ht="13.15" customHeight="1" x14ac:dyDescent="0.25">
      <c r="A281" s="55"/>
      <c r="B281" s="49"/>
      <c r="C281" s="56" t="s">
        <v>45</v>
      </c>
      <c r="D281" s="57"/>
      <c r="E281" s="58" t="e">
        <f>SUM((D281-B283)/B283)</f>
        <v>#DIV/0!</v>
      </c>
      <c r="F281" s="52" t="s">
        <v>46</v>
      </c>
      <c r="G281" s="59">
        <v>0.61</v>
      </c>
      <c r="H281" s="59">
        <v>0.63</v>
      </c>
      <c r="I281" s="60">
        <v>0.61</v>
      </c>
      <c r="J281" s="60">
        <v>0.59499999999999997</v>
      </c>
      <c r="K281" s="59">
        <v>0.65</v>
      </c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</row>
    <row r="282" spans="1:41" s="61" customFormat="1" ht="14.1" customHeight="1" x14ac:dyDescent="0.25">
      <c r="A282" s="62"/>
      <c r="B282" s="63"/>
      <c r="C282" s="56" t="s">
        <v>47</v>
      </c>
      <c r="D282" s="57"/>
      <c r="E282" s="58" t="e">
        <f>SUM((D282-B283)/B283)</f>
        <v>#DIV/0!</v>
      </c>
      <c r="F282" s="52" t="s">
        <v>48</v>
      </c>
      <c r="G282" s="60">
        <v>0.55500000000000005</v>
      </c>
      <c r="H282" s="60">
        <v>0.58499999999999996</v>
      </c>
      <c r="I282" s="60">
        <v>0.57499999999999996</v>
      </c>
      <c r="J282" s="60">
        <v>0.56499999999999995</v>
      </c>
      <c r="K282" s="60">
        <v>0.57499999999999996</v>
      </c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</row>
    <row r="283" spans="1:41" s="61" customFormat="1" ht="14.1" customHeight="1" thickBot="1" x14ac:dyDescent="0.3">
      <c r="A283" s="64" t="s">
        <v>49</v>
      </c>
      <c r="B283" s="65"/>
      <c r="C283" s="49"/>
      <c r="D283" s="49"/>
      <c r="E283" s="66"/>
      <c r="F283" s="52" t="s">
        <v>50</v>
      </c>
      <c r="G283" s="60">
        <v>0.6</v>
      </c>
      <c r="H283" s="53">
        <v>0.6</v>
      </c>
      <c r="I283" s="53">
        <v>0.57999999999999996</v>
      </c>
      <c r="J283" s="53">
        <v>0.57999999999999996</v>
      </c>
      <c r="K283" s="53">
        <v>0.63500000000000001</v>
      </c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</row>
    <row r="284" spans="1:41" s="71" customFormat="1" ht="14.1" customHeight="1" x14ac:dyDescent="0.25">
      <c r="A284" s="64" t="s">
        <v>130</v>
      </c>
      <c r="B284" s="65"/>
      <c r="C284" s="67"/>
      <c r="D284" s="67"/>
      <c r="E284" s="68"/>
      <c r="F284" s="69" t="s">
        <v>51</v>
      </c>
      <c r="G284" s="70">
        <f>(G280+G283)/2</f>
        <v>0.57750000000000001</v>
      </c>
      <c r="H284" s="70">
        <f t="shared" ref="H284" si="842">G284</f>
        <v>0.57750000000000001</v>
      </c>
      <c r="I284" s="70">
        <f t="shared" ref="I284" si="843">H284</f>
        <v>0.57750000000000001</v>
      </c>
      <c r="J284" s="70">
        <f t="shared" ref="J284" si="844">I284</f>
        <v>0.57750000000000001</v>
      </c>
      <c r="K284" s="70">
        <f t="shared" ref="K284" si="845">J284</f>
        <v>0.57750000000000001</v>
      </c>
      <c r="L284" s="70">
        <f t="shared" ref="L284" si="846">K284</f>
        <v>0.57750000000000001</v>
      </c>
      <c r="M284" s="70">
        <f t="shared" ref="M284" si="847">L284</f>
        <v>0.57750000000000001</v>
      </c>
      <c r="N284" s="70">
        <f t="shared" ref="N284" si="848">M284</f>
        <v>0.57750000000000001</v>
      </c>
      <c r="O284" s="70">
        <f t="shared" ref="O284" si="849">N284</f>
        <v>0.57750000000000001</v>
      </c>
      <c r="P284" s="70">
        <f t="shared" ref="P284" si="850">O284</f>
        <v>0.57750000000000001</v>
      </c>
      <c r="Q284" s="70">
        <f t="shared" ref="Q284" si="851">P284</f>
        <v>0.57750000000000001</v>
      </c>
      <c r="R284" s="70">
        <f t="shared" ref="R284" si="852">Q284</f>
        <v>0.57750000000000001</v>
      </c>
      <c r="S284" s="70">
        <f t="shared" ref="S284" si="853">R284</f>
        <v>0.57750000000000001</v>
      </c>
      <c r="T284" s="70">
        <f t="shared" ref="T284" si="854">S284</f>
        <v>0.57750000000000001</v>
      </c>
      <c r="U284" s="70">
        <f t="shared" ref="U284" si="855">T284</f>
        <v>0.57750000000000001</v>
      </c>
      <c r="V284" s="70">
        <f t="shared" ref="V284" si="856">U284</f>
        <v>0.57750000000000001</v>
      </c>
      <c r="W284" s="70">
        <f t="shared" ref="W284" si="857">V284</f>
        <v>0.57750000000000001</v>
      </c>
      <c r="X284" s="70">
        <f t="shared" ref="X284" si="858">W284</f>
        <v>0.57750000000000001</v>
      </c>
      <c r="Y284" s="70">
        <f t="shared" ref="Y284" si="859">X284</f>
        <v>0.57750000000000001</v>
      </c>
      <c r="Z284" s="70">
        <f t="shared" ref="Z284" si="860">Y284</f>
        <v>0.57750000000000001</v>
      </c>
      <c r="AA284" s="70">
        <f t="shared" ref="AA284" si="861">Z284</f>
        <v>0.57750000000000001</v>
      </c>
      <c r="AB284" s="70">
        <f t="shared" ref="AB284" si="862">AA284</f>
        <v>0.57750000000000001</v>
      </c>
      <c r="AC284" s="70">
        <f t="shared" ref="AC284" si="863">AB284</f>
        <v>0.57750000000000001</v>
      </c>
      <c r="AD284" s="70">
        <f t="shared" ref="AD284" si="864">AC284</f>
        <v>0.57750000000000001</v>
      </c>
      <c r="AE284" s="70">
        <f t="shared" ref="AE284" si="865">AD284</f>
        <v>0.57750000000000001</v>
      </c>
      <c r="AF284" s="70">
        <f t="shared" ref="AF284" si="866">AE284</f>
        <v>0.57750000000000001</v>
      </c>
      <c r="AG284" s="70">
        <f t="shared" ref="AG284" si="867">AF284</f>
        <v>0.57750000000000001</v>
      </c>
      <c r="AH284" s="70">
        <f t="shared" ref="AH284" si="868">AG284</f>
        <v>0.57750000000000001</v>
      </c>
      <c r="AI284" s="70">
        <f t="shared" ref="AI284" si="869">AH284</f>
        <v>0.57750000000000001</v>
      </c>
      <c r="AJ284" s="70">
        <f t="shared" ref="AJ284" si="870">AI284</f>
        <v>0.57750000000000001</v>
      </c>
      <c r="AK284" s="70">
        <f t="shared" ref="AK284" si="871">AJ284</f>
        <v>0.57750000000000001</v>
      </c>
      <c r="AL284" s="70">
        <f t="shared" ref="AL284" si="872">AK284</f>
        <v>0.57750000000000001</v>
      </c>
      <c r="AM284" s="70">
        <f t="shared" ref="AM284" si="873">AL284</f>
        <v>0.57750000000000001</v>
      </c>
      <c r="AN284" s="70">
        <f t="shared" ref="AN284" si="874">AM284</f>
        <v>0.57750000000000001</v>
      </c>
      <c r="AO284" s="70">
        <f t="shared" ref="AO284" si="875">AN284</f>
        <v>0.57750000000000001</v>
      </c>
    </row>
    <row r="285" spans="1:41" ht="14.1" customHeight="1" x14ac:dyDescent="0.25">
      <c r="A285" s="93">
        <f>C283*B283</f>
        <v>0</v>
      </c>
      <c r="B285" s="94">
        <f>C284*B284</f>
        <v>0</v>
      </c>
      <c r="C285" s="72" t="s">
        <v>52</v>
      </c>
      <c r="D285" s="73"/>
      <c r="E285" s="74" t="e">
        <f>SUM((B283-D285)/(D285))</f>
        <v>#DIV/0!</v>
      </c>
      <c r="F285" s="75" t="s">
        <v>53</v>
      </c>
      <c r="G285" s="76">
        <v>121218</v>
      </c>
      <c r="H285" s="76">
        <v>109651</v>
      </c>
      <c r="I285" s="77">
        <v>29570</v>
      </c>
      <c r="J285" s="77">
        <v>45137</v>
      </c>
      <c r="K285" s="76">
        <v>310373</v>
      </c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spans="1:41" s="61" customFormat="1" ht="14.1" customHeight="1" x14ac:dyDescent="0.25">
      <c r="A286" s="55" t="s">
        <v>131</v>
      </c>
      <c r="B286" s="94">
        <f>ROUNDUP(A285/1000,0)+IF(A285,8.48,0)+ROUNDUP(A285*0.0003,2)</f>
        <v>0</v>
      </c>
      <c r="C286" s="72" t="s">
        <v>54</v>
      </c>
      <c r="D286" s="73"/>
      <c r="E286" s="74"/>
      <c r="F286" s="79" t="s">
        <v>49</v>
      </c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77"/>
      <c r="W286" s="80"/>
      <c r="X286" s="80"/>
      <c r="Y286" s="80"/>
      <c r="Z286" s="80"/>
      <c r="AA286" s="80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s="71" customFormat="1" ht="14.1" customHeight="1" x14ac:dyDescent="0.25">
      <c r="A287" s="82" t="s">
        <v>132</v>
      </c>
      <c r="B287" s="94">
        <f>ROUNDUP(B285/1000,0)+IF(B285,8.48,0)+ROUNDUP(B285*0.0003,2)</f>
        <v>0</v>
      </c>
      <c r="C287" s="84"/>
      <c r="D287" s="85" t="s">
        <v>55</v>
      </c>
      <c r="E287" s="86"/>
      <c r="F287" s="87" t="s">
        <v>56</v>
      </c>
      <c r="G287" s="88">
        <f t="shared" ref="G287:AO287" si="876">ROUNDDOWN(G284*105%,3)</f>
        <v>0.60599999999999998</v>
      </c>
      <c r="H287" s="88">
        <f t="shared" si="876"/>
        <v>0.60599999999999998</v>
      </c>
      <c r="I287" s="88">
        <f t="shared" si="876"/>
        <v>0.60599999999999998</v>
      </c>
      <c r="J287" s="88">
        <f t="shared" si="876"/>
        <v>0.60599999999999998</v>
      </c>
      <c r="K287" s="88">
        <f t="shared" si="876"/>
        <v>0.60599999999999998</v>
      </c>
      <c r="L287" s="88">
        <f t="shared" si="876"/>
        <v>0.60599999999999998</v>
      </c>
      <c r="M287" s="88">
        <f t="shared" si="876"/>
        <v>0.60599999999999998</v>
      </c>
      <c r="N287" s="88">
        <f t="shared" si="876"/>
        <v>0.60599999999999998</v>
      </c>
      <c r="O287" s="88">
        <f t="shared" si="876"/>
        <v>0.60599999999999998</v>
      </c>
      <c r="P287" s="88">
        <f t="shared" si="876"/>
        <v>0.60599999999999998</v>
      </c>
      <c r="Q287" s="88">
        <f t="shared" si="876"/>
        <v>0.60599999999999998</v>
      </c>
      <c r="R287" s="88">
        <f t="shared" si="876"/>
        <v>0.60599999999999998</v>
      </c>
      <c r="S287" s="88">
        <f t="shared" si="876"/>
        <v>0.60599999999999998</v>
      </c>
      <c r="T287" s="88">
        <f t="shared" si="876"/>
        <v>0.60599999999999998</v>
      </c>
      <c r="U287" s="88">
        <f t="shared" si="876"/>
        <v>0.60599999999999998</v>
      </c>
      <c r="V287" s="88">
        <f t="shared" si="876"/>
        <v>0.60599999999999998</v>
      </c>
      <c r="W287" s="88">
        <f t="shared" si="876"/>
        <v>0.60599999999999998</v>
      </c>
      <c r="X287" s="88">
        <f t="shared" si="876"/>
        <v>0.60599999999999998</v>
      </c>
      <c r="Y287" s="88">
        <f t="shared" si="876"/>
        <v>0.60599999999999998</v>
      </c>
      <c r="Z287" s="88">
        <f t="shared" si="876"/>
        <v>0.60599999999999998</v>
      </c>
      <c r="AA287" s="88">
        <f t="shared" si="876"/>
        <v>0.60599999999999998</v>
      </c>
      <c r="AB287" s="88">
        <f t="shared" si="876"/>
        <v>0.60599999999999998</v>
      </c>
      <c r="AC287" s="88">
        <f t="shared" si="876"/>
        <v>0.60599999999999998</v>
      </c>
      <c r="AD287" s="88">
        <f t="shared" si="876"/>
        <v>0.60599999999999998</v>
      </c>
      <c r="AE287" s="88">
        <f t="shared" si="876"/>
        <v>0.60599999999999998</v>
      </c>
      <c r="AF287" s="88">
        <f t="shared" si="876"/>
        <v>0.60599999999999998</v>
      </c>
      <c r="AG287" s="88">
        <f t="shared" si="876"/>
        <v>0.60599999999999998</v>
      </c>
      <c r="AH287" s="88">
        <f t="shared" si="876"/>
        <v>0.60599999999999998</v>
      </c>
      <c r="AI287" s="88">
        <f t="shared" si="876"/>
        <v>0.60599999999999998</v>
      </c>
      <c r="AJ287" s="88">
        <f t="shared" si="876"/>
        <v>0.60599999999999998</v>
      </c>
      <c r="AK287" s="88">
        <f t="shared" si="876"/>
        <v>0.60599999999999998</v>
      </c>
      <c r="AL287" s="88">
        <f t="shared" si="876"/>
        <v>0.60599999999999998</v>
      </c>
      <c r="AM287" s="88">
        <f t="shared" si="876"/>
        <v>0.60599999999999998</v>
      </c>
      <c r="AN287" s="88">
        <f t="shared" si="876"/>
        <v>0.60599999999999998</v>
      </c>
      <c r="AO287" s="88">
        <f t="shared" si="876"/>
        <v>0.60599999999999998</v>
      </c>
    </row>
    <row r="288" spans="1:41" ht="13.5" customHeight="1" x14ac:dyDescent="0.25">
      <c r="A288" s="89"/>
      <c r="B288" s="89"/>
      <c r="C288" s="89"/>
      <c r="D288" s="89"/>
      <c r="E288" s="89"/>
      <c r="F288" s="89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</row>
    <row r="289" spans="1:41" ht="14.1" customHeight="1" x14ac:dyDescent="0.25">
      <c r="A289" s="173" t="s">
        <v>6</v>
      </c>
      <c r="B289" s="174"/>
      <c r="C289" s="174"/>
      <c r="D289" s="174"/>
      <c r="E289" s="175"/>
      <c r="F289" s="43" t="s">
        <v>7</v>
      </c>
      <c r="G289" s="44" t="s">
        <v>142</v>
      </c>
      <c r="H289" s="44" t="s">
        <v>143</v>
      </c>
      <c r="I289" s="44" t="s">
        <v>144</v>
      </c>
      <c r="J289" s="44" t="s">
        <v>145</v>
      </c>
      <c r="K289" s="44" t="s">
        <v>146</v>
      </c>
      <c r="L289" s="44" t="s">
        <v>147</v>
      </c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</row>
    <row r="290" spans="1:41" ht="14.1" customHeight="1" x14ac:dyDescent="0.25">
      <c r="A290" s="176" t="s">
        <v>8</v>
      </c>
      <c r="B290" s="177"/>
      <c r="C290" s="177"/>
      <c r="D290" s="178"/>
      <c r="E290" s="179"/>
      <c r="F290" s="164" t="s">
        <v>91</v>
      </c>
      <c r="G290" s="45" t="s">
        <v>129</v>
      </c>
      <c r="H290" s="46" t="s">
        <v>9</v>
      </c>
      <c r="I290" s="46" t="s">
        <v>10</v>
      </c>
      <c r="J290" s="46" t="s">
        <v>11</v>
      </c>
      <c r="K290" s="46" t="s">
        <v>12</v>
      </c>
      <c r="L290" s="46" t="s">
        <v>13</v>
      </c>
      <c r="M290" s="46" t="s">
        <v>14</v>
      </c>
      <c r="N290" s="46" t="s">
        <v>15</v>
      </c>
      <c r="O290" s="46" t="s">
        <v>16</v>
      </c>
      <c r="P290" s="46" t="s">
        <v>17</v>
      </c>
      <c r="Q290" s="46" t="s">
        <v>18</v>
      </c>
      <c r="R290" s="46" t="s">
        <v>19</v>
      </c>
      <c r="S290" s="46" t="s">
        <v>20</v>
      </c>
      <c r="T290" s="46" t="s">
        <v>21</v>
      </c>
      <c r="U290" s="46" t="s">
        <v>22</v>
      </c>
      <c r="V290" s="46" t="s">
        <v>23</v>
      </c>
      <c r="W290" s="46" t="s">
        <v>24</v>
      </c>
      <c r="X290" s="46" t="s">
        <v>25</v>
      </c>
      <c r="Y290" s="46" t="s">
        <v>26</v>
      </c>
      <c r="Z290" s="46" t="s">
        <v>27</v>
      </c>
      <c r="AA290" s="46" t="s">
        <v>28</v>
      </c>
      <c r="AB290" s="46" t="s">
        <v>29</v>
      </c>
      <c r="AC290" s="46" t="s">
        <v>30</v>
      </c>
      <c r="AD290" s="46" t="s">
        <v>31</v>
      </c>
      <c r="AE290" s="46" t="s">
        <v>32</v>
      </c>
      <c r="AF290" s="46" t="s">
        <v>33</v>
      </c>
      <c r="AG290" s="46" t="s">
        <v>34</v>
      </c>
      <c r="AH290" s="46" t="s">
        <v>35</v>
      </c>
      <c r="AI290" s="46" t="s">
        <v>36</v>
      </c>
      <c r="AJ290" s="46" t="s">
        <v>37</v>
      </c>
      <c r="AK290" s="46" t="s">
        <v>38</v>
      </c>
      <c r="AL290" s="46" t="s">
        <v>39</v>
      </c>
      <c r="AM290" s="46" t="s">
        <v>40</v>
      </c>
      <c r="AN290" s="46" t="s">
        <v>41</v>
      </c>
      <c r="AO290" s="46" t="s">
        <v>42</v>
      </c>
    </row>
    <row r="291" spans="1:41" s="54" customFormat="1" ht="14.1" customHeight="1" x14ac:dyDescent="0.25">
      <c r="A291" s="47"/>
      <c r="B291" s="48"/>
      <c r="C291" s="49"/>
      <c r="D291" s="50" t="s">
        <v>43</v>
      </c>
      <c r="E291" s="51"/>
      <c r="F291" s="52" t="s">
        <v>44</v>
      </c>
      <c r="G291" s="53">
        <v>1.1499999999999999</v>
      </c>
      <c r="H291" s="53">
        <v>1.3</v>
      </c>
      <c r="I291" s="53">
        <v>1.28</v>
      </c>
      <c r="J291" s="53">
        <v>1.24</v>
      </c>
      <c r="K291" s="53">
        <v>1.37</v>
      </c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</row>
    <row r="292" spans="1:41" s="61" customFormat="1" ht="13.15" customHeight="1" x14ac:dyDescent="0.25">
      <c r="A292" s="55"/>
      <c r="B292" s="49"/>
      <c r="C292" s="56" t="s">
        <v>45</v>
      </c>
      <c r="D292" s="57"/>
      <c r="E292" s="58">
        <f>SUM((D292-B294)/B294)</f>
        <v>-1</v>
      </c>
      <c r="F292" s="52" t="s">
        <v>46</v>
      </c>
      <c r="G292" s="59">
        <v>1.33</v>
      </c>
      <c r="H292" s="60">
        <v>1.33</v>
      </c>
      <c r="I292" s="60">
        <v>1.28</v>
      </c>
      <c r="J292" s="59">
        <v>1.38</v>
      </c>
      <c r="K292" s="60">
        <v>1.38</v>
      </c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</row>
    <row r="293" spans="1:41" s="61" customFormat="1" ht="14.1" customHeight="1" x14ac:dyDescent="0.25">
      <c r="A293" s="62"/>
      <c r="B293" s="63"/>
      <c r="C293" s="56" t="s">
        <v>47</v>
      </c>
      <c r="D293" s="57">
        <v>1.33</v>
      </c>
      <c r="E293" s="58">
        <f>SUM((D293-B294)/B294)</f>
        <v>7.2580645161290383E-2</v>
      </c>
      <c r="F293" s="52" t="s">
        <v>48</v>
      </c>
      <c r="G293" s="60">
        <v>1.1299999999999999</v>
      </c>
      <c r="H293" s="60">
        <v>1.27</v>
      </c>
      <c r="I293" s="60">
        <v>1.22</v>
      </c>
      <c r="J293" s="60">
        <v>1.24</v>
      </c>
      <c r="K293" s="60">
        <v>1.29</v>
      </c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</row>
    <row r="294" spans="1:41" s="61" customFormat="1" ht="14.1" customHeight="1" thickBot="1" x14ac:dyDescent="0.3">
      <c r="A294" s="64" t="s">
        <v>49</v>
      </c>
      <c r="B294" s="65">
        <v>1.24</v>
      </c>
      <c r="C294" s="49"/>
      <c r="D294" s="49"/>
      <c r="E294" s="66"/>
      <c r="F294" s="52" t="s">
        <v>50</v>
      </c>
      <c r="G294" s="53">
        <v>1.29</v>
      </c>
      <c r="H294" s="53">
        <v>1.28</v>
      </c>
      <c r="I294" s="53">
        <v>1.23</v>
      </c>
      <c r="J294" s="53">
        <v>1.37</v>
      </c>
      <c r="K294" s="53">
        <v>1.31</v>
      </c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</row>
    <row r="295" spans="1:41" s="71" customFormat="1" ht="14.1" customHeight="1" x14ac:dyDescent="0.25">
      <c r="A295" s="64" t="s">
        <v>130</v>
      </c>
      <c r="B295" s="65"/>
      <c r="C295" s="67"/>
      <c r="D295" s="67"/>
      <c r="E295" s="68"/>
      <c r="F295" s="69" t="s">
        <v>51</v>
      </c>
      <c r="G295" s="70">
        <f>(G291+G294)/2</f>
        <v>1.22</v>
      </c>
      <c r="H295" s="70">
        <f t="shared" ref="H295" si="877">G295</f>
        <v>1.22</v>
      </c>
      <c r="I295" s="70">
        <f t="shared" ref="I295" si="878">H295</f>
        <v>1.22</v>
      </c>
      <c r="J295" s="70">
        <f t="shared" ref="J295" si="879">I295</f>
        <v>1.22</v>
      </c>
      <c r="K295" s="70">
        <f t="shared" ref="K295" si="880">J295</f>
        <v>1.22</v>
      </c>
      <c r="L295" s="70">
        <f t="shared" ref="L295" si="881">K295</f>
        <v>1.22</v>
      </c>
      <c r="M295" s="70">
        <f t="shared" ref="M295" si="882">L295</f>
        <v>1.22</v>
      </c>
      <c r="N295" s="70">
        <f t="shared" ref="N295" si="883">M295</f>
        <v>1.22</v>
      </c>
      <c r="O295" s="70">
        <f t="shared" ref="O295" si="884">N295</f>
        <v>1.22</v>
      </c>
      <c r="P295" s="70">
        <f t="shared" ref="P295" si="885">O295</f>
        <v>1.22</v>
      </c>
      <c r="Q295" s="70">
        <f t="shared" ref="Q295" si="886">P295</f>
        <v>1.22</v>
      </c>
      <c r="R295" s="70">
        <f t="shared" ref="R295" si="887">Q295</f>
        <v>1.22</v>
      </c>
      <c r="S295" s="70">
        <f t="shared" ref="S295" si="888">R295</f>
        <v>1.22</v>
      </c>
      <c r="T295" s="70">
        <f t="shared" ref="T295" si="889">S295</f>
        <v>1.22</v>
      </c>
      <c r="U295" s="70">
        <f t="shared" ref="U295" si="890">T295</f>
        <v>1.22</v>
      </c>
      <c r="V295" s="70">
        <f t="shared" ref="V295" si="891">U295</f>
        <v>1.22</v>
      </c>
      <c r="W295" s="70">
        <f t="shared" ref="W295" si="892">V295</f>
        <v>1.22</v>
      </c>
      <c r="X295" s="70">
        <f t="shared" ref="X295" si="893">W295</f>
        <v>1.22</v>
      </c>
      <c r="Y295" s="70">
        <f t="shared" ref="Y295" si="894">X295</f>
        <v>1.22</v>
      </c>
      <c r="Z295" s="70">
        <f t="shared" ref="Z295" si="895">Y295</f>
        <v>1.22</v>
      </c>
      <c r="AA295" s="70">
        <f t="shared" ref="AA295" si="896">Z295</f>
        <v>1.22</v>
      </c>
      <c r="AB295" s="70">
        <f t="shared" ref="AB295" si="897">AA295</f>
        <v>1.22</v>
      </c>
      <c r="AC295" s="70">
        <f t="shared" ref="AC295" si="898">AB295</f>
        <v>1.22</v>
      </c>
      <c r="AD295" s="70">
        <f t="shared" ref="AD295" si="899">AC295</f>
        <v>1.22</v>
      </c>
      <c r="AE295" s="70">
        <f t="shared" ref="AE295" si="900">AD295</f>
        <v>1.22</v>
      </c>
      <c r="AF295" s="70">
        <f t="shared" ref="AF295" si="901">AE295</f>
        <v>1.22</v>
      </c>
      <c r="AG295" s="70">
        <f t="shared" ref="AG295" si="902">AF295</f>
        <v>1.22</v>
      </c>
      <c r="AH295" s="70">
        <f t="shared" ref="AH295" si="903">AG295</f>
        <v>1.22</v>
      </c>
      <c r="AI295" s="70">
        <f t="shared" ref="AI295" si="904">AH295</f>
        <v>1.22</v>
      </c>
      <c r="AJ295" s="70">
        <f t="shared" ref="AJ295" si="905">AI295</f>
        <v>1.22</v>
      </c>
      <c r="AK295" s="70">
        <f t="shared" ref="AK295" si="906">AJ295</f>
        <v>1.22</v>
      </c>
      <c r="AL295" s="70">
        <f t="shared" ref="AL295" si="907">AK295</f>
        <v>1.22</v>
      </c>
      <c r="AM295" s="70">
        <f t="shared" ref="AM295" si="908">AL295</f>
        <v>1.22</v>
      </c>
      <c r="AN295" s="70">
        <f t="shared" ref="AN295" si="909">AM295</f>
        <v>1.22</v>
      </c>
      <c r="AO295" s="70">
        <f t="shared" ref="AO295" si="910">AN295</f>
        <v>1.22</v>
      </c>
    </row>
    <row r="296" spans="1:41" ht="14.1" customHeight="1" x14ac:dyDescent="0.25">
      <c r="A296" s="93">
        <f>C294*B294</f>
        <v>0</v>
      </c>
      <c r="B296" s="94">
        <f>C295*B295</f>
        <v>0</v>
      </c>
      <c r="C296" s="72" t="s">
        <v>52</v>
      </c>
      <c r="D296" s="73">
        <v>1.21</v>
      </c>
      <c r="E296" s="74">
        <f>SUM((B294-D296)/(D296))</f>
        <v>2.4793388429752088E-2</v>
      </c>
      <c r="F296" s="75" t="s">
        <v>53</v>
      </c>
      <c r="G296" s="76">
        <v>388994</v>
      </c>
      <c r="H296" s="77">
        <v>148260</v>
      </c>
      <c r="I296" s="77">
        <v>54969</v>
      </c>
      <c r="J296" s="76">
        <v>216869</v>
      </c>
      <c r="K296" s="77">
        <v>136401</v>
      </c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s="61" customFormat="1" ht="14.1" customHeight="1" x14ac:dyDescent="0.25">
      <c r="A297" s="55" t="s">
        <v>131</v>
      </c>
      <c r="B297" s="94">
        <f>ROUNDUP(A296/1000,0)+IF(A296,8.48,0)+ROUNDUP(A296*0.0003,2)</f>
        <v>0</v>
      </c>
      <c r="C297" s="72" t="s">
        <v>54</v>
      </c>
      <c r="D297" s="73"/>
      <c r="E297" s="74"/>
      <c r="F297" s="79" t="s">
        <v>49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77"/>
      <c r="W297" s="80"/>
      <c r="X297" s="80"/>
      <c r="Y297" s="80"/>
      <c r="Z297" s="80"/>
      <c r="AA297" s="80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</row>
    <row r="298" spans="1:41" s="71" customFormat="1" ht="14.1" customHeight="1" x14ac:dyDescent="0.25">
      <c r="A298" s="82" t="s">
        <v>132</v>
      </c>
      <c r="B298" s="94">
        <f>ROUNDUP(B296/1000,0)+IF(B296,8.48,0)+ROUNDUP(B296*0.0003,2)</f>
        <v>0</v>
      </c>
      <c r="C298" s="84"/>
      <c r="D298" s="85" t="s">
        <v>55</v>
      </c>
      <c r="E298" s="86"/>
      <c r="F298" s="87" t="s">
        <v>56</v>
      </c>
      <c r="G298" s="88">
        <f t="shared" ref="G298:AO298" si="911">ROUNDDOWN(G295*105%,3)</f>
        <v>1.2809999999999999</v>
      </c>
      <c r="H298" s="88">
        <f t="shared" si="911"/>
        <v>1.2809999999999999</v>
      </c>
      <c r="I298" s="88">
        <f t="shared" si="911"/>
        <v>1.2809999999999999</v>
      </c>
      <c r="J298" s="88">
        <f t="shared" si="911"/>
        <v>1.2809999999999999</v>
      </c>
      <c r="K298" s="88">
        <f t="shared" si="911"/>
        <v>1.2809999999999999</v>
      </c>
      <c r="L298" s="88">
        <f t="shared" si="911"/>
        <v>1.2809999999999999</v>
      </c>
      <c r="M298" s="88">
        <f t="shared" si="911"/>
        <v>1.2809999999999999</v>
      </c>
      <c r="N298" s="88">
        <f t="shared" si="911"/>
        <v>1.2809999999999999</v>
      </c>
      <c r="O298" s="88">
        <f t="shared" si="911"/>
        <v>1.2809999999999999</v>
      </c>
      <c r="P298" s="88">
        <f t="shared" si="911"/>
        <v>1.2809999999999999</v>
      </c>
      <c r="Q298" s="88">
        <f t="shared" si="911"/>
        <v>1.2809999999999999</v>
      </c>
      <c r="R298" s="88">
        <f t="shared" si="911"/>
        <v>1.2809999999999999</v>
      </c>
      <c r="S298" s="88">
        <f t="shared" si="911"/>
        <v>1.2809999999999999</v>
      </c>
      <c r="T298" s="88">
        <f t="shared" si="911"/>
        <v>1.2809999999999999</v>
      </c>
      <c r="U298" s="88">
        <f t="shared" si="911"/>
        <v>1.2809999999999999</v>
      </c>
      <c r="V298" s="88">
        <f t="shared" si="911"/>
        <v>1.2809999999999999</v>
      </c>
      <c r="W298" s="88">
        <f t="shared" si="911"/>
        <v>1.2809999999999999</v>
      </c>
      <c r="X298" s="88">
        <f t="shared" si="911"/>
        <v>1.2809999999999999</v>
      </c>
      <c r="Y298" s="88">
        <f t="shared" si="911"/>
        <v>1.2809999999999999</v>
      </c>
      <c r="Z298" s="88">
        <f t="shared" si="911"/>
        <v>1.2809999999999999</v>
      </c>
      <c r="AA298" s="88">
        <f t="shared" si="911"/>
        <v>1.2809999999999999</v>
      </c>
      <c r="AB298" s="88">
        <f t="shared" si="911"/>
        <v>1.2809999999999999</v>
      </c>
      <c r="AC298" s="88">
        <f t="shared" si="911"/>
        <v>1.2809999999999999</v>
      </c>
      <c r="AD298" s="88">
        <f t="shared" si="911"/>
        <v>1.2809999999999999</v>
      </c>
      <c r="AE298" s="88">
        <f t="shared" si="911"/>
        <v>1.2809999999999999</v>
      </c>
      <c r="AF298" s="88">
        <f t="shared" si="911"/>
        <v>1.2809999999999999</v>
      </c>
      <c r="AG298" s="88">
        <f t="shared" si="911"/>
        <v>1.2809999999999999</v>
      </c>
      <c r="AH298" s="88">
        <f t="shared" si="911"/>
        <v>1.2809999999999999</v>
      </c>
      <c r="AI298" s="88">
        <f t="shared" si="911"/>
        <v>1.2809999999999999</v>
      </c>
      <c r="AJ298" s="88">
        <f t="shared" si="911"/>
        <v>1.2809999999999999</v>
      </c>
      <c r="AK298" s="88">
        <f t="shared" si="911"/>
        <v>1.2809999999999999</v>
      </c>
      <c r="AL298" s="88">
        <f t="shared" si="911"/>
        <v>1.2809999999999999</v>
      </c>
      <c r="AM298" s="88">
        <f t="shared" si="911"/>
        <v>1.2809999999999999</v>
      </c>
      <c r="AN298" s="88">
        <f t="shared" si="911"/>
        <v>1.2809999999999999</v>
      </c>
      <c r="AO298" s="88">
        <f t="shared" si="911"/>
        <v>1.2809999999999999</v>
      </c>
    </row>
    <row r="299" spans="1:41" ht="13.5" customHeight="1" x14ac:dyDescent="0.25">
      <c r="A299" s="89"/>
      <c r="B299" s="89"/>
      <c r="C299" s="89"/>
      <c r="D299" s="89"/>
      <c r="E299" s="89"/>
      <c r="F299" s="89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</row>
    <row r="300" spans="1:41" ht="14.1" customHeight="1" x14ac:dyDescent="0.25">
      <c r="A300" s="173" t="s">
        <v>6</v>
      </c>
      <c r="B300" s="174"/>
      <c r="C300" s="174"/>
      <c r="D300" s="174"/>
      <c r="E300" s="175"/>
      <c r="F300" s="43" t="s">
        <v>7</v>
      </c>
      <c r="G300" s="44" t="s">
        <v>143</v>
      </c>
      <c r="H300" s="44" t="s">
        <v>144</v>
      </c>
      <c r="I300" s="44" t="s">
        <v>145</v>
      </c>
      <c r="J300" s="44" t="s">
        <v>146</v>
      </c>
      <c r="K300" s="44" t="s">
        <v>147</v>
      </c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</row>
    <row r="301" spans="1:41" ht="14.1" customHeight="1" x14ac:dyDescent="0.25">
      <c r="A301" s="176" t="s">
        <v>8</v>
      </c>
      <c r="B301" s="177"/>
      <c r="C301" s="177"/>
      <c r="D301" s="178"/>
      <c r="E301" s="179"/>
      <c r="F301" s="164" t="s">
        <v>94</v>
      </c>
      <c r="G301" s="45" t="s">
        <v>129</v>
      </c>
      <c r="H301" s="46" t="s">
        <v>9</v>
      </c>
      <c r="I301" s="46" t="s">
        <v>10</v>
      </c>
      <c r="J301" s="46" t="s">
        <v>11</v>
      </c>
      <c r="K301" s="46" t="s">
        <v>12</v>
      </c>
      <c r="L301" s="46" t="s">
        <v>13</v>
      </c>
      <c r="M301" s="46" t="s">
        <v>14</v>
      </c>
      <c r="N301" s="46" t="s">
        <v>15</v>
      </c>
      <c r="O301" s="46" t="s">
        <v>16</v>
      </c>
      <c r="P301" s="46" t="s">
        <v>17</v>
      </c>
      <c r="Q301" s="46" t="s">
        <v>18</v>
      </c>
      <c r="R301" s="46" t="s">
        <v>19</v>
      </c>
      <c r="S301" s="46" t="s">
        <v>20</v>
      </c>
      <c r="T301" s="46" t="s">
        <v>21</v>
      </c>
      <c r="U301" s="46" t="s">
        <v>22</v>
      </c>
      <c r="V301" s="46" t="s">
        <v>23</v>
      </c>
      <c r="W301" s="46" t="s">
        <v>24</v>
      </c>
      <c r="X301" s="46" t="s">
        <v>25</v>
      </c>
      <c r="Y301" s="46" t="s">
        <v>26</v>
      </c>
      <c r="Z301" s="46" t="s">
        <v>27</v>
      </c>
      <c r="AA301" s="46" t="s">
        <v>28</v>
      </c>
      <c r="AB301" s="46" t="s">
        <v>29</v>
      </c>
      <c r="AC301" s="46" t="s">
        <v>30</v>
      </c>
      <c r="AD301" s="46" t="s">
        <v>31</v>
      </c>
      <c r="AE301" s="46" t="s">
        <v>32</v>
      </c>
      <c r="AF301" s="46" t="s">
        <v>33</v>
      </c>
      <c r="AG301" s="46" t="s">
        <v>34</v>
      </c>
      <c r="AH301" s="46" t="s">
        <v>35</v>
      </c>
      <c r="AI301" s="46" t="s">
        <v>36</v>
      </c>
      <c r="AJ301" s="46" t="s">
        <v>37</v>
      </c>
      <c r="AK301" s="46" t="s">
        <v>38</v>
      </c>
      <c r="AL301" s="46" t="s">
        <v>39</v>
      </c>
      <c r="AM301" s="46" t="s">
        <v>40</v>
      </c>
      <c r="AN301" s="46" t="s">
        <v>41</v>
      </c>
      <c r="AO301" s="46" t="s">
        <v>42</v>
      </c>
    </row>
    <row r="302" spans="1:41" s="54" customFormat="1" ht="14.1" customHeight="1" x14ac:dyDescent="0.25">
      <c r="A302" s="47"/>
      <c r="B302" s="48"/>
      <c r="C302" s="49"/>
      <c r="D302" s="50" t="s">
        <v>43</v>
      </c>
      <c r="E302" s="51"/>
      <c r="F302" s="52" t="s">
        <v>44</v>
      </c>
      <c r="G302" s="53">
        <v>1.47</v>
      </c>
      <c r="H302" s="53">
        <v>1.54</v>
      </c>
      <c r="I302" s="53">
        <v>1.49</v>
      </c>
      <c r="J302" s="53">
        <v>1.53</v>
      </c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</row>
    <row r="303" spans="1:41" s="61" customFormat="1" ht="13.15" customHeight="1" x14ac:dyDescent="0.25">
      <c r="A303" s="55"/>
      <c r="B303" s="49"/>
      <c r="C303" s="56" t="s">
        <v>45</v>
      </c>
      <c r="D303" s="57"/>
      <c r="E303" s="58" t="e">
        <f>SUM((D303-B305)/B305)</f>
        <v>#DIV/0!</v>
      </c>
      <c r="F303" s="52" t="s">
        <v>46</v>
      </c>
      <c r="G303" s="59">
        <v>1.55</v>
      </c>
      <c r="H303" s="60">
        <v>1.55</v>
      </c>
      <c r="I303" s="60">
        <v>1.53</v>
      </c>
      <c r="J303" s="59">
        <v>1.57</v>
      </c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</row>
    <row r="304" spans="1:41" s="61" customFormat="1" ht="14.1" customHeight="1" x14ac:dyDescent="0.25">
      <c r="A304" s="62"/>
      <c r="B304" s="63"/>
      <c r="C304" s="56" t="s">
        <v>47</v>
      </c>
      <c r="D304" s="57"/>
      <c r="E304" s="58" t="e">
        <f>SUM((D304-B305)/B305)</f>
        <v>#DIV/0!</v>
      </c>
      <c r="F304" s="52" t="s">
        <v>48</v>
      </c>
      <c r="G304" s="60">
        <v>1.46</v>
      </c>
      <c r="H304" s="60">
        <v>1.47</v>
      </c>
      <c r="I304" s="60">
        <v>1.49</v>
      </c>
      <c r="J304" s="60">
        <v>1.51</v>
      </c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</row>
    <row r="305" spans="1:41" s="61" customFormat="1" ht="14.1" customHeight="1" thickBot="1" x14ac:dyDescent="0.3">
      <c r="A305" s="64" t="s">
        <v>49</v>
      </c>
      <c r="B305" s="65"/>
      <c r="C305" s="49"/>
      <c r="D305" s="49"/>
      <c r="E305" s="66"/>
      <c r="F305" s="52" t="s">
        <v>50</v>
      </c>
      <c r="G305" s="60">
        <v>1.54</v>
      </c>
      <c r="H305" s="53">
        <v>1.49</v>
      </c>
      <c r="I305" s="53">
        <v>1.52</v>
      </c>
      <c r="J305" s="53">
        <v>1.53</v>
      </c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</row>
    <row r="306" spans="1:41" s="71" customFormat="1" ht="14.1" customHeight="1" x14ac:dyDescent="0.25">
      <c r="A306" s="64" t="s">
        <v>130</v>
      </c>
      <c r="B306" s="65"/>
      <c r="C306" s="67"/>
      <c r="D306" s="67"/>
      <c r="E306" s="68"/>
      <c r="F306" s="69" t="s">
        <v>51</v>
      </c>
      <c r="G306" s="70">
        <f>(G302+G305)/2</f>
        <v>1.5049999999999999</v>
      </c>
      <c r="H306" s="70">
        <f t="shared" ref="H306" si="912">G306</f>
        <v>1.5049999999999999</v>
      </c>
      <c r="I306" s="70">
        <f t="shared" ref="I306" si="913">H306</f>
        <v>1.5049999999999999</v>
      </c>
      <c r="J306" s="70">
        <f t="shared" ref="J306" si="914">I306</f>
        <v>1.5049999999999999</v>
      </c>
      <c r="K306" s="70">
        <f t="shared" ref="K306" si="915">J306</f>
        <v>1.5049999999999999</v>
      </c>
      <c r="L306" s="70">
        <f t="shared" ref="L306" si="916">K306</f>
        <v>1.5049999999999999</v>
      </c>
      <c r="M306" s="70">
        <f t="shared" ref="M306" si="917">L306</f>
        <v>1.5049999999999999</v>
      </c>
      <c r="N306" s="70">
        <f t="shared" ref="N306" si="918">M306</f>
        <v>1.5049999999999999</v>
      </c>
      <c r="O306" s="70">
        <f t="shared" ref="O306" si="919">N306</f>
        <v>1.5049999999999999</v>
      </c>
      <c r="P306" s="70">
        <f t="shared" ref="P306" si="920">O306</f>
        <v>1.5049999999999999</v>
      </c>
      <c r="Q306" s="70">
        <f t="shared" ref="Q306" si="921">P306</f>
        <v>1.5049999999999999</v>
      </c>
      <c r="R306" s="70">
        <f t="shared" ref="R306" si="922">Q306</f>
        <v>1.5049999999999999</v>
      </c>
      <c r="S306" s="70">
        <f t="shared" ref="S306" si="923">R306</f>
        <v>1.5049999999999999</v>
      </c>
      <c r="T306" s="70">
        <f t="shared" ref="T306" si="924">S306</f>
        <v>1.5049999999999999</v>
      </c>
      <c r="U306" s="70">
        <f t="shared" ref="U306" si="925">T306</f>
        <v>1.5049999999999999</v>
      </c>
      <c r="V306" s="70">
        <f t="shared" ref="V306" si="926">U306</f>
        <v>1.5049999999999999</v>
      </c>
      <c r="W306" s="70">
        <f t="shared" ref="W306" si="927">V306</f>
        <v>1.5049999999999999</v>
      </c>
      <c r="X306" s="70">
        <f t="shared" ref="X306" si="928">W306</f>
        <v>1.5049999999999999</v>
      </c>
      <c r="Y306" s="70">
        <f t="shared" ref="Y306" si="929">X306</f>
        <v>1.5049999999999999</v>
      </c>
      <c r="Z306" s="70">
        <f t="shared" ref="Z306" si="930">Y306</f>
        <v>1.5049999999999999</v>
      </c>
      <c r="AA306" s="70">
        <f t="shared" ref="AA306" si="931">Z306</f>
        <v>1.5049999999999999</v>
      </c>
      <c r="AB306" s="70">
        <f t="shared" ref="AB306" si="932">AA306</f>
        <v>1.5049999999999999</v>
      </c>
      <c r="AC306" s="70">
        <f t="shared" ref="AC306" si="933">AB306</f>
        <v>1.5049999999999999</v>
      </c>
      <c r="AD306" s="70">
        <f t="shared" ref="AD306" si="934">AC306</f>
        <v>1.5049999999999999</v>
      </c>
      <c r="AE306" s="70">
        <f t="shared" ref="AE306" si="935">AD306</f>
        <v>1.5049999999999999</v>
      </c>
      <c r="AF306" s="70">
        <f t="shared" ref="AF306" si="936">AE306</f>
        <v>1.5049999999999999</v>
      </c>
      <c r="AG306" s="70">
        <f t="shared" ref="AG306" si="937">AF306</f>
        <v>1.5049999999999999</v>
      </c>
      <c r="AH306" s="70">
        <f t="shared" ref="AH306" si="938">AG306</f>
        <v>1.5049999999999999</v>
      </c>
      <c r="AI306" s="70">
        <f t="shared" ref="AI306" si="939">AH306</f>
        <v>1.5049999999999999</v>
      </c>
      <c r="AJ306" s="70">
        <f t="shared" ref="AJ306" si="940">AI306</f>
        <v>1.5049999999999999</v>
      </c>
      <c r="AK306" s="70">
        <f t="shared" ref="AK306" si="941">AJ306</f>
        <v>1.5049999999999999</v>
      </c>
      <c r="AL306" s="70">
        <f t="shared" ref="AL306" si="942">AK306</f>
        <v>1.5049999999999999</v>
      </c>
      <c r="AM306" s="70">
        <f t="shared" ref="AM306" si="943">AL306</f>
        <v>1.5049999999999999</v>
      </c>
      <c r="AN306" s="70">
        <f t="shared" ref="AN306" si="944">AM306</f>
        <v>1.5049999999999999</v>
      </c>
      <c r="AO306" s="70">
        <f t="shared" ref="AO306" si="945">AN306</f>
        <v>1.5049999999999999</v>
      </c>
    </row>
    <row r="307" spans="1:41" ht="14.1" customHeight="1" x14ac:dyDescent="0.25">
      <c r="A307" s="93">
        <f>C305*B305</f>
        <v>0</v>
      </c>
      <c r="B307" s="94">
        <f>C306*B306</f>
        <v>0</v>
      </c>
      <c r="C307" s="72" t="s">
        <v>52</v>
      </c>
      <c r="D307" s="73"/>
      <c r="E307" s="74" t="e">
        <f>SUM((B305-D307)/(D307))</f>
        <v>#DIV/0!</v>
      </c>
      <c r="F307" s="75" t="s">
        <v>53</v>
      </c>
      <c r="G307" s="76">
        <v>252788</v>
      </c>
      <c r="H307" s="76">
        <v>151765</v>
      </c>
      <c r="I307" s="77">
        <v>91240</v>
      </c>
      <c r="J307" s="76">
        <v>148370</v>
      </c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spans="1:41" s="61" customFormat="1" ht="14.1" customHeight="1" x14ac:dyDescent="0.25">
      <c r="A308" s="55" t="s">
        <v>131</v>
      </c>
      <c r="B308" s="94">
        <f>ROUNDUP(A307/1000,0)+IF(A307,8.48,0)+ROUNDUP(A307*0.0003,2)</f>
        <v>0</v>
      </c>
      <c r="C308" s="72" t="s">
        <v>54</v>
      </c>
      <c r="D308" s="73"/>
      <c r="E308" s="74"/>
      <c r="F308" s="79" t="s">
        <v>49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77"/>
      <c r="W308" s="80"/>
      <c r="X308" s="80"/>
      <c r="Y308" s="80"/>
      <c r="Z308" s="80"/>
      <c r="AA308" s="80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</row>
    <row r="309" spans="1:41" s="71" customFormat="1" ht="14.1" customHeight="1" x14ac:dyDescent="0.25">
      <c r="A309" s="82" t="s">
        <v>132</v>
      </c>
      <c r="B309" s="94">
        <f>ROUNDUP(B307/1000,0)+IF(B307,8.48,0)+ROUNDUP(B307*0.0003,2)</f>
        <v>0</v>
      </c>
      <c r="C309" s="84"/>
      <c r="D309" s="85" t="s">
        <v>55</v>
      </c>
      <c r="E309" s="86"/>
      <c r="F309" s="87" t="s">
        <v>56</v>
      </c>
      <c r="G309" s="88">
        <f t="shared" ref="G309:AO309" si="946">ROUNDDOWN(G306*105%,3)</f>
        <v>1.58</v>
      </c>
      <c r="H309" s="88">
        <f t="shared" si="946"/>
        <v>1.58</v>
      </c>
      <c r="I309" s="88">
        <f t="shared" si="946"/>
        <v>1.58</v>
      </c>
      <c r="J309" s="88">
        <f t="shared" si="946"/>
        <v>1.58</v>
      </c>
      <c r="K309" s="88">
        <f t="shared" si="946"/>
        <v>1.58</v>
      </c>
      <c r="L309" s="88">
        <f t="shared" si="946"/>
        <v>1.58</v>
      </c>
      <c r="M309" s="88">
        <f t="shared" si="946"/>
        <v>1.58</v>
      </c>
      <c r="N309" s="88">
        <f t="shared" si="946"/>
        <v>1.58</v>
      </c>
      <c r="O309" s="88">
        <f t="shared" si="946"/>
        <v>1.58</v>
      </c>
      <c r="P309" s="88">
        <f t="shared" si="946"/>
        <v>1.58</v>
      </c>
      <c r="Q309" s="88">
        <f t="shared" si="946"/>
        <v>1.58</v>
      </c>
      <c r="R309" s="88">
        <f t="shared" si="946"/>
        <v>1.58</v>
      </c>
      <c r="S309" s="88">
        <f t="shared" si="946"/>
        <v>1.58</v>
      </c>
      <c r="T309" s="88">
        <f t="shared" si="946"/>
        <v>1.58</v>
      </c>
      <c r="U309" s="88">
        <f t="shared" si="946"/>
        <v>1.58</v>
      </c>
      <c r="V309" s="88">
        <f t="shared" si="946"/>
        <v>1.58</v>
      </c>
      <c r="W309" s="88">
        <f t="shared" si="946"/>
        <v>1.58</v>
      </c>
      <c r="X309" s="88">
        <f t="shared" si="946"/>
        <v>1.58</v>
      </c>
      <c r="Y309" s="88">
        <f t="shared" si="946"/>
        <v>1.58</v>
      </c>
      <c r="Z309" s="88">
        <f t="shared" si="946"/>
        <v>1.58</v>
      </c>
      <c r="AA309" s="88">
        <f t="shared" si="946"/>
        <v>1.58</v>
      </c>
      <c r="AB309" s="88">
        <f t="shared" si="946"/>
        <v>1.58</v>
      </c>
      <c r="AC309" s="88">
        <f t="shared" si="946"/>
        <v>1.58</v>
      </c>
      <c r="AD309" s="88">
        <f t="shared" si="946"/>
        <v>1.58</v>
      </c>
      <c r="AE309" s="88">
        <f t="shared" si="946"/>
        <v>1.58</v>
      </c>
      <c r="AF309" s="88">
        <f t="shared" si="946"/>
        <v>1.58</v>
      </c>
      <c r="AG309" s="88">
        <f t="shared" si="946"/>
        <v>1.58</v>
      </c>
      <c r="AH309" s="88">
        <f t="shared" si="946"/>
        <v>1.58</v>
      </c>
      <c r="AI309" s="88">
        <f t="shared" si="946"/>
        <v>1.58</v>
      </c>
      <c r="AJ309" s="88">
        <f t="shared" si="946"/>
        <v>1.58</v>
      </c>
      <c r="AK309" s="88">
        <f t="shared" si="946"/>
        <v>1.58</v>
      </c>
      <c r="AL309" s="88">
        <f t="shared" si="946"/>
        <v>1.58</v>
      </c>
      <c r="AM309" s="88">
        <f t="shared" si="946"/>
        <v>1.58</v>
      </c>
      <c r="AN309" s="88">
        <f t="shared" si="946"/>
        <v>1.58</v>
      </c>
      <c r="AO309" s="88">
        <f t="shared" si="946"/>
        <v>1.58</v>
      </c>
    </row>
    <row r="310" spans="1:41" ht="13.5" customHeight="1" x14ac:dyDescent="0.25">
      <c r="A310" s="89"/>
      <c r="B310" s="89"/>
      <c r="C310" s="89"/>
      <c r="D310" s="89"/>
      <c r="E310" s="89"/>
      <c r="F310" s="89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</row>
    <row r="311" spans="1:41" ht="14.1" customHeight="1" x14ac:dyDescent="0.25">
      <c r="A311" s="173" t="s">
        <v>6</v>
      </c>
      <c r="B311" s="174"/>
      <c r="C311" s="174"/>
      <c r="D311" s="174"/>
      <c r="E311" s="175"/>
      <c r="F311" s="43" t="s">
        <v>7</v>
      </c>
      <c r="G311" s="44" t="s">
        <v>143</v>
      </c>
      <c r="H311" s="44" t="s">
        <v>144</v>
      </c>
      <c r="I311" s="44" t="s">
        <v>145</v>
      </c>
      <c r="J311" s="44" t="s">
        <v>146</v>
      </c>
      <c r="K311" s="44" t="s">
        <v>147</v>
      </c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</row>
    <row r="312" spans="1:41" ht="14.1" customHeight="1" x14ac:dyDescent="0.25">
      <c r="A312" s="176" t="s">
        <v>8</v>
      </c>
      <c r="B312" s="177"/>
      <c r="C312" s="177"/>
      <c r="D312" s="178"/>
      <c r="E312" s="179"/>
      <c r="F312" s="164" t="s">
        <v>125</v>
      </c>
      <c r="G312" s="45" t="s">
        <v>129</v>
      </c>
      <c r="H312" s="46" t="s">
        <v>9</v>
      </c>
      <c r="I312" s="46" t="s">
        <v>10</v>
      </c>
      <c r="J312" s="46" t="s">
        <v>11</v>
      </c>
      <c r="K312" s="46" t="s">
        <v>12</v>
      </c>
      <c r="L312" s="46" t="s">
        <v>13</v>
      </c>
      <c r="M312" s="46" t="s">
        <v>14</v>
      </c>
      <c r="N312" s="46" t="s">
        <v>15</v>
      </c>
      <c r="O312" s="46" t="s">
        <v>16</v>
      </c>
      <c r="P312" s="46" t="s">
        <v>17</v>
      </c>
      <c r="Q312" s="46" t="s">
        <v>18</v>
      </c>
      <c r="R312" s="46" t="s">
        <v>19</v>
      </c>
      <c r="S312" s="46" t="s">
        <v>20</v>
      </c>
      <c r="T312" s="46" t="s">
        <v>21</v>
      </c>
      <c r="U312" s="46" t="s">
        <v>22</v>
      </c>
      <c r="V312" s="46" t="s">
        <v>23</v>
      </c>
      <c r="W312" s="46" t="s">
        <v>24</v>
      </c>
      <c r="X312" s="46" t="s">
        <v>25</v>
      </c>
      <c r="Y312" s="46" t="s">
        <v>26</v>
      </c>
      <c r="Z312" s="46" t="s">
        <v>27</v>
      </c>
      <c r="AA312" s="46" t="s">
        <v>28</v>
      </c>
      <c r="AB312" s="46" t="s">
        <v>29</v>
      </c>
      <c r="AC312" s="46" t="s">
        <v>30</v>
      </c>
      <c r="AD312" s="46" t="s">
        <v>31</v>
      </c>
      <c r="AE312" s="46" t="s">
        <v>32</v>
      </c>
      <c r="AF312" s="46" t="s">
        <v>33</v>
      </c>
      <c r="AG312" s="46" t="s">
        <v>34</v>
      </c>
      <c r="AH312" s="46" t="s">
        <v>35</v>
      </c>
      <c r="AI312" s="46" t="s">
        <v>36</v>
      </c>
      <c r="AJ312" s="46" t="s">
        <v>37</v>
      </c>
      <c r="AK312" s="46" t="s">
        <v>38</v>
      </c>
      <c r="AL312" s="46" t="s">
        <v>39</v>
      </c>
      <c r="AM312" s="46" t="s">
        <v>40</v>
      </c>
      <c r="AN312" s="46" t="s">
        <v>41</v>
      </c>
      <c r="AO312" s="46" t="s">
        <v>42</v>
      </c>
    </row>
    <row r="313" spans="1:41" s="54" customFormat="1" ht="14.1" customHeight="1" x14ac:dyDescent="0.25">
      <c r="A313" s="47"/>
      <c r="B313" s="48"/>
      <c r="C313" s="49"/>
      <c r="D313" s="50" t="s">
        <v>43</v>
      </c>
      <c r="E313" s="51"/>
      <c r="F313" s="52" t="s">
        <v>44</v>
      </c>
      <c r="G313" s="53">
        <v>0.67500000000000004</v>
      </c>
      <c r="H313" s="53">
        <v>0.74</v>
      </c>
      <c r="I313" s="53">
        <v>0.71</v>
      </c>
      <c r="J313" s="53">
        <v>0.77500000000000002</v>
      </c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</row>
    <row r="314" spans="1:41" s="61" customFormat="1" ht="13.15" customHeight="1" x14ac:dyDescent="0.25">
      <c r="A314" s="55"/>
      <c r="B314" s="49"/>
      <c r="C314" s="56" t="s">
        <v>45</v>
      </c>
      <c r="D314" s="57"/>
      <c r="E314" s="58" t="e">
        <f>SUM((D314-B316)/B316)</f>
        <v>#DIV/0!</v>
      </c>
      <c r="F314" s="52" t="s">
        <v>46</v>
      </c>
      <c r="G314" s="59">
        <v>0.74</v>
      </c>
      <c r="H314" s="59">
        <v>0.745</v>
      </c>
      <c r="I314" s="59">
        <v>0.78</v>
      </c>
      <c r="J314" s="59">
        <v>0.79500000000000004</v>
      </c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</row>
    <row r="315" spans="1:41" s="61" customFormat="1" ht="14.1" customHeight="1" x14ac:dyDescent="0.25">
      <c r="A315" s="62"/>
      <c r="B315" s="63"/>
      <c r="C315" s="56" t="s">
        <v>47</v>
      </c>
      <c r="D315" s="57"/>
      <c r="E315" s="58" t="e">
        <f>SUM((D315-B316)/B316)</f>
        <v>#DIV/0!</v>
      </c>
      <c r="F315" s="52" t="s">
        <v>48</v>
      </c>
      <c r="G315" s="60">
        <v>0.67500000000000004</v>
      </c>
      <c r="H315" s="60">
        <v>0.71</v>
      </c>
      <c r="I315" s="60">
        <v>0.71</v>
      </c>
      <c r="J315" s="60">
        <v>0.755</v>
      </c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</row>
    <row r="316" spans="1:41" s="61" customFormat="1" ht="14.1" customHeight="1" thickBot="1" x14ac:dyDescent="0.3">
      <c r="A316" s="64" t="s">
        <v>49</v>
      </c>
      <c r="B316" s="65"/>
      <c r="C316" s="49"/>
      <c r="D316" s="49"/>
      <c r="E316" s="66"/>
      <c r="F316" s="52" t="s">
        <v>50</v>
      </c>
      <c r="G316" s="60">
        <v>0.73499999999999999</v>
      </c>
      <c r="H316" s="53">
        <v>0.71499999999999997</v>
      </c>
      <c r="I316" s="53">
        <v>0.77500000000000002</v>
      </c>
      <c r="J316" s="53">
        <v>0.76</v>
      </c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</row>
    <row r="317" spans="1:41" s="71" customFormat="1" ht="14.1" customHeight="1" x14ac:dyDescent="0.25">
      <c r="A317" s="64" t="s">
        <v>130</v>
      </c>
      <c r="B317" s="65"/>
      <c r="C317" s="67"/>
      <c r="D317" s="67"/>
      <c r="E317" s="68"/>
      <c r="F317" s="69" t="s">
        <v>51</v>
      </c>
      <c r="G317" s="70">
        <f>(G313+G316)/2</f>
        <v>0.70500000000000007</v>
      </c>
      <c r="H317" s="70">
        <f t="shared" ref="H317" si="947">G317</f>
        <v>0.70500000000000007</v>
      </c>
      <c r="I317" s="70">
        <f t="shared" ref="I317" si="948">H317</f>
        <v>0.70500000000000007</v>
      </c>
      <c r="J317" s="70">
        <f t="shared" ref="J317" si="949">I317</f>
        <v>0.70500000000000007</v>
      </c>
      <c r="K317" s="70">
        <f t="shared" ref="K317" si="950">J317</f>
        <v>0.70500000000000007</v>
      </c>
      <c r="L317" s="70">
        <f t="shared" ref="L317" si="951">K317</f>
        <v>0.70500000000000007</v>
      </c>
      <c r="M317" s="70">
        <f t="shared" ref="M317" si="952">L317</f>
        <v>0.70500000000000007</v>
      </c>
      <c r="N317" s="70">
        <f t="shared" ref="N317" si="953">M317</f>
        <v>0.70500000000000007</v>
      </c>
      <c r="O317" s="70">
        <f t="shared" ref="O317" si="954">N317</f>
        <v>0.70500000000000007</v>
      </c>
      <c r="P317" s="70">
        <f t="shared" ref="P317" si="955">O317</f>
        <v>0.70500000000000007</v>
      </c>
      <c r="Q317" s="70">
        <f t="shared" ref="Q317" si="956">P317</f>
        <v>0.70500000000000007</v>
      </c>
      <c r="R317" s="70">
        <f t="shared" ref="R317" si="957">Q317</f>
        <v>0.70500000000000007</v>
      </c>
      <c r="S317" s="70">
        <f t="shared" ref="S317" si="958">R317</f>
        <v>0.70500000000000007</v>
      </c>
      <c r="T317" s="70">
        <f t="shared" ref="T317" si="959">S317</f>
        <v>0.70500000000000007</v>
      </c>
      <c r="U317" s="70">
        <f t="shared" ref="U317" si="960">T317</f>
        <v>0.70500000000000007</v>
      </c>
      <c r="V317" s="70">
        <f t="shared" ref="V317" si="961">U317</f>
        <v>0.70500000000000007</v>
      </c>
      <c r="W317" s="70">
        <f t="shared" ref="W317" si="962">V317</f>
        <v>0.70500000000000007</v>
      </c>
      <c r="X317" s="70">
        <f t="shared" ref="X317" si="963">W317</f>
        <v>0.70500000000000007</v>
      </c>
      <c r="Y317" s="70">
        <f t="shared" ref="Y317" si="964">X317</f>
        <v>0.70500000000000007</v>
      </c>
      <c r="Z317" s="70">
        <f t="shared" ref="Z317" si="965">Y317</f>
        <v>0.70500000000000007</v>
      </c>
      <c r="AA317" s="70">
        <f t="shared" ref="AA317" si="966">Z317</f>
        <v>0.70500000000000007</v>
      </c>
      <c r="AB317" s="70">
        <f t="shared" ref="AB317" si="967">AA317</f>
        <v>0.70500000000000007</v>
      </c>
      <c r="AC317" s="70">
        <f t="shared" ref="AC317" si="968">AB317</f>
        <v>0.70500000000000007</v>
      </c>
      <c r="AD317" s="70">
        <f t="shared" ref="AD317" si="969">AC317</f>
        <v>0.70500000000000007</v>
      </c>
      <c r="AE317" s="70">
        <f t="shared" ref="AE317" si="970">AD317</f>
        <v>0.70500000000000007</v>
      </c>
      <c r="AF317" s="70">
        <f t="shared" ref="AF317" si="971">AE317</f>
        <v>0.70500000000000007</v>
      </c>
      <c r="AG317" s="70">
        <f t="shared" ref="AG317" si="972">AF317</f>
        <v>0.70500000000000007</v>
      </c>
      <c r="AH317" s="70">
        <f t="shared" ref="AH317" si="973">AG317</f>
        <v>0.70500000000000007</v>
      </c>
      <c r="AI317" s="70">
        <f t="shared" ref="AI317" si="974">AH317</f>
        <v>0.70500000000000007</v>
      </c>
      <c r="AJ317" s="70">
        <f t="shared" ref="AJ317" si="975">AI317</f>
        <v>0.70500000000000007</v>
      </c>
      <c r="AK317" s="70">
        <f t="shared" ref="AK317" si="976">AJ317</f>
        <v>0.70500000000000007</v>
      </c>
      <c r="AL317" s="70">
        <f t="shared" ref="AL317" si="977">AK317</f>
        <v>0.70500000000000007</v>
      </c>
      <c r="AM317" s="70">
        <f t="shared" ref="AM317" si="978">AL317</f>
        <v>0.70500000000000007</v>
      </c>
      <c r="AN317" s="70">
        <f t="shared" ref="AN317" si="979">AM317</f>
        <v>0.70500000000000007</v>
      </c>
      <c r="AO317" s="70">
        <f t="shared" ref="AO317" si="980">AN317</f>
        <v>0.70500000000000007</v>
      </c>
    </row>
    <row r="318" spans="1:41" ht="14.1" customHeight="1" x14ac:dyDescent="0.25">
      <c r="A318" s="93">
        <f>C316*B316</f>
        <v>0</v>
      </c>
      <c r="B318" s="94">
        <f>C317*B317</f>
        <v>0</v>
      </c>
      <c r="C318" s="72" t="s">
        <v>52</v>
      </c>
      <c r="D318" s="73"/>
      <c r="E318" s="74" t="e">
        <f>SUM((B316-D318)/(D318))</f>
        <v>#DIV/0!</v>
      </c>
      <c r="F318" s="75" t="s">
        <v>53</v>
      </c>
      <c r="G318" s="76">
        <v>139048</v>
      </c>
      <c r="H318" s="77">
        <v>38926</v>
      </c>
      <c r="I318" s="76">
        <v>112753</v>
      </c>
      <c r="J318" s="77">
        <v>59314</v>
      </c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s="61" customFormat="1" ht="14.1" customHeight="1" x14ac:dyDescent="0.25">
      <c r="A319" s="55" t="s">
        <v>131</v>
      </c>
      <c r="B319" s="94">
        <f>ROUNDUP(A318/1000,0)+IF(A318,8.48,0)+ROUNDUP(A318*0.0003,2)</f>
        <v>0</v>
      </c>
      <c r="C319" s="72" t="s">
        <v>54</v>
      </c>
      <c r="D319" s="73"/>
      <c r="E319" s="74"/>
      <c r="F319" s="79" t="s">
        <v>49</v>
      </c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77"/>
      <c r="W319" s="80"/>
      <c r="X319" s="80"/>
      <c r="Y319" s="80"/>
      <c r="Z319" s="80"/>
      <c r="AA319" s="80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</row>
    <row r="320" spans="1:41" s="71" customFormat="1" ht="14.1" customHeight="1" x14ac:dyDescent="0.25">
      <c r="A320" s="82" t="s">
        <v>132</v>
      </c>
      <c r="B320" s="94">
        <f>ROUNDUP(B318/1000,0)+IF(B318,8.48,0)+ROUNDUP(B318*0.0003,2)</f>
        <v>0</v>
      </c>
      <c r="C320" s="84"/>
      <c r="D320" s="85" t="s">
        <v>55</v>
      </c>
      <c r="E320" s="86"/>
      <c r="F320" s="87" t="s">
        <v>56</v>
      </c>
      <c r="G320" s="88">
        <f t="shared" ref="G320:AO320" si="981">ROUNDDOWN(G317*105%,3)</f>
        <v>0.74</v>
      </c>
      <c r="H320" s="88">
        <f t="shared" si="981"/>
        <v>0.74</v>
      </c>
      <c r="I320" s="88">
        <f t="shared" si="981"/>
        <v>0.74</v>
      </c>
      <c r="J320" s="88">
        <f t="shared" si="981"/>
        <v>0.74</v>
      </c>
      <c r="K320" s="88">
        <f t="shared" si="981"/>
        <v>0.74</v>
      </c>
      <c r="L320" s="88">
        <f t="shared" si="981"/>
        <v>0.74</v>
      </c>
      <c r="M320" s="88">
        <f t="shared" si="981"/>
        <v>0.74</v>
      </c>
      <c r="N320" s="88">
        <f t="shared" si="981"/>
        <v>0.74</v>
      </c>
      <c r="O320" s="88">
        <f t="shared" si="981"/>
        <v>0.74</v>
      </c>
      <c r="P320" s="88">
        <f t="shared" si="981"/>
        <v>0.74</v>
      </c>
      <c r="Q320" s="88">
        <f t="shared" si="981"/>
        <v>0.74</v>
      </c>
      <c r="R320" s="88">
        <f t="shared" si="981"/>
        <v>0.74</v>
      </c>
      <c r="S320" s="88">
        <f t="shared" si="981"/>
        <v>0.74</v>
      </c>
      <c r="T320" s="88">
        <f t="shared" si="981"/>
        <v>0.74</v>
      </c>
      <c r="U320" s="88">
        <f t="shared" si="981"/>
        <v>0.74</v>
      </c>
      <c r="V320" s="88">
        <f t="shared" si="981"/>
        <v>0.74</v>
      </c>
      <c r="W320" s="88">
        <f t="shared" si="981"/>
        <v>0.74</v>
      </c>
      <c r="X320" s="88">
        <f t="shared" si="981"/>
        <v>0.74</v>
      </c>
      <c r="Y320" s="88">
        <f t="shared" si="981"/>
        <v>0.74</v>
      </c>
      <c r="Z320" s="88">
        <f t="shared" si="981"/>
        <v>0.74</v>
      </c>
      <c r="AA320" s="88">
        <f t="shared" si="981"/>
        <v>0.74</v>
      </c>
      <c r="AB320" s="88">
        <f t="shared" si="981"/>
        <v>0.74</v>
      </c>
      <c r="AC320" s="88">
        <f t="shared" si="981"/>
        <v>0.74</v>
      </c>
      <c r="AD320" s="88">
        <f t="shared" si="981"/>
        <v>0.74</v>
      </c>
      <c r="AE320" s="88">
        <f t="shared" si="981"/>
        <v>0.74</v>
      </c>
      <c r="AF320" s="88">
        <f t="shared" si="981"/>
        <v>0.74</v>
      </c>
      <c r="AG320" s="88">
        <f t="shared" si="981"/>
        <v>0.74</v>
      </c>
      <c r="AH320" s="88">
        <f t="shared" si="981"/>
        <v>0.74</v>
      </c>
      <c r="AI320" s="88">
        <f t="shared" si="981"/>
        <v>0.74</v>
      </c>
      <c r="AJ320" s="88">
        <f t="shared" si="981"/>
        <v>0.74</v>
      </c>
      <c r="AK320" s="88">
        <f t="shared" si="981"/>
        <v>0.74</v>
      </c>
      <c r="AL320" s="88">
        <f t="shared" si="981"/>
        <v>0.74</v>
      </c>
      <c r="AM320" s="88">
        <f t="shared" si="981"/>
        <v>0.74</v>
      </c>
      <c r="AN320" s="88">
        <f t="shared" si="981"/>
        <v>0.74</v>
      </c>
      <c r="AO320" s="88">
        <f t="shared" si="981"/>
        <v>0.74</v>
      </c>
    </row>
    <row r="321" spans="1:41" ht="13.5" customHeight="1" x14ac:dyDescent="0.25">
      <c r="A321" s="89"/>
      <c r="B321" s="89"/>
      <c r="C321" s="89"/>
      <c r="D321" s="89"/>
      <c r="E321" s="89"/>
      <c r="F321" s="89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</row>
    <row r="322" spans="1:41" ht="14.1" customHeight="1" x14ac:dyDescent="0.25">
      <c r="A322" s="173" t="s">
        <v>6</v>
      </c>
      <c r="B322" s="174"/>
      <c r="C322" s="174"/>
      <c r="D322" s="174"/>
      <c r="E322" s="175"/>
      <c r="F322" s="43" t="s">
        <v>7</v>
      </c>
      <c r="G322" s="44" t="s">
        <v>143</v>
      </c>
      <c r="H322" s="44" t="s">
        <v>144</v>
      </c>
      <c r="I322" s="44" t="s">
        <v>145</v>
      </c>
      <c r="J322" s="44" t="s">
        <v>146</v>
      </c>
      <c r="K322" s="44" t="s">
        <v>147</v>
      </c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</row>
    <row r="323" spans="1:41" ht="14.1" customHeight="1" x14ac:dyDescent="0.25">
      <c r="A323" s="176" t="s">
        <v>8</v>
      </c>
      <c r="B323" s="177"/>
      <c r="C323" s="177"/>
      <c r="D323" s="178"/>
      <c r="E323" s="179"/>
      <c r="F323" s="164" t="s">
        <v>126</v>
      </c>
      <c r="G323" s="45" t="s">
        <v>129</v>
      </c>
      <c r="H323" s="46" t="s">
        <v>9</v>
      </c>
      <c r="I323" s="46" t="s">
        <v>10</v>
      </c>
      <c r="J323" s="46" t="s">
        <v>11</v>
      </c>
      <c r="K323" s="46" t="s">
        <v>12</v>
      </c>
      <c r="L323" s="46" t="s">
        <v>13</v>
      </c>
      <c r="M323" s="46" t="s">
        <v>14</v>
      </c>
      <c r="N323" s="46" t="s">
        <v>15</v>
      </c>
      <c r="O323" s="46" t="s">
        <v>16</v>
      </c>
      <c r="P323" s="46" t="s">
        <v>17</v>
      </c>
      <c r="Q323" s="46" t="s">
        <v>18</v>
      </c>
      <c r="R323" s="46" t="s">
        <v>19</v>
      </c>
      <c r="S323" s="46" t="s">
        <v>20</v>
      </c>
      <c r="T323" s="46" t="s">
        <v>21</v>
      </c>
      <c r="U323" s="46" t="s">
        <v>22</v>
      </c>
      <c r="V323" s="46" t="s">
        <v>23</v>
      </c>
      <c r="W323" s="46" t="s">
        <v>24</v>
      </c>
      <c r="X323" s="46" t="s">
        <v>25</v>
      </c>
      <c r="Y323" s="46" t="s">
        <v>26</v>
      </c>
      <c r="Z323" s="46" t="s">
        <v>27</v>
      </c>
      <c r="AA323" s="46" t="s">
        <v>28</v>
      </c>
      <c r="AB323" s="46" t="s">
        <v>29</v>
      </c>
      <c r="AC323" s="46" t="s">
        <v>30</v>
      </c>
      <c r="AD323" s="46" t="s">
        <v>31</v>
      </c>
      <c r="AE323" s="46" t="s">
        <v>32</v>
      </c>
      <c r="AF323" s="46" t="s">
        <v>33</v>
      </c>
      <c r="AG323" s="46" t="s">
        <v>34</v>
      </c>
      <c r="AH323" s="46" t="s">
        <v>35</v>
      </c>
      <c r="AI323" s="46" t="s">
        <v>36</v>
      </c>
      <c r="AJ323" s="46" t="s">
        <v>37</v>
      </c>
      <c r="AK323" s="46" t="s">
        <v>38</v>
      </c>
      <c r="AL323" s="46" t="s">
        <v>39</v>
      </c>
      <c r="AM323" s="46" t="s">
        <v>40</v>
      </c>
      <c r="AN323" s="46" t="s">
        <v>41</v>
      </c>
      <c r="AO323" s="46" t="s">
        <v>42</v>
      </c>
    </row>
    <row r="324" spans="1:41" s="54" customFormat="1" ht="14.1" customHeight="1" x14ac:dyDescent="0.25">
      <c r="A324" s="47"/>
      <c r="B324" s="48"/>
      <c r="C324" s="49"/>
      <c r="D324" s="50" t="s">
        <v>43</v>
      </c>
      <c r="E324" s="51"/>
      <c r="F324" s="52" t="s">
        <v>44</v>
      </c>
      <c r="G324" s="53">
        <v>0.745</v>
      </c>
      <c r="H324" s="53">
        <v>0.82499999999999996</v>
      </c>
      <c r="I324" s="53">
        <v>0.86499999999999999</v>
      </c>
      <c r="J324" s="53">
        <v>0.88</v>
      </c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</row>
    <row r="325" spans="1:41" s="61" customFormat="1" ht="13.15" customHeight="1" x14ac:dyDescent="0.25">
      <c r="A325" s="55"/>
      <c r="B325" s="49"/>
      <c r="C325" s="56" t="s">
        <v>45</v>
      </c>
      <c r="D325" s="57"/>
      <c r="E325" s="58" t="e">
        <f>SUM((D325-B327)/B327)</f>
        <v>#DIV/0!</v>
      </c>
      <c r="F325" s="52" t="s">
        <v>46</v>
      </c>
      <c r="G325" s="59">
        <v>0.82</v>
      </c>
      <c r="H325" s="59">
        <v>0.9</v>
      </c>
      <c r="I325" s="60">
        <v>0.88</v>
      </c>
      <c r="J325" s="166">
        <v>0.91500000000000004</v>
      </c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</row>
    <row r="326" spans="1:41" s="61" customFormat="1" ht="14.1" customHeight="1" x14ac:dyDescent="0.25">
      <c r="A326" s="62"/>
      <c r="B326" s="63"/>
      <c r="C326" s="56" t="s">
        <v>47</v>
      </c>
      <c r="D326" s="57"/>
      <c r="E326" s="58" t="e">
        <f>SUM((D326-B327)/B327)</f>
        <v>#DIV/0!</v>
      </c>
      <c r="F326" s="52" t="s">
        <v>48</v>
      </c>
      <c r="G326" s="60">
        <v>0.74</v>
      </c>
      <c r="H326" s="60">
        <v>0.82</v>
      </c>
      <c r="I326" s="60">
        <v>0.86499999999999999</v>
      </c>
      <c r="J326" s="60">
        <v>0.875</v>
      </c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</row>
    <row r="327" spans="1:41" s="61" customFormat="1" ht="14.1" customHeight="1" thickBot="1" x14ac:dyDescent="0.3">
      <c r="A327" s="64" t="s">
        <v>49</v>
      </c>
      <c r="B327" s="65"/>
      <c r="C327" s="49"/>
      <c r="D327" s="49"/>
      <c r="E327" s="66"/>
      <c r="F327" s="52" t="s">
        <v>50</v>
      </c>
      <c r="G327" s="60">
        <v>0.81</v>
      </c>
      <c r="H327" s="53">
        <v>0.86</v>
      </c>
      <c r="I327" s="53">
        <v>0.875</v>
      </c>
      <c r="J327" s="53">
        <v>0.89</v>
      </c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</row>
    <row r="328" spans="1:41" s="71" customFormat="1" ht="14.1" customHeight="1" x14ac:dyDescent="0.25">
      <c r="A328" s="64" t="s">
        <v>130</v>
      </c>
      <c r="B328" s="65"/>
      <c r="C328" s="67"/>
      <c r="D328" s="67"/>
      <c r="E328" s="68"/>
      <c r="F328" s="69" t="s">
        <v>51</v>
      </c>
      <c r="G328" s="70">
        <f>(G324+G327)/2</f>
        <v>0.77750000000000008</v>
      </c>
      <c r="H328" s="70">
        <f t="shared" ref="H328" si="982">G328</f>
        <v>0.77750000000000008</v>
      </c>
      <c r="I328" s="70">
        <f t="shared" ref="I328" si="983">H328</f>
        <v>0.77750000000000008</v>
      </c>
      <c r="J328" s="70">
        <f t="shared" ref="J328" si="984">I328</f>
        <v>0.77750000000000008</v>
      </c>
      <c r="K328" s="70">
        <f t="shared" ref="K328" si="985">J328</f>
        <v>0.77750000000000008</v>
      </c>
      <c r="L328" s="70">
        <f t="shared" ref="L328" si="986">K328</f>
        <v>0.77750000000000008</v>
      </c>
      <c r="M328" s="70">
        <f t="shared" ref="M328" si="987">L328</f>
        <v>0.77750000000000008</v>
      </c>
      <c r="N328" s="70">
        <f t="shared" ref="N328" si="988">M328</f>
        <v>0.77750000000000008</v>
      </c>
      <c r="O328" s="70">
        <f t="shared" ref="O328" si="989">N328</f>
        <v>0.77750000000000008</v>
      </c>
      <c r="P328" s="70">
        <f t="shared" ref="P328" si="990">O328</f>
        <v>0.77750000000000008</v>
      </c>
      <c r="Q328" s="70">
        <f t="shared" ref="Q328" si="991">P328</f>
        <v>0.77750000000000008</v>
      </c>
      <c r="R328" s="70">
        <f t="shared" ref="R328" si="992">Q328</f>
        <v>0.77750000000000008</v>
      </c>
      <c r="S328" s="70">
        <f t="shared" ref="S328" si="993">R328</f>
        <v>0.77750000000000008</v>
      </c>
      <c r="T328" s="70">
        <f t="shared" ref="T328" si="994">S328</f>
        <v>0.77750000000000008</v>
      </c>
      <c r="U328" s="70">
        <f t="shared" ref="U328" si="995">T328</f>
        <v>0.77750000000000008</v>
      </c>
      <c r="V328" s="70">
        <f t="shared" ref="V328" si="996">U328</f>
        <v>0.77750000000000008</v>
      </c>
      <c r="W328" s="70">
        <f t="shared" ref="W328" si="997">V328</f>
        <v>0.77750000000000008</v>
      </c>
      <c r="X328" s="70">
        <f t="shared" ref="X328" si="998">W328</f>
        <v>0.77750000000000008</v>
      </c>
      <c r="Y328" s="70">
        <f t="shared" ref="Y328" si="999">X328</f>
        <v>0.77750000000000008</v>
      </c>
      <c r="Z328" s="70">
        <f t="shared" ref="Z328" si="1000">Y328</f>
        <v>0.77750000000000008</v>
      </c>
      <c r="AA328" s="70">
        <f t="shared" ref="AA328" si="1001">Z328</f>
        <v>0.77750000000000008</v>
      </c>
      <c r="AB328" s="70">
        <f t="shared" ref="AB328" si="1002">AA328</f>
        <v>0.77750000000000008</v>
      </c>
      <c r="AC328" s="70">
        <f t="shared" ref="AC328" si="1003">AB328</f>
        <v>0.77750000000000008</v>
      </c>
      <c r="AD328" s="70">
        <f t="shared" ref="AD328" si="1004">AC328</f>
        <v>0.77750000000000008</v>
      </c>
      <c r="AE328" s="70">
        <f t="shared" ref="AE328" si="1005">AD328</f>
        <v>0.77750000000000008</v>
      </c>
      <c r="AF328" s="70">
        <f t="shared" ref="AF328" si="1006">AE328</f>
        <v>0.77750000000000008</v>
      </c>
      <c r="AG328" s="70">
        <f t="shared" ref="AG328" si="1007">AF328</f>
        <v>0.77750000000000008</v>
      </c>
      <c r="AH328" s="70">
        <f t="shared" ref="AH328" si="1008">AG328</f>
        <v>0.77750000000000008</v>
      </c>
      <c r="AI328" s="70">
        <f t="shared" ref="AI328" si="1009">AH328</f>
        <v>0.77750000000000008</v>
      </c>
      <c r="AJ328" s="70">
        <f t="shared" ref="AJ328" si="1010">AI328</f>
        <v>0.77750000000000008</v>
      </c>
      <c r="AK328" s="70">
        <f t="shared" ref="AK328" si="1011">AJ328</f>
        <v>0.77750000000000008</v>
      </c>
      <c r="AL328" s="70">
        <f t="shared" ref="AL328" si="1012">AK328</f>
        <v>0.77750000000000008</v>
      </c>
      <c r="AM328" s="70">
        <f t="shared" ref="AM328" si="1013">AL328</f>
        <v>0.77750000000000008</v>
      </c>
      <c r="AN328" s="70">
        <f t="shared" ref="AN328" si="1014">AM328</f>
        <v>0.77750000000000008</v>
      </c>
      <c r="AO328" s="70">
        <f t="shared" ref="AO328" si="1015">AN328</f>
        <v>0.77750000000000008</v>
      </c>
    </row>
    <row r="329" spans="1:41" ht="14.1" customHeight="1" x14ac:dyDescent="0.25">
      <c r="A329" s="93">
        <f>C327*B327</f>
        <v>0</v>
      </c>
      <c r="B329" s="94">
        <f>C328*B328</f>
        <v>0</v>
      </c>
      <c r="C329" s="72" t="s">
        <v>52</v>
      </c>
      <c r="D329" s="73"/>
      <c r="E329" s="74" t="e">
        <f>SUM((B327-D329)/(D329))</f>
        <v>#DIV/0!</v>
      </c>
      <c r="F329" s="75" t="s">
        <v>53</v>
      </c>
      <c r="G329" s="76">
        <v>157314</v>
      </c>
      <c r="H329" s="76">
        <v>516909</v>
      </c>
      <c r="I329" s="77">
        <v>173554</v>
      </c>
      <c r="J329" s="76">
        <v>384741</v>
      </c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spans="1:41" s="61" customFormat="1" ht="14.1" customHeight="1" x14ac:dyDescent="0.25">
      <c r="A330" s="55" t="s">
        <v>131</v>
      </c>
      <c r="B330" s="94">
        <f>ROUNDUP(A329/1000,0)+IF(A329,8.48,0)+ROUNDUP(A329*0.0003,2)</f>
        <v>0</v>
      </c>
      <c r="C330" s="72" t="s">
        <v>54</v>
      </c>
      <c r="D330" s="73"/>
      <c r="E330" s="74"/>
      <c r="F330" s="79" t="s">
        <v>49</v>
      </c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77"/>
      <c r="W330" s="80"/>
      <c r="X330" s="80"/>
      <c r="Y330" s="80"/>
      <c r="Z330" s="80"/>
      <c r="AA330" s="80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s="71" customFormat="1" ht="14.1" customHeight="1" x14ac:dyDescent="0.25">
      <c r="A331" s="82" t="s">
        <v>132</v>
      </c>
      <c r="B331" s="94">
        <f>ROUNDUP(B329/1000,0)+IF(B329,8.48,0)+ROUNDUP(B329*0.0003,2)</f>
        <v>0</v>
      </c>
      <c r="C331" s="84"/>
      <c r="D331" s="85" t="s">
        <v>55</v>
      </c>
      <c r="E331" s="86"/>
      <c r="F331" s="87" t="s">
        <v>56</v>
      </c>
      <c r="G331" s="88">
        <f t="shared" ref="G331:AO331" si="1016">ROUNDDOWN(G328*105%,3)</f>
        <v>0.81599999999999995</v>
      </c>
      <c r="H331" s="88">
        <f t="shared" si="1016"/>
        <v>0.81599999999999995</v>
      </c>
      <c r="I331" s="88">
        <f t="shared" si="1016"/>
        <v>0.81599999999999995</v>
      </c>
      <c r="J331" s="88">
        <f t="shared" si="1016"/>
        <v>0.81599999999999995</v>
      </c>
      <c r="K331" s="88">
        <f t="shared" si="1016"/>
        <v>0.81599999999999995</v>
      </c>
      <c r="L331" s="88">
        <f t="shared" si="1016"/>
        <v>0.81599999999999995</v>
      </c>
      <c r="M331" s="88">
        <f t="shared" si="1016"/>
        <v>0.81599999999999995</v>
      </c>
      <c r="N331" s="88">
        <f t="shared" si="1016"/>
        <v>0.81599999999999995</v>
      </c>
      <c r="O331" s="88">
        <f t="shared" si="1016"/>
        <v>0.81599999999999995</v>
      </c>
      <c r="P331" s="88">
        <f t="shared" si="1016"/>
        <v>0.81599999999999995</v>
      </c>
      <c r="Q331" s="88">
        <f t="shared" si="1016"/>
        <v>0.81599999999999995</v>
      </c>
      <c r="R331" s="88">
        <f t="shared" si="1016"/>
        <v>0.81599999999999995</v>
      </c>
      <c r="S331" s="88">
        <f t="shared" si="1016"/>
        <v>0.81599999999999995</v>
      </c>
      <c r="T331" s="88">
        <f t="shared" si="1016"/>
        <v>0.81599999999999995</v>
      </c>
      <c r="U331" s="88">
        <f t="shared" si="1016"/>
        <v>0.81599999999999995</v>
      </c>
      <c r="V331" s="88">
        <f t="shared" si="1016"/>
        <v>0.81599999999999995</v>
      </c>
      <c r="W331" s="88">
        <f t="shared" si="1016"/>
        <v>0.81599999999999995</v>
      </c>
      <c r="X331" s="88">
        <f t="shared" si="1016"/>
        <v>0.81599999999999995</v>
      </c>
      <c r="Y331" s="88">
        <f t="shared" si="1016"/>
        <v>0.81599999999999995</v>
      </c>
      <c r="Z331" s="88">
        <f t="shared" si="1016"/>
        <v>0.81599999999999995</v>
      </c>
      <c r="AA331" s="88">
        <f t="shared" si="1016"/>
        <v>0.81599999999999995</v>
      </c>
      <c r="AB331" s="88">
        <f t="shared" si="1016"/>
        <v>0.81599999999999995</v>
      </c>
      <c r="AC331" s="88">
        <f t="shared" si="1016"/>
        <v>0.81599999999999995</v>
      </c>
      <c r="AD331" s="88">
        <f t="shared" si="1016"/>
        <v>0.81599999999999995</v>
      </c>
      <c r="AE331" s="88">
        <f t="shared" si="1016"/>
        <v>0.81599999999999995</v>
      </c>
      <c r="AF331" s="88">
        <f t="shared" si="1016"/>
        <v>0.81599999999999995</v>
      </c>
      <c r="AG331" s="88">
        <f t="shared" si="1016"/>
        <v>0.81599999999999995</v>
      </c>
      <c r="AH331" s="88">
        <f t="shared" si="1016"/>
        <v>0.81599999999999995</v>
      </c>
      <c r="AI331" s="88">
        <f t="shared" si="1016"/>
        <v>0.81599999999999995</v>
      </c>
      <c r="AJ331" s="88">
        <f t="shared" si="1016"/>
        <v>0.81599999999999995</v>
      </c>
      <c r="AK331" s="88">
        <f t="shared" si="1016"/>
        <v>0.81599999999999995</v>
      </c>
      <c r="AL331" s="88">
        <f t="shared" si="1016"/>
        <v>0.81599999999999995</v>
      </c>
      <c r="AM331" s="88">
        <f t="shared" si="1016"/>
        <v>0.81599999999999995</v>
      </c>
      <c r="AN331" s="88">
        <f t="shared" si="1016"/>
        <v>0.81599999999999995</v>
      </c>
      <c r="AO331" s="88">
        <f t="shared" si="1016"/>
        <v>0.81599999999999995</v>
      </c>
    </row>
    <row r="332" spans="1:41" ht="13.5" customHeight="1" x14ac:dyDescent="0.25">
      <c r="A332" s="89"/>
      <c r="B332" s="89"/>
      <c r="C332" s="89"/>
      <c r="D332" s="89"/>
      <c r="E332" s="89"/>
      <c r="F332" s="89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</row>
    <row r="333" spans="1:41" ht="14.1" customHeight="1" x14ac:dyDescent="0.25">
      <c r="A333" s="173" t="s">
        <v>6</v>
      </c>
      <c r="B333" s="174"/>
      <c r="C333" s="174"/>
      <c r="D333" s="174"/>
      <c r="E333" s="175"/>
      <c r="F333" s="43" t="s">
        <v>7</v>
      </c>
      <c r="G333" s="44" t="s">
        <v>144</v>
      </c>
      <c r="H333" s="44" t="s">
        <v>145</v>
      </c>
      <c r="I333" s="44" t="s">
        <v>146</v>
      </c>
      <c r="J333" s="44" t="s">
        <v>147</v>
      </c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</row>
    <row r="334" spans="1:41" ht="14.1" customHeight="1" x14ac:dyDescent="0.25">
      <c r="A334" s="176" t="s">
        <v>8</v>
      </c>
      <c r="B334" s="177"/>
      <c r="C334" s="177"/>
      <c r="D334" s="178"/>
      <c r="E334" s="179"/>
      <c r="F334" s="164" t="s">
        <v>124</v>
      </c>
      <c r="G334" s="45" t="s">
        <v>129</v>
      </c>
      <c r="H334" s="46" t="s">
        <v>9</v>
      </c>
      <c r="I334" s="46" t="s">
        <v>10</v>
      </c>
      <c r="J334" s="46" t="s">
        <v>11</v>
      </c>
      <c r="K334" s="46" t="s">
        <v>12</v>
      </c>
      <c r="L334" s="46" t="s">
        <v>13</v>
      </c>
      <c r="M334" s="46" t="s">
        <v>14</v>
      </c>
      <c r="N334" s="46" t="s">
        <v>15</v>
      </c>
      <c r="O334" s="46" t="s">
        <v>16</v>
      </c>
      <c r="P334" s="46" t="s">
        <v>17</v>
      </c>
      <c r="Q334" s="46" t="s">
        <v>18</v>
      </c>
      <c r="R334" s="46" t="s">
        <v>19</v>
      </c>
      <c r="S334" s="46" t="s">
        <v>20</v>
      </c>
      <c r="T334" s="46" t="s">
        <v>21</v>
      </c>
      <c r="U334" s="46" t="s">
        <v>22</v>
      </c>
      <c r="V334" s="46" t="s">
        <v>23</v>
      </c>
      <c r="W334" s="46" t="s">
        <v>24</v>
      </c>
      <c r="X334" s="46" t="s">
        <v>25</v>
      </c>
      <c r="Y334" s="46" t="s">
        <v>26</v>
      </c>
      <c r="Z334" s="46" t="s">
        <v>27</v>
      </c>
      <c r="AA334" s="46" t="s">
        <v>28</v>
      </c>
      <c r="AB334" s="46" t="s">
        <v>29</v>
      </c>
      <c r="AC334" s="46" t="s">
        <v>30</v>
      </c>
      <c r="AD334" s="46" t="s">
        <v>31</v>
      </c>
      <c r="AE334" s="46" t="s">
        <v>32</v>
      </c>
      <c r="AF334" s="46" t="s">
        <v>33</v>
      </c>
      <c r="AG334" s="46" t="s">
        <v>34</v>
      </c>
      <c r="AH334" s="46" t="s">
        <v>35</v>
      </c>
      <c r="AI334" s="46" t="s">
        <v>36</v>
      </c>
      <c r="AJ334" s="46" t="s">
        <v>37</v>
      </c>
      <c r="AK334" s="46" t="s">
        <v>38</v>
      </c>
      <c r="AL334" s="46" t="s">
        <v>39</v>
      </c>
      <c r="AM334" s="46" t="s">
        <v>40</v>
      </c>
      <c r="AN334" s="46" t="s">
        <v>41</v>
      </c>
      <c r="AO334" s="46" t="s">
        <v>42</v>
      </c>
    </row>
    <row r="335" spans="1:41" s="54" customFormat="1" ht="14.1" customHeight="1" x14ac:dyDescent="0.25">
      <c r="A335" s="47"/>
      <c r="B335" s="48"/>
      <c r="C335" s="49"/>
      <c r="D335" s="50" t="s">
        <v>43</v>
      </c>
      <c r="E335" s="51"/>
      <c r="F335" s="52" t="s">
        <v>44</v>
      </c>
      <c r="G335" s="53">
        <v>0.4</v>
      </c>
      <c r="H335" s="53">
        <v>0.45500000000000002</v>
      </c>
      <c r="I335" s="53">
        <v>0.44500000000000001</v>
      </c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</row>
    <row r="336" spans="1:41" s="61" customFormat="1" ht="13.15" customHeight="1" x14ac:dyDescent="0.25">
      <c r="A336" s="55"/>
      <c r="B336" s="49"/>
      <c r="C336" s="56" t="s">
        <v>45</v>
      </c>
      <c r="D336" s="57"/>
      <c r="E336" s="58">
        <f>SUM((D336-B338)/B338)</f>
        <v>-1</v>
      </c>
      <c r="F336" s="52" t="s">
        <v>46</v>
      </c>
      <c r="G336" s="59">
        <v>0.46500000000000002</v>
      </c>
      <c r="H336" s="60">
        <v>0.46</v>
      </c>
      <c r="I336" s="60">
        <v>0.45</v>
      </c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</row>
    <row r="337" spans="1:41" s="61" customFormat="1" ht="14.1" customHeight="1" x14ac:dyDescent="0.25">
      <c r="A337" s="62"/>
      <c r="B337" s="63"/>
      <c r="C337" s="56" t="s">
        <v>47</v>
      </c>
      <c r="D337" s="57">
        <v>0.46500000000000002</v>
      </c>
      <c r="E337" s="58">
        <f>SUM((D337-B338)/B338)</f>
        <v>6.8965517241379379E-2</v>
      </c>
      <c r="F337" s="52" t="s">
        <v>48</v>
      </c>
      <c r="G337" s="60">
        <v>0.4</v>
      </c>
      <c r="H337" s="60">
        <v>0.44500000000000001</v>
      </c>
      <c r="I337" s="60">
        <v>0.435</v>
      </c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</row>
    <row r="338" spans="1:41" s="61" customFormat="1" ht="14.1" customHeight="1" thickBot="1" x14ac:dyDescent="0.3">
      <c r="A338" s="64" t="s">
        <v>49</v>
      </c>
      <c r="B338" s="65">
        <v>0.435</v>
      </c>
      <c r="C338" s="49"/>
      <c r="D338" s="49"/>
      <c r="E338" s="66"/>
      <c r="F338" s="52" t="s">
        <v>50</v>
      </c>
      <c r="G338" s="60">
        <v>0.46</v>
      </c>
      <c r="H338" s="53">
        <v>0.45</v>
      </c>
      <c r="I338" s="53">
        <v>0.435</v>
      </c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</row>
    <row r="339" spans="1:41" s="71" customFormat="1" ht="14.1" customHeight="1" x14ac:dyDescent="0.25">
      <c r="A339" s="64" t="s">
        <v>130</v>
      </c>
      <c r="B339" s="65"/>
      <c r="C339" s="67"/>
      <c r="D339" s="67"/>
      <c r="E339" s="68"/>
      <c r="F339" s="69" t="s">
        <v>51</v>
      </c>
      <c r="G339" s="70">
        <f>(G335+G338)/2</f>
        <v>0.43000000000000005</v>
      </c>
      <c r="H339" s="70">
        <f t="shared" ref="H339" si="1017">G339</f>
        <v>0.43000000000000005</v>
      </c>
      <c r="I339" s="70">
        <f t="shared" ref="I339" si="1018">H339</f>
        <v>0.43000000000000005</v>
      </c>
      <c r="J339" s="70">
        <f t="shared" ref="J339" si="1019">I339</f>
        <v>0.43000000000000005</v>
      </c>
      <c r="K339" s="70">
        <f t="shared" ref="K339" si="1020">J339</f>
        <v>0.43000000000000005</v>
      </c>
      <c r="L339" s="70">
        <f t="shared" ref="L339" si="1021">K339</f>
        <v>0.43000000000000005</v>
      </c>
      <c r="M339" s="70">
        <f t="shared" ref="M339" si="1022">L339</f>
        <v>0.43000000000000005</v>
      </c>
      <c r="N339" s="70">
        <f t="shared" ref="N339" si="1023">M339</f>
        <v>0.43000000000000005</v>
      </c>
      <c r="O339" s="70">
        <f t="shared" ref="O339" si="1024">N339</f>
        <v>0.43000000000000005</v>
      </c>
      <c r="P339" s="70">
        <f t="shared" ref="P339" si="1025">O339</f>
        <v>0.43000000000000005</v>
      </c>
      <c r="Q339" s="70">
        <f t="shared" ref="Q339" si="1026">P339</f>
        <v>0.43000000000000005</v>
      </c>
      <c r="R339" s="70">
        <f t="shared" ref="R339" si="1027">Q339</f>
        <v>0.43000000000000005</v>
      </c>
      <c r="S339" s="70">
        <f t="shared" ref="S339" si="1028">R339</f>
        <v>0.43000000000000005</v>
      </c>
      <c r="T339" s="70">
        <f t="shared" ref="T339" si="1029">S339</f>
        <v>0.43000000000000005</v>
      </c>
      <c r="U339" s="70">
        <f t="shared" ref="U339" si="1030">T339</f>
        <v>0.43000000000000005</v>
      </c>
      <c r="V339" s="70">
        <f t="shared" ref="V339" si="1031">U339</f>
        <v>0.43000000000000005</v>
      </c>
      <c r="W339" s="70">
        <f t="shared" ref="W339" si="1032">V339</f>
        <v>0.43000000000000005</v>
      </c>
      <c r="X339" s="70">
        <f t="shared" ref="X339" si="1033">W339</f>
        <v>0.43000000000000005</v>
      </c>
      <c r="Y339" s="70">
        <f t="shared" ref="Y339" si="1034">X339</f>
        <v>0.43000000000000005</v>
      </c>
      <c r="Z339" s="70">
        <f t="shared" ref="Z339" si="1035">Y339</f>
        <v>0.43000000000000005</v>
      </c>
      <c r="AA339" s="70">
        <f t="shared" ref="AA339" si="1036">Z339</f>
        <v>0.43000000000000005</v>
      </c>
      <c r="AB339" s="70">
        <f t="shared" ref="AB339" si="1037">AA339</f>
        <v>0.43000000000000005</v>
      </c>
      <c r="AC339" s="70">
        <f t="shared" ref="AC339" si="1038">AB339</f>
        <v>0.43000000000000005</v>
      </c>
      <c r="AD339" s="70">
        <f t="shared" ref="AD339" si="1039">AC339</f>
        <v>0.43000000000000005</v>
      </c>
      <c r="AE339" s="70">
        <f t="shared" ref="AE339" si="1040">AD339</f>
        <v>0.43000000000000005</v>
      </c>
      <c r="AF339" s="70">
        <f t="shared" ref="AF339" si="1041">AE339</f>
        <v>0.43000000000000005</v>
      </c>
      <c r="AG339" s="70">
        <f t="shared" ref="AG339" si="1042">AF339</f>
        <v>0.43000000000000005</v>
      </c>
      <c r="AH339" s="70">
        <f t="shared" ref="AH339" si="1043">AG339</f>
        <v>0.43000000000000005</v>
      </c>
      <c r="AI339" s="70">
        <f t="shared" ref="AI339" si="1044">AH339</f>
        <v>0.43000000000000005</v>
      </c>
      <c r="AJ339" s="70">
        <f t="shared" ref="AJ339" si="1045">AI339</f>
        <v>0.43000000000000005</v>
      </c>
      <c r="AK339" s="70">
        <f t="shared" ref="AK339" si="1046">AJ339</f>
        <v>0.43000000000000005</v>
      </c>
      <c r="AL339" s="70">
        <f t="shared" ref="AL339" si="1047">AK339</f>
        <v>0.43000000000000005</v>
      </c>
      <c r="AM339" s="70">
        <f t="shared" ref="AM339" si="1048">AL339</f>
        <v>0.43000000000000005</v>
      </c>
      <c r="AN339" s="70">
        <f t="shared" ref="AN339" si="1049">AM339</f>
        <v>0.43000000000000005</v>
      </c>
      <c r="AO339" s="70">
        <f t="shared" ref="AO339" si="1050">AN339</f>
        <v>0.43000000000000005</v>
      </c>
    </row>
    <row r="340" spans="1:41" ht="14.1" customHeight="1" x14ac:dyDescent="0.25">
      <c r="A340" s="93">
        <f>C338*B338</f>
        <v>0</v>
      </c>
      <c r="B340" s="94">
        <f>C339*B339</f>
        <v>0</v>
      </c>
      <c r="C340" s="72" t="s">
        <v>52</v>
      </c>
      <c r="D340" s="73">
        <v>0.42499999999999999</v>
      </c>
      <c r="E340" s="74">
        <f>SUM((B338-D340)/(D340))</f>
        <v>2.3529411764705903E-2</v>
      </c>
      <c r="F340" s="75" t="s">
        <v>53</v>
      </c>
      <c r="G340" s="76">
        <v>56745</v>
      </c>
      <c r="H340" s="77">
        <v>14960</v>
      </c>
      <c r="I340" s="77">
        <v>8750</v>
      </c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s="61" customFormat="1" ht="14.1" customHeight="1" x14ac:dyDescent="0.25">
      <c r="A341" s="55" t="s">
        <v>131</v>
      </c>
      <c r="B341" s="94">
        <f>ROUNDUP(A340/1000,0)+IF(A340,8.48,0)+ROUNDUP(A340*0.0003,2)</f>
        <v>0</v>
      </c>
      <c r="C341" s="72" t="s">
        <v>54</v>
      </c>
      <c r="D341" s="73"/>
      <c r="E341" s="74"/>
      <c r="F341" s="79" t="s">
        <v>49</v>
      </c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77"/>
      <c r="W341" s="80"/>
      <c r="X341" s="80"/>
      <c r="Y341" s="80"/>
      <c r="Z341" s="80"/>
      <c r="AA341" s="80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</row>
    <row r="342" spans="1:41" s="71" customFormat="1" ht="14.1" customHeight="1" x14ac:dyDescent="0.25">
      <c r="A342" s="82" t="s">
        <v>132</v>
      </c>
      <c r="B342" s="94">
        <f>ROUNDUP(B340/1000,0)+IF(B340,8.48,0)+ROUNDUP(B340*0.0003,2)</f>
        <v>0</v>
      </c>
      <c r="C342" s="84"/>
      <c r="D342" s="85" t="s">
        <v>55</v>
      </c>
      <c r="E342" s="86"/>
      <c r="F342" s="87" t="s">
        <v>56</v>
      </c>
      <c r="G342" s="88">
        <f t="shared" ref="G342:AO342" si="1051">ROUNDDOWN(G339*105%,3)</f>
        <v>0.45100000000000001</v>
      </c>
      <c r="H342" s="88">
        <f t="shared" si="1051"/>
        <v>0.45100000000000001</v>
      </c>
      <c r="I342" s="88">
        <f t="shared" si="1051"/>
        <v>0.45100000000000001</v>
      </c>
      <c r="J342" s="88">
        <f t="shared" si="1051"/>
        <v>0.45100000000000001</v>
      </c>
      <c r="K342" s="88">
        <f t="shared" si="1051"/>
        <v>0.45100000000000001</v>
      </c>
      <c r="L342" s="88">
        <f t="shared" si="1051"/>
        <v>0.45100000000000001</v>
      </c>
      <c r="M342" s="88">
        <f t="shared" si="1051"/>
        <v>0.45100000000000001</v>
      </c>
      <c r="N342" s="88">
        <f t="shared" si="1051"/>
        <v>0.45100000000000001</v>
      </c>
      <c r="O342" s="88">
        <f t="shared" si="1051"/>
        <v>0.45100000000000001</v>
      </c>
      <c r="P342" s="88">
        <f t="shared" si="1051"/>
        <v>0.45100000000000001</v>
      </c>
      <c r="Q342" s="88">
        <f t="shared" si="1051"/>
        <v>0.45100000000000001</v>
      </c>
      <c r="R342" s="88">
        <f t="shared" si="1051"/>
        <v>0.45100000000000001</v>
      </c>
      <c r="S342" s="88">
        <f t="shared" si="1051"/>
        <v>0.45100000000000001</v>
      </c>
      <c r="T342" s="88">
        <f t="shared" si="1051"/>
        <v>0.45100000000000001</v>
      </c>
      <c r="U342" s="88">
        <f t="shared" si="1051"/>
        <v>0.45100000000000001</v>
      </c>
      <c r="V342" s="88">
        <f t="shared" si="1051"/>
        <v>0.45100000000000001</v>
      </c>
      <c r="W342" s="88">
        <f t="shared" si="1051"/>
        <v>0.45100000000000001</v>
      </c>
      <c r="X342" s="88">
        <f t="shared" si="1051"/>
        <v>0.45100000000000001</v>
      </c>
      <c r="Y342" s="88">
        <f t="shared" si="1051"/>
        <v>0.45100000000000001</v>
      </c>
      <c r="Z342" s="88">
        <f t="shared" si="1051"/>
        <v>0.45100000000000001</v>
      </c>
      <c r="AA342" s="88">
        <f t="shared" si="1051"/>
        <v>0.45100000000000001</v>
      </c>
      <c r="AB342" s="88">
        <f t="shared" si="1051"/>
        <v>0.45100000000000001</v>
      </c>
      <c r="AC342" s="88">
        <f t="shared" si="1051"/>
        <v>0.45100000000000001</v>
      </c>
      <c r="AD342" s="88">
        <f t="shared" si="1051"/>
        <v>0.45100000000000001</v>
      </c>
      <c r="AE342" s="88">
        <f t="shared" si="1051"/>
        <v>0.45100000000000001</v>
      </c>
      <c r="AF342" s="88">
        <f t="shared" si="1051"/>
        <v>0.45100000000000001</v>
      </c>
      <c r="AG342" s="88">
        <f t="shared" si="1051"/>
        <v>0.45100000000000001</v>
      </c>
      <c r="AH342" s="88">
        <f t="shared" si="1051"/>
        <v>0.45100000000000001</v>
      </c>
      <c r="AI342" s="88">
        <f t="shared" si="1051"/>
        <v>0.45100000000000001</v>
      </c>
      <c r="AJ342" s="88">
        <f t="shared" si="1051"/>
        <v>0.45100000000000001</v>
      </c>
      <c r="AK342" s="88">
        <f t="shared" si="1051"/>
        <v>0.45100000000000001</v>
      </c>
      <c r="AL342" s="88">
        <f t="shared" si="1051"/>
        <v>0.45100000000000001</v>
      </c>
      <c r="AM342" s="88">
        <f t="shared" si="1051"/>
        <v>0.45100000000000001</v>
      </c>
      <c r="AN342" s="88">
        <f t="shared" si="1051"/>
        <v>0.45100000000000001</v>
      </c>
      <c r="AO342" s="88">
        <f t="shared" si="1051"/>
        <v>0.45100000000000001</v>
      </c>
    </row>
    <row r="343" spans="1:41" ht="13.5" customHeight="1" x14ac:dyDescent="0.25">
      <c r="A343" s="89"/>
      <c r="B343" s="89"/>
      <c r="C343" s="89"/>
      <c r="D343" s="89"/>
      <c r="E343" s="89"/>
      <c r="F343" s="89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</row>
  </sheetData>
  <mergeCells count="100">
    <mergeCell ref="A300:E300"/>
    <mergeCell ref="A301:C301"/>
    <mergeCell ref="D301:E301"/>
    <mergeCell ref="A267:E267"/>
    <mergeCell ref="A268:C268"/>
    <mergeCell ref="D268:E268"/>
    <mergeCell ref="A289:E289"/>
    <mergeCell ref="A290:C290"/>
    <mergeCell ref="D290:E290"/>
    <mergeCell ref="A223:E223"/>
    <mergeCell ref="A224:C224"/>
    <mergeCell ref="D224:E224"/>
    <mergeCell ref="A234:E234"/>
    <mergeCell ref="A235:C235"/>
    <mergeCell ref="D235:E235"/>
    <mergeCell ref="A245:E245"/>
    <mergeCell ref="A246:C246"/>
    <mergeCell ref="D246:E246"/>
    <mergeCell ref="A256:E256"/>
    <mergeCell ref="A257:C257"/>
    <mergeCell ref="D257:E257"/>
    <mergeCell ref="A3:E3"/>
    <mergeCell ref="A4:C4"/>
    <mergeCell ref="D4:E4"/>
    <mergeCell ref="D15:E15"/>
    <mergeCell ref="A15:C15"/>
    <mergeCell ref="A14:E14"/>
    <mergeCell ref="S1:T1"/>
    <mergeCell ref="Q1:R1"/>
    <mergeCell ref="G1:H1"/>
    <mergeCell ref="I1:J1"/>
    <mergeCell ref="K1:L1"/>
    <mergeCell ref="M1:N1"/>
    <mergeCell ref="O1:P1"/>
    <mergeCell ref="A212:E212"/>
    <mergeCell ref="A213:C213"/>
    <mergeCell ref="D213:E213"/>
    <mergeCell ref="A25:E25"/>
    <mergeCell ref="A26:C26"/>
    <mergeCell ref="D26:E26"/>
    <mergeCell ref="A190:E190"/>
    <mergeCell ref="A191:C191"/>
    <mergeCell ref="D191:E191"/>
    <mergeCell ref="A158:C158"/>
    <mergeCell ref="D158:E158"/>
    <mergeCell ref="A201:E201"/>
    <mergeCell ref="A202:C202"/>
    <mergeCell ref="D202:E202"/>
    <mergeCell ref="A36:E36"/>
    <mergeCell ref="A37:C37"/>
    <mergeCell ref="D37:E37"/>
    <mergeCell ref="A278:E278"/>
    <mergeCell ref="A279:C279"/>
    <mergeCell ref="D279:E279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80:E80"/>
    <mergeCell ref="A81:C81"/>
    <mergeCell ref="D81:E81"/>
    <mergeCell ref="A47:E47"/>
    <mergeCell ref="A48:C48"/>
    <mergeCell ref="D48:E48"/>
    <mergeCell ref="A58:E58"/>
    <mergeCell ref="A59:C59"/>
    <mergeCell ref="D59:E59"/>
    <mergeCell ref="A69:E69"/>
    <mergeCell ref="A70:C70"/>
    <mergeCell ref="D70:E70"/>
    <mergeCell ref="A135:E135"/>
    <mergeCell ref="A136:C136"/>
    <mergeCell ref="D136:E136"/>
    <mergeCell ref="A91:E91"/>
    <mergeCell ref="A92:C92"/>
    <mergeCell ref="D92:E92"/>
    <mergeCell ref="A102:E102"/>
    <mergeCell ref="A103:C103"/>
    <mergeCell ref="D103:E103"/>
    <mergeCell ref="A113:E113"/>
    <mergeCell ref="A114:C114"/>
    <mergeCell ref="D114:E114"/>
    <mergeCell ref="A124:E124"/>
    <mergeCell ref="A125:C125"/>
    <mergeCell ref="D125:E125"/>
    <mergeCell ref="A333:E333"/>
    <mergeCell ref="A334:C334"/>
    <mergeCell ref="D334:E334"/>
    <mergeCell ref="A311:E311"/>
    <mergeCell ref="A312:C312"/>
    <mergeCell ref="D312:E312"/>
    <mergeCell ref="A322:E322"/>
    <mergeCell ref="A323:C323"/>
    <mergeCell ref="D323:E323"/>
  </mergeCells>
  <phoneticPr fontId="5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08" bestFit="1" customWidth="1"/>
    <col min="2" max="2" width="9.28515625" style="108" bestFit="1" customWidth="1"/>
    <col min="3" max="3" width="9.140625" style="108"/>
    <col min="4" max="4" width="9.28515625" style="108" bestFit="1" customWidth="1"/>
    <col min="5" max="5" width="9.85546875" style="108" bestFit="1" customWidth="1"/>
    <col min="6" max="6" width="9.140625" style="108"/>
    <col min="7" max="24" width="12.5703125" style="108" bestFit="1" customWidth="1"/>
    <col min="25" max="41" width="9.28515625" style="108" bestFit="1" customWidth="1"/>
    <col min="42" max="16384" width="9.140625" style="108"/>
  </cols>
  <sheetData>
    <row r="1" spans="1:41" s="42" customFormat="1" ht="16.5" customHeight="1" x14ac:dyDescent="0.25">
      <c r="A1" s="41"/>
      <c r="F1" s="41"/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128</v>
      </c>
      <c r="T1" s="203"/>
    </row>
    <row r="2" spans="1:41" s="42" customFormat="1" ht="14.1" customHeight="1" x14ac:dyDescent="0.25">
      <c r="A2" s="173" t="s">
        <v>6</v>
      </c>
      <c r="B2" s="174"/>
      <c r="C2" s="174"/>
      <c r="D2" s="174"/>
      <c r="E2" s="175"/>
      <c r="F2" s="43" t="s">
        <v>7</v>
      </c>
      <c r="G2" s="44">
        <v>43693</v>
      </c>
      <c r="H2" s="44">
        <v>43696</v>
      </c>
      <c r="I2" s="44">
        <v>43697</v>
      </c>
      <c r="J2" s="44">
        <v>43698</v>
      </c>
      <c r="K2" s="44">
        <v>43699</v>
      </c>
      <c r="L2" s="44">
        <v>43700</v>
      </c>
      <c r="M2" s="44">
        <v>43703</v>
      </c>
      <c r="N2" s="44">
        <v>43704</v>
      </c>
      <c r="O2" s="44">
        <v>43705</v>
      </c>
      <c r="P2" s="44">
        <v>43706</v>
      </c>
      <c r="Q2" s="44">
        <v>43707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3" spans="1:41" s="42" customFormat="1" ht="14.1" customHeight="1" x14ac:dyDescent="0.25">
      <c r="A3" s="176" t="s">
        <v>8</v>
      </c>
      <c r="B3" s="177"/>
      <c r="C3" s="177"/>
      <c r="D3" s="178" t="s">
        <v>148</v>
      </c>
      <c r="E3" s="179"/>
      <c r="F3" s="164"/>
      <c r="G3" s="45" t="s">
        <v>129</v>
      </c>
      <c r="H3" s="46" t="s">
        <v>9</v>
      </c>
      <c r="I3" s="46" t="s">
        <v>10</v>
      </c>
      <c r="J3" s="46" t="s">
        <v>11</v>
      </c>
      <c r="K3" s="46" t="s">
        <v>12</v>
      </c>
      <c r="L3" s="46" t="s">
        <v>13</v>
      </c>
      <c r="M3" s="46" t="s">
        <v>14</v>
      </c>
      <c r="N3" s="46" t="s">
        <v>15</v>
      </c>
      <c r="O3" s="46" t="s">
        <v>16</v>
      </c>
      <c r="P3" s="46" t="s">
        <v>17</v>
      </c>
      <c r="Q3" s="46" t="s">
        <v>18</v>
      </c>
      <c r="R3" s="46" t="s">
        <v>19</v>
      </c>
      <c r="S3" s="46" t="s">
        <v>20</v>
      </c>
      <c r="T3" s="46" t="s">
        <v>21</v>
      </c>
      <c r="U3" s="46" t="s">
        <v>22</v>
      </c>
      <c r="V3" s="46" t="s">
        <v>23</v>
      </c>
      <c r="W3" s="46" t="s">
        <v>24</v>
      </c>
      <c r="X3" s="46" t="s">
        <v>25</v>
      </c>
      <c r="Y3" s="46" t="s">
        <v>26</v>
      </c>
      <c r="Z3" s="46" t="s">
        <v>27</v>
      </c>
      <c r="AA3" s="46" t="s">
        <v>28</v>
      </c>
      <c r="AB3" s="46" t="s">
        <v>29</v>
      </c>
      <c r="AC3" s="46" t="s">
        <v>30</v>
      </c>
      <c r="AD3" s="46" t="s">
        <v>31</v>
      </c>
      <c r="AE3" s="46" t="s">
        <v>32</v>
      </c>
      <c r="AF3" s="46" t="s">
        <v>33</v>
      </c>
      <c r="AG3" s="46" t="s">
        <v>34</v>
      </c>
      <c r="AH3" s="46" t="s">
        <v>35</v>
      </c>
      <c r="AI3" s="46" t="s">
        <v>36</v>
      </c>
      <c r="AJ3" s="46" t="s">
        <v>37</v>
      </c>
      <c r="AK3" s="46" t="s">
        <v>38</v>
      </c>
      <c r="AL3" s="46" t="s">
        <v>39</v>
      </c>
      <c r="AM3" s="46" t="s">
        <v>40</v>
      </c>
      <c r="AN3" s="46" t="s">
        <v>41</v>
      </c>
      <c r="AO3" s="46" t="s">
        <v>42</v>
      </c>
    </row>
    <row r="4" spans="1:41" s="54" customFormat="1" ht="14.1" customHeight="1" x14ac:dyDescent="0.25">
      <c r="A4" s="47"/>
      <c r="B4" s="48"/>
      <c r="C4" s="49"/>
      <c r="D4" s="50" t="s">
        <v>43</v>
      </c>
      <c r="E4" s="51"/>
      <c r="F4" s="52" t="s">
        <v>44</v>
      </c>
      <c r="G4" s="53">
        <v>1.1100000000000001</v>
      </c>
      <c r="H4" s="53">
        <v>1.21</v>
      </c>
      <c r="I4" s="53">
        <v>1.22</v>
      </c>
      <c r="J4" s="53">
        <v>1.19</v>
      </c>
      <c r="K4" s="53">
        <v>1.19</v>
      </c>
      <c r="L4" s="53">
        <v>1.21</v>
      </c>
      <c r="M4" s="53">
        <v>1.18</v>
      </c>
      <c r="N4" s="53">
        <v>1.1299999999999999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s="61" customFormat="1" ht="13.15" customHeight="1" x14ac:dyDescent="0.25">
      <c r="A5" s="55"/>
      <c r="B5" s="49"/>
      <c r="C5" s="56" t="s">
        <v>45</v>
      </c>
      <c r="D5" s="57"/>
      <c r="E5" s="58">
        <f>SUM((D5-B7)/B7)</f>
        <v>-1</v>
      </c>
      <c r="F5" s="52" t="s">
        <v>46</v>
      </c>
      <c r="G5" s="59">
        <v>1.23</v>
      </c>
      <c r="H5" s="60">
        <v>1.23</v>
      </c>
      <c r="I5" s="60">
        <v>1.22</v>
      </c>
      <c r="J5" s="60">
        <v>1.27</v>
      </c>
      <c r="K5" s="60">
        <v>1.24</v>
      </c>
      <c r="L5" s="60">
        <v>1.22</v>
      </c>
      <c r="M5" s="60">
        <v>1.2</v>
      </c>
      <c r="N5" s="60">
        <v>1.1499999999999999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s="61" customFormat="1" ht="14.1" customHeight="1" x14ac:dyDescent="0.25">
      <c r="A6" s="62"/>
      <c r="B6" s="63"/>
      <c r="C6" s="56" t="s">
        <v>47</v>
      </c>
      <c r="D6" s="57">
        <v>1.22</v>
      </c>
      <c r="E6" s="58">
        <f>SUM((D6-B7)/B7)</f>
        <v>4.2735042735042778E-2</v>
      </c>
      <c r="F6" s="52" t="s">
        <v>48</v>
      </c>
      <c r="G6" s="60">
        <v>1.0900000000000001</v>
      </c>
      <c r="H6" s="60">
        <v>1.1499999999999999</v>
      </c>
      <c r="I6" s="60">
        <v>1.1599999999999999</v>
      </c>
      <c r="J6" s="60">
        <v>1.19</v>
      </c>
      <c r="K6" s="60">
        <v>1.18</v>
      </c>
      <c r="L6" s="60">
        <v>1.18</v>
      </c>
      <c r="M6" s="60">
        <v>1.1000000000000001</v>
      </c>
      <c r="N6" s="60">
        <v>1.1000000000000001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thickBot="1" x14ac:dyDescent="0.3">
      <c r="A7" s="64" t="s">
        <v>49</v>
      </c>
      <c r="B7" s="65">
        <v>1.17</v>
      </c>
      <c r="C7" s="49"/>
      <c r="D7" s="49"/>
      <c r="E7" s="66"/>
      <c r="F7" s="52" t="s">
        <v>50</v>
      </c>
      <c r="G7" s="53">
        <v>1.21</v>
      </c>
      <c r="H7" s="53">
        <v>1.19</v>
      </c>
      <c r="I7" s="53">
        <v>1.19</v>
      </c>
      <c r="J7" s="53">
        <v>1.2</v>
      </c>
      <c r="K7" s="53">
        <v>1.21</v>
      </c>
      <c r="L7" s="53">
        <v>1.21</v>
      </c>
      <c r="M7" s="53">
        <v>1.1200000000000001</v>
      </c>
      <c r="N7" s="53">
        <v>1.1000000000000001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s="71" customFormat="1" ht="14.1" customHeight="1" x14ac:dyDescent="0.25">
      <c r="A8" s="64"/>
      <c r="B8" s="65"/>
      <c r="C8" s="67"/>
      <c r="D8" s="67"/>
      <c r="E8" s="68"/>
      <c r="F8" s="69" t="s">
        <v>51</v>
      </c>
      <c r="G8" s="70">
        <f>(G4+G7)/2</f>
        <v>1.1600000000000001</v>
      </c>
      <c r="H8" s="70">
        <f t="shared" ref="H8:AO8" si="0">G8</f>
        <v>1.1600000000000001</v>
      </c>
      <c r="I8" s="70">
        <f t="shared" si="0"/>
        <v>1.1600000000000001</v>
      </c>
      <c r="J8" s="70">
        <f t="shared" si="0"/>
        <v>1.1600000000000001</v>
      </c>
      <c r="K8" s="70">
        <f t="shared" si="0"/>
        <v>1.1600000000000001</v>
      </c>
      <c r="L8" s="70">
        <f t="shared" si="0"/>
        <v>1.1600000000000001</v>
      </c>
      <c r="M8" s="70">
        <f t="shared" si="0"/>
        <v>1.1600000000000001</v>
      </c>
      <c r="N8" s="70">
        <f t="shared" si="0"/>
        <v>1.1600000000000001</v>
      </c>
      <c r="O8" s="70">
        <f t="shared" si="0"/>
        <v>1.1600000000000001</v>
      </c>
      <c r="P8" s="70">
        <f t="shared" si="0"/>
        <v>1.1600000000000001</v>
      </c>
      <c r="Q8" s="70">
        <f t="shared" si="0"/>
        <v>1.1600000000000001</v>
      </c>
      <c r="R8" s="70">
        <f t="shared" si="0"/>
        <v>1.1600000000000001</v>
      </c>
      <c r="S8" s="70">
        <f t="shared" si="0"/>
        <v>1.1600000000000001</v>
      </c>
      <c r="T8" s="70">
        <f t="shared" si="0"/>
        <v>1.1600000000000001</v>
      </c>
      <c r="U8" s="70">
        <f t="shared" si="0"/>
        <v>1.1600000000000001</v>
      </c>
      <c r="V8" s="70">
        <f t="shared" si="0"/>
        <v>1.1600000000000001</v>
      </c>
      <c r="W8" s="70">
        <f t="shared" si="0"/>
        <v>1.1600000000000001</v>
      </c>
      <c r="X8" s="70">
        <f t="shared" si="0"/>
        <v>1.1600000000000001</v>
      </c>
      <c r="Y8" s="70">
        <f t="shared" si="0"/>
        <v>1.1600000000000001</v>
      </c>
      <c r="Z8" s="70">
        <f t="shared" si="0"/>
        <v>1.1600000000000001</v>
      </c>
      <c r="AA8" s="70">
        <f t="shared" si="0"/>
        <v>1.1600000000000001</v>
      </c>
      <c r="AB8" s="70">
        <f t="shared" si="0"/>
        <v>1.1600000000000001</v>
      </c>
      <c r="AC8" s="70">
        <f t="shared" si="0"/>
        <v>1.1600000000000001</v>
      </c>
      <c r="AD8" s="70">
        <f t="shared" si="0"/>
        <v>1.1600000000000001</v>
      </c>
      <c r="AE8" s="70">
        <f t="shared" si="0"/>
        <v>1.1600000000000001</v>
      </c>
      <c r="AF8" s="70">
        <f t="shared" si="0"/>
        <v>1.1600000000000001</v>
      </c>
      <c r="AG8" s="70">
        <f t="shared" si="0"/>
        <v>1.1600000000000001</v>
      </c>
      <c r="AH8" s="70">
        <f t="shared" si="0"/>
        <v>1.1600000000000001</v>
      </c>
      <c r="AI8" s="70">
        <f t="shared" si="0"/>
        <v>1.1600000000000001</v>
      </c>
      <c r="AJ8" s="70">
        <f t="shared" si="0"/>
        <v>1.1600000000000001</v>
      </c>
      <c r="AK8" s="70">
        <f t="shared" si="0"/>
        <v>1.1600000000000001</v>
      </c>
      <c r="AL8" s="70">
        <f t="shared" si="0"/>
        <v>1.1600000000000001</v>
      </c>
      <c r="AM8" s="70">
        <f t="shared" si="0"/>
        <v>1.1600000000000001</v>
      </c>
      <c r="AN8" s="70">
        <f t="shared" si="0"/>
        <v>1.1600000000000001</v>
      </c>
      <c r="AO8" s="70">
        <f t="shared" si="0"/>
        <v>1.1600000000000001</v>
      </c>
    </row>
    <row r="9" spans="1:41" s="42" customFormat="1" ht="14.1" customHeight="1" x14ac:dyDescent="0.25">
      <c r="A9" s="55"/>
      <c r="B9" s="49"/>
      <c r="C9" s="72" t="s">
        <v>52</v>
      </c>
      <c r="D9" s="73">
        <v>1.1499999999999999</v>
      </c>
      <c r="E9" s="74">
        <f>SUM((B7-D9)/(D9))</f>
        <v>1.7391304347826105E-2</v>
      </c>
      <c r="F9" s="75" t="s">
        <v>53</v>
      </c>
      <c r="G9" s="76">
        <v>46350</v>
      </c>
      <c r="H9" s="77">
        <v>5230</v>
      </c>
      <c r="I9" s="77">
        <v>3850</v>
      </c>
      <c r="J9" s="77">
        <v>11200</v>
      </c>
      <c r="K9" s="77">
        <v>2500</v>
      </c>
      <c r="L9" s="77">
        <v>6390</v>
      </c>
      <c r="M9" s="77">
        <v>14692</v>
      </c>
      <c r="N9" s="77">
        <v>2277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s="61" customFormat="1" ht="14.1" customHeight="1" x14ac:dyDescent="0.25">
      <c r="A10" s="55"/>
      <c r="B10" s="49"/>
      <c r="C10" s="72" t="s">
        <v>54</v>
      </c>
      <c r="D10" s="73"/>
      <c r="E10" s="74"/>
      <c r="F10" s="79" t="s">
        <v>49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pans="1:41" s="71" customFormat="1" ht="14.1" customHeight="1" x14ac:dyDescent="0.25">
      <c r="A11" s="82"/>
      <c r="B11" s="83"/>
      <c r="C11" s="84"/>
      <c r="D11" s="85" t="s">
        <v>55</v>
      </c>
      <c r="E11" s="86"/>
      <c r="F11" s="87" t="s">
        <v>56</v>
      </c>
      <c r="G11" s="88">
        <f t="shared" ref="G11:AO11" si="1">SUM(G8*105%)</f>
        <v>1.2180000000000002</v>
      </c>
      <c r="H11" s="88">
        <f t="shared" si="1"/>
        <v>1.2180000000000002</v>
      </c>
      <c r="I11" s="88">
        <f t="shared" si="1"/>
        <v>1.2180000000000002</v>
      </c>
      <c r="J11" s="88">
        <f t="shared" si="1"/>
        <v>1.2180000000000002</v>
      </c>
      <c r="K11" s="88">
        <f t="shared" si="1"/>
        <v>1.2180000000000002</v>
      </c>
      <c r="L11" s="88">
        <f t="shared" si="1"/>
        <v>1.2180000000000002</v>
      </c>
      <c r="M11" s="88">
        <f t="shared" si="1"/>
        <v>1.2180000000000002</v>
      </c>
      <c r="N11" s="88">
        <f t="shared" si="1"/>
        <v>1.2180000000000002</v>
      </c>
      <c r="O11" s="88">
        <f t="shared" si="1"/>
        <v>1.2180000000000002</v>
      </c>
      <c r="P11" s="88">
        <f t="shared" si="1"/>
        <v>1.2180000000000002</v>
      </c>
      <c r="Q11" s="88">
        <f t="shared" si="1"/>
        <v>1.2180000000000002</v>
      </c>
      <c r="R11" s="88">
        <f t="shared" si="1"/>
        <v>1.2180000000000002</v>
      </c>
      <c r="S11" s="88">
        <f t="shared" si="1"/>
        <v>1.2180000000000002</v>
      </c>
      <c r="T11" s="88">
        <f t="shared" si="1"/>
        <v>1.2180000000000002</v>
      </c>
      <c r="U11" s="88">
        <f t="shared" si="1"/>
        <v>1.2180000000000002</v>
      </c>
      <c r="V11" s="88">
        <f t="shared" si="1"/>
        <v>1.2180000000000002</v>
      </c>
      <c r="W11" s="88">
        <f t="shared" si="1"/>
        <v>1.2180000000000002</v>
      </c>
      <c r="X11" s="88">
        <f t="shared" si="1"/>
        <v>1.2180000000000002</v>
      </c>
      <c r="Y11" s="88">
        <f t="shared" si="1"/>
        <v>1.2180000000000002</v>
      </c>
      <c r="Z11" s="88">
        <f t="shared" si="1"/>
        <v>1.2180000000000002</v>
      </c>
      <c r="AA11" s="88">
        <f t="shared" si="1"/>
        <v>1.2180000000000002</v>
      </c>
      <c r="AB11" s="88">
        <f t="shared" si="1"/>
        <v>1.2180000000000002</v>
      </c>
      <c r="AC11" s="88">
        <f t="shared" si="1"/>
        <v>1.2180000000000002</v>
      </c>
      <c r="AD11" s="88">
        <f t="shared" si="1"/>
        <v>1.2180000000000002</v>
      </c>
      <c r="AE11" s="88">
        <f t="shared" si="1"/>
        <v>1.2180000000000002</v>
      </c>
      <c r="AF11" s="88">
        <f t="shared" si="1"/>
        <v>1.2180000000000002</v>
      </c>
      <c r="AG11" s="88">
        <f t="shared" si="1"/>
        <v>1.2180000000000002</v>
      </c>
      <c r="AH11" s="88">
        <f t="shared" si="1"/>
        <v>1.2180000000000002</v>
      </c>
      <c r="AI11" s="88">
        <f t="shared" si="1"/>
        <v>1.2180000000000002</v>
      </c>
      <c r="AJ11" s="88">
        <f t="shared" si="1"/>
        <v>1.2180000000000002</v>
      </c>
      <c r="AK11" s="88">
        <f t="shared" si="1"/>
        <v>1.2180000000000002</v>
      </c>
      <c r="AL11" s="88">
        <f t="shared" si="1"/>
        <v>1.2180000000000002</v>
      </c>
      <c r="AM11" s="88">
        <f t="shared" si="1"/>
        <v>1.2180000000000002</v>
      </c>
      <c r="AN11" s="88">
        <f t="shared" si="1"/>
        <v>1.2180000000000002</v>
      </c>
      <c r="AO11" s="88">
        <f t="shared" si="1"/>
        <v>1.2180000000000002</v>
      </c>
    </row>
    <row r="12" spans="1:41" s="42" customFormat="1" ht="14.1" customHeight="1" x14ac:dyDescent="0.25">
      <c r="A12" s="89"/>
      <c r="B12" s="89"/>
      <c r="C12" s="89"/>
      <c r="D12" s="89"/>
      <c r="E12" s="89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  <row r="13" spans="1:41" s="42" customFormat="1" ht="14.1" customHeight="1" x14ac:dyDescent="0.25">
      <c r="A13" s="173" t="s">
        <v>6</v>
      </c>
      <c r="B13" s="174"/>
      <c r="C13" s="174"/>
      <c r="D13" s="174"/>
      <c r="E13" s="175"/>
      <c r="F13" s="43" t="s">
        <v>7</v>
      </c>
      <c r="G13" s="44">
        <v>43696</v>
      </c>
      <c r="H13" s="44">
        <v>43697</v>
      </c>
      <c r="I13" s="44">
        <v>43698</v>
      </c>
      <c r="J13" s="44">
        <v>43699</v>
      </c>
      <c r="K13" s="44">
        <v>43700</v>
      </c>
      <c r="L13" s="44">
        <v>43703</v>
      </c>
      <c r="M13" s="44">
        <v>43704</v>
      </c>
      <c r="N13" s="44">
        <v>43705</v>
      </c>
      <c r="O13" s="44">
        <v>43706</v>
      </c>
      <c r="P13" s="44">
        <v>43707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</row>
    <row r="14" spans="1:41" s="42" customFormat="1" ht="14.1" customHeight="1" x14ac:dyDescent="0.25">
      <c r="A14" s="176" t="s">
        <v>8</v>
      </c>
      <c r="B14" s="177"/>
      <c r="C14" s="177"/>
      <c r="D14" s="178" t="s">
        <v>102</v>
      </c>
      <c r="E14" s="179"/>
      <c r="F14" s="164"/>
      <c r="G14" s="45" t="s">
        <v>129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46" t="s">
        <v>17</v>
      </c>
      <c r="Q14" s="46" t="s">
        <v>18</v>
      </c>
      <c r="R14" s="46" t="s">
        <v>19</v>
      </c>
      <c r="S14" s="46" t="s">
        <v>20</v>
      </c>
      <c r="T14" s="46" t="s">
        <v>21</v>
      </c>
      <c r="U14" s="46" t="s">
        <v>22</v>
      </c>
      <c r="V14" s="46" t="s">
        <v>23</v>
      </c>
      <c r="W14" s="46" t="s">
        <v>24</v>
      </c>
      <c r="X14" s="46" t="s">
        <v>25</v>
      </c>
      <c r="Y14" s="46" t="s">
        <v>26</v>
      </c>
      <c r="Z14" s="46" t="s">
        <v>27</v>
      </c>
      <c r="AA14" s="46" t="s">
        <v>28</v>
      </c>
      <c r="AB14" s="46" t="s">
        <v>29</v>
      </c>
      <c r="AC14" s="46" t="s">
        <v>30</v>
      </c>
      <c r="AD14" s="46" t="s">
        <v>31</v>
      </c>
      <c r="AE14" s="46" t="s">
        <v>32</v>
      </c>
      <c r="AF14" s="46" t="s">
        <v>33</v>
      </c>
      <c r="AG14" s="46" t="s">
        <v>34</v>
      </c>
      <c r="AH14" s="46" t="s">
        <v>35</v>
      </c>
      <c r="AI14" s="46" t="s">
        <v>36</v>
      </c>
      <c r="AJ14" s="46" t="s">
        <v>37</v>
      </c>
      <c r="AK14" s="46" t="s">
        <v>38</v>
      </c>
      <c r="AL14" s="46" t="s">
        <v>39</v>
      </c>
      <c r="AM14" s="46" t="s">
        <v>40</v>
      </c>
      <c r="AN14" s="46" t="s">
        <v>41</v>
      </c>
      <c r="AO14" s="46" t="s">
        <v>42</v>
      </c>
    </row>
    <row r="15" spans="1:41" s="54" customFormat="1" ht="14.1" customHeight="1" x14ac:dyDescent="0.25">
      <c r="A15" s="47"/>
      <c r="B15" s="48"/>
      <c r="C15" s="49"/>
      <c r="D15" s="50" t="s">
        <v>43</v>
      </c>
      <c r="E15" s="51"/>
      <c r="F15" s="52" t="s">
        <v>44</v>
      </c>
      <c r="G15" s="53">
        <v>0.56999999999999995</v>
      </c>
      <c r="H15" s="53">
        <v>0.64500000000000002</v>
      </c>
      <c r="I15" s="53">
        <v>0.64500000000000002</v>
      </c>
      <c r="J15" s="53">
        <v>0.63</v>
      </c>
      <c r="K15" s="53">
        <v>0.62</v>
      </c>
      <c r="L15" s="53">
        <v>0.63</v>
      </c>
      <c r="M15" s="53">
        <v>0.625</v>
      </c>
      <c r="N15" s="53">
        <v>0.56499999999999995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</row>
    <row r="16" spans="1:41" s="61" customFormat="1" ht="13.15" customHeight="1" x14ac:dyDescent="0.25">
      <c r="A16" s="55"/>
      <c r="B16" s="49"/>
      <c r="C16" s="56" t="s">
        <v>45</v>
      </c>
      <c r="D16" s="57"/>
      <c r="E16" s="58">
        <f>SUM((D16-B18)/B18)</f>
        <v>-1</v>
      </c>
      <c r="F16" s="52" t="s">
        <v>46</v>
      </c>
      <c r="G16" s="59">
        <v>0.63</v>
      </c>
      <c r="H16" s="60">
        <v>0.65</v>
      </c>
      <c r="I16" s="60">
        <v>0.64500000000000002</v>
      </c>
      <c r="J16" s="60">
        <v>0.63</v>
      </c>
      <c r="K16" s="60">
        <v>0.63500000000000001</v>
      </c>
      <c r="L16" s="60">
        <v>0.63</v>
      </c>
      <c r="M16" s="60">
        <v>0.625</v>
      </c>
      <c r="N16" s="60">
        <v>0.56499999999999995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</row>
    <row r="17" spans="1:41" s="61" customFormat="1" ht="14.1" customHeight="1" x14ac:dyDescent="0.25">
      <c r="A17" s="62"/>
      <c r="B17" s="63"/>
      <c r="C17" s="56" t="s">
        <v>47</v>
      </c>
      <c r="D17" s="57">
        <v>0.63</v>
      </c>
      <c r="E17" s="58">
        <f>SUM((D17-B18)/B18)</f>
        <v>4.1322314049586813E-2</v>
      </c>
      <c r="F17" s="52" t="s">
        <v>48</v>
      </c>
      <c r="G17" s="60">
        <v>0.56999999999999995</v>
      </c>
      <c r="H17" s="60">
        <v>0.625</v>
      </c>
      <c r="I17" s="60">
        <v>0.625</v>
      </c>
      <c r="J17" s="60">
        <v>0.61499999999999999</v>
      </c>
      <c r="K17" s="60">
        <v>0.62</v>
      </c>
      <c r="L17" s="60">
        <v>0.6</v>
      </c>
      <c r="M17" s="60">
        <v>0.56000000000000005</v>
      </c>
      <c r="N17" s="60">
        <v>0.5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s="61" customFormat="1" ht="14.1" customHeight="1" thickBot="1" x14ac:dyDescent="0.3">
      <c r="A18" s="64" t="s">
        <v>49</v>
      </c>
      <c r="B18" s="65">
        <v>0.60499999999999998</v>
      </c>
      <c r="C18" s="49"/>
      <c r="D18" s="49"/>
      <c r="E18" s="66"/>
      <c r="F18" s="52" t="s">
        <v>50</v>
      </c>
      <c r="G18" s="53">
        <v>0.625</v>
      </c>
      <c r="H18" s="53">
        <v>0.64</v>
      </c>
      <c r="I18" s="53">
        <v>0.63</v>
      </c>
      <c r="J18" s="53">
        <v>0.625</v>
      </c>
      <c r="K18" s="53">
        <v>0.625</v>
      </c>
      <c r="L18" s="53">
        <v>0.625</v>
      </c>
      <c r="M18" s="53">
        <v>0.56499999999999995</v>
      </c>
      <c r="N18" s="53">
        <v>0.55500000000000005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</row>
    <row r="19" spans="1:41" s="71" customFormat="1" ht="14.1" customHeight="1" x14ac:dyDescent="0.25">
      <c r="A19" s="64"/>
      <c r="B19" s="65"/>
      <c r="C19" s="67"/>
      <c r="D19" s="67"/>
      <c r="E19" s="68"/>
      <c r="F19" s="69" t="s">
        <v>51</v>
      </c>
      <c r="G19" s="70">
        <f>(G15+G18)/2</f>
        <v>0.59749999999999992</v>
      </c>
      <c r="H19" s="70">
        <f t="shared" ref="H19:AO19" si="2">G19</f>
        <v>0.59749999999999992</v>
      </c>
      <c r="I19" s="70">
        <f t="shared" si="2"/>
        <v>0.59749999999999992</v>
      </c>
      <c r="J19" s="70">
        <f t="shared" si="2"/>
        <v>0.59749999999999992</v>
      </c>
      <c r="K19" s="70">
        <f t="shared" si="2"/>
        <v>0.59749999999999992</v>
      </c>
      <c r="L19" s="70">
        <f t="shared" si="2"/>
        <v>0.59749999999999992</v>
      </c>
      <c r="M19" s="70">
        <f t="shared" si="2"/>
        <v>0.59749999999999992</v>
      </c>
      <c r="N19" s="70">
        <f t="shared" si="2"/>
        <v>0.59749999999999992</v>
      </c>
      <c r="O19" s="70">
        <f t="shared" si="2"/>
        <v>0.59749999999999992</v>
      </c>
      <c r="P19" s="70">
        <f t="shared" si="2"/>
        <v>0.59749999999999992</v>
      </c>
      <c r="Q19" s="70">
        <f t="shared" si="2"/>
        <v>0.59749999999999992</v>
      </c>
      <c r="R19" s="70">
        <f t="shared" si="2"/>
        <v>0.59749999999999992</v>
      </c>
      <c r="S19" s="70">
        <f t="shared" si="2"/>
        <v>0.59749999999999992</v>
      </c>
      <c r="T19" s="70">
        <f t="shared" si="2"/>
        <v>0.59749999999999992</v>
      </c>
      <c r="U19" s="70">
        <f t="shared" si="2"/>
        <v>0.59749999999999992</v>
      </c>
      <c r="V19" s="70">
        <f t="shared" si="2"/>
        <v>0.59749999999999992</v>
      </c>
      <c r="W19" s="70">
        <f t="shared" si="2"/>
        <v>0.59749999999999992</v>
      </c>
      <c r="X19" s="70">
        <f t="shared" si="2"/>
        <v>0.59749999999999992</v>
      </c>
      <c r="Y19" s="70">
        <f t="shared" si="2"/>
        <v>0.59749999999999992</v>
      </c>
      <c r="Z19" s="70">
        <f t="shared" si="2"/>
        <v>0.59749999999999992</v>
      </c>
      <c r="AA19" s="70">
        <f t="shared" si="2"/>
        <v>0.59749999999999992</v>
      </c>
      <c r="AB19" s="70">
        <f t="shared" si="2"/>
        <v>0.59749999999999992</v>
      </c>
      <c r="AC19" s="70">
        <f t="shared" si="2"/>
        <v>0.59749999999999992</v>
      </c>
      <c r="AD19" s="70">
        <f t="shared" si="2"/>
        <v>0.59749999999999992</v>
      </c>
      <c r="AE19" s="70">
        <f t="shared" si="2"/>
        <v>0.59749999999999992</v>
      </c>
      <c r="AF19" s="70">
        <f t="shared" si="2"/>
        <v>0.59749999999999992</v>
      </c>
      <c r="AG19" s="70">
        <f t="shared" si="2"/>
        <v>0.59749999999999992</v>
      </c>
      <c r="AH19" s="70">
        <f t="shared" si="2"/>
        <v>0.59749999999999992</v>
      </c>
      <c r="AI19" s="70">
        <f t="shared" si="2"/>
        <v>0.59749999999999992</v>
      </c>
      <c r="AJ19" s="70">
        <f t="shared" si="2"/>
        <v>0.59749999999999992</v>
      </c>
      <c r="AK19" s="70">
        <f t="shared" si="2"/>
        <v>0.59749999999999992</v>
      </c>
      <c r="AL19" s="70">
        <f t="shared" si="2"/>
        <v>0.59749999999999992</v>
      </c>
      <c r="AM19" s="70">
        <f t="shared" si="2"/>
        <v>0.59749999999999992</v>
      </c>
      <c r="AN19" s="70">
        <f t="shared" si="2"/>
        <v>0.59749999999999992</v>
      </c>
      <c r="AO19" s="70">
        <f t="shared" si="2"/>
        <v>0.59749999999999992</v>
      </c>
    </row>
    <row r="20" spans="1:41" s="42" customFormat="1" ht="14.1" customHeight="1" x14ac:dyDescent="0.25">
      <c r="A20" s="55"/>
      <c r="B20" s="49"/>
      <c r="C20" s="72" t="s">
        <v>52</v>
      </c>
      <c r="D20" s="73">
        <v>0.59499999999999997</v>
      </c>
      <c r="E20" s="74">
        <f>SUM((B18-D20)/(D20))</f>
        <v>1.6806722689075647E-2</v>
      </c>
      <c r="F20" s="75" t="s">
        <v>53</v>
      </c>
      <c r="G20" s="76">
        <v>26860</v>
      </c>
      <c r="H20" s="77">
        <v>18450</v>
      </c>
      <c r="I20" s="77">
        <v>5280</v>
      </c>
      <c r="J20" s="77">
        <v>3960</v>
      </c>
      <c r="K20" s="77">
        <v>7220</v>
      </c>
      <c r="L20" s="77">
        <v>4466</v>
      </c>
      <c r="M20" s="77">
        <v>6837</v>
      </c>
      <c r="N20" s="77">
        <v>9634</v>
      </c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s="61" customFormat="1" ht="14.1" customHeight="1" x14ac:dyDescent="0.25">
      <c r="A21" s="55"/>
      <c r="B21" s="49"/>
      <c r="C21" s="72" t="s">
        <v>54</v>
      </c>
      <c r="D21" s="73"/>
      <c r="E21" s="74"/>
      <c r="F21" s="79" t="s">
        <v>49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pans="1:41" s="71" customFormat="1" ht="14.1" customHeight="1" x14ac:dyDescent="0.25">
      <c r="A22" s="82"/>
      <c r="B22" s="83"/>
      <c r="C22" s="84"/>
      <c r="D22" s="85" t="s">
        <v>55</v>
      </c>
      <c r="E22" s="86"/>
      <c r="F22" s="87" t="s">
        <v>56</v>
      </c>
      <c r="G22" s="88">
        <f t="shared" ref="G22:AO22" si="3">SUM(G19*105%)</f>
        <v>0.6273749999999999</v>
      </c>
      <c r="H22" s="88">
        <f t="shared" si="3"/>
        <v>0.6273749999999999</v>
      </c>
      <c r="I22" s="88">
        <f t="shared" si="3"/>
        <v>0.6273749999999999</v>
      </c>
      <c r="J22" s="88">
        <f t="shared" si="3"/>
        <v>0.6273749999999999</v>
      </c>
      <c r="K22" s="88">
        <f t="shared" si="3"/>
        <v>0.6273749999999999</v>
      </c>
      <c r="L22" s="88">
        <f t="shared" si="3"/>
        <v>0.6273749999999999</v>
      </c>
      <c r="M22" s="88">
        <f t="shared" si="3"/>
        <v>0.6273749999999999</v>
      </c>
      <c r="N22" s="88">
        <f t="shared" si="3"/>
        <v>0.6273749999999999</v>
      </c>
      <c r="O22" s="88">
        <f t="shared" si="3"/>
        <v>0.6273749999999999</v>
      </c>
      <c r="P22" s="88">
        <f t="shared" si="3"/>
        <v>0.6273749999999999</v>
      </c>
      <c r="Q22" s="88">
        <f t="shared" si="3"/>
        <v>0.6273749999999999</v>
      </c>
      <c r="R22" s="88">
        <f t="shared" si="3"/>
        <v>0.6273749999999999</v>
      </c>
      <c r="S22" s="88">
        <f t="shared" si="3"/>
        <v>0.6273749999999999</v>
      </c>
      <c r="T22" s="88">
        <f t="shared" si="3"/>
        <v>0.6273749999999999</v>
      </c>
      <c r="U22" s="88">
        <f t="shared" si="3"/>
        <v>0.6273749999999999</v>
      </c>
      <c r="V22" s="88">
        <f t="shared" si="3"/>
        <v>0.6273749999999999</v>
      </c>
      <c r="W22" s="88">
        <f t="shared" si="3"/>
        <v>0.6273749999999999</v>
      </c>
      <c r="X22" s="88">
        <f t="shared" si="3"/>
        <v>0.6273749999999999</v>
      </c>
      <c r="Y22" s="88">
        <f t="shared" si="3"/>
        <v>0.6273749999999999</v>
      </c>
      <c r="Z22" s="88">
        <f t="shared" si="3"/>
        <v>0.6273749999999999</v>
      </c>
      <c r="AA22" s="88">
        <f t="shared" si="3"/>
        <v>0.6273749999999999</v>
      </c>
      <c r="AB22" s="88">
        <f t="shared" si="3"/>
        <v>0.6273749999999999</v>
      </c>
      <c r="AC22" s="88">
        <f t="shared" si="3"/>
        <v>0.6273749999999999</v>
      </c>
      <c r="AD22" s="88">
        <f t="shared" si="3"/>
        <v>0.6273749999999999</v>
      </c>
      <c r="AE22" s="88">
        <f t="shared" si="3"/>
        <v>0.6273749999999999</v>
      </c>
      <c r="AF22" s="88">
        <f t="shared" si="3"/>
        <v>0.6273749999999999</v>
      </c>
      <c r="AG22" s="88">
        <f t="shared" si="3"/>
        <v>0.6273749999999999</v>
      </c>
      <c r="AH22" s="88">
        <f t="shared" si="3"/>
        <v>0.6273749999999999</v>
      </c>
      <c r="AI22" s="88">
        <f t="shared" si="3"/>
        <v>0.6273749999999999</v>
      </c>
      <c r="AJ22" s="88">
        <f t="shared" si="3"/>
        <v>0.6273749999999999</v>
      </c>
      <c r="AK22" s="88">
        <f t="shared" si="3"/>
        <v>0.6273749999999999</v>
      </c>
      <c r="AL22" s="88">
        <f t="shared" si="3"/>
        <v>0.6273749999999999</v>
      </c>
      <c r="AM22" s="88">
        <f t="shared" si="3"/>
        <v>0.6273749999999999</v>
      </c>
      <c r="AN22" s="88">
        <f t="shared" si="3"/>
        <v>0.6273749999999999</v>
      </c>
      <c r="AO22" s="88">
        <f t="shared" si="3"/>
        <v>0.6273749999999999</v>
      </c>
    </row>
    <row r="23" spans="1:41" s="42" customFormat="1" ht="14.1" customHeight="1" x14ac:dyDescent="0.25">
      <c r="A23" s="89"/>
      <c r="B23" s="89"/>
      <c r="C23" s="89"/>
      <c r="D23" s="89"/>
      <c r="E23" s="89"/>
      <c r="F23" s="89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</row>
    <row r="24" spans="1:41" s="42" customFormat="1" ht="14.1" customHeight="1" x14ac:dyDescent="0.25">
      <c r="A24" s="173" t="s">
        <v>6</v>
      </c>
      <c r="B24" s="174"/>
      <c r="C24" s="174"/>
      <c r="D24" s="174"/>
      <c r="E24" s="175"/>
      <c r="F24" s="43" t="s">
        <v>7</v>
      </c>
      <c r="G24" s="44">
        <v>43703</v>
      </c>
      <c r="H24" s="44">
        <v>43704</v>
      </c>
      <c r="I24" s="44">
        <v>43705</v>
      </c>
      <c r="J24" s="44">
        <v>43706</v>
      </c>
      <c r="K24" s="44">
        <v>43707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s="42" customFormat="1" ht="14.1" customHeight="1" x14ac:dyDescent="0.25">
      <c r="A25" s="176" t="s">
        <v>8</v>
      </c>
      <c r="B25" s="177"/>
      <c r="C25" s="177"/>
      <c r="D25" s="178" t="s">
        <v>89</v>
      </c>
      <c r="E25" s="179"/>
      <c r="F25" s="164"/>
      <c r="G25" s="45" t="s">
        <v>129</v>
      </c>
      <c r="H25" s="46" t="s">
        <v>9</v>
      </c>
      <c r="I25" s="46" t="s">
        <v>10</v>
      </c>
      <c r="J25" s="46" t="s">
        <v>11</v>
      </c>
      <c r="K25" s="46" t="s">
        <v>12</v>
      </c>
      <c r="L25" s="46" t="s">
        <v>13</v>
      </c>
      <c r="M25" s="46" t="s">
        <v>14</v>
      </c>
      <c r="N25" s="46" t="s">
        <v>15</v>
      </c>
      <c r="O25" s="46" t="s">
        <v>16</v>
      </c>
      <c r="P25" s="46" t="s">
        <v>17</v>
      </c>
      <c r="Q25" s="46" t="s">
        <v>18</v>
      </c>
      <c r="R25" s="46" t="s">
        <v>19</v>
      </c>
      <c r="S25" s="46" t="s">
        <v>20</v>
      </c>
      <c r="T25" s="46" t="s">
        <v>21</v>
      </c>
      <c r="U25" s="46" t="s">
        <v>22</v>
      </c>
      <c r="V25" s="46" t="s">
        <v>23</v>
      </c>
      <c r="W25" s="46" t="s">
        <v>24</v>
      </c>
      <c r="X25" s="46" t="s">
        <v>25</v>
      </c>
      <c r="Y25" s="46" t="s">
        <v>26</v>
      </c>
      <c r="Z25" s="46" t="s">
        <v>27</v>
      </c>
      <c r="AA25" s="46" t="s">
        <v>28</v>
      </c>
      <c r="AB25" s="46" t="s">
        <v>29</v>
      </c>
      <c r="AC25" s="46" t="s">
        <v>30</v>
      </c>
      <c r="AD25" s="46" t="s">
        <v>31</v>
      </c>
      <c r="AE25" s="46" t="s">
        <v>32</v>
      </c>
      <c r="AF25" s="46" t="s">
        <v>33</v>
      </c>
      <c r="AG25" s="46" t="s">
        <v>34</v>
      </c>
      <c r="AH25" s="46" t="s">
        <v>35</v>
      </c>
      <c r="AI25" s="46" t="s">
        <v>36</v>
      </c>
      <c r="AJ25" s="46" t="s">
        <v>37</v>
      </c>
      <c r="AK25" s="46" t="s">
        <v>38</v>
      </c>
      <c r="AL25" s="46" t="s">
        <v>39</v>
      </c>
      <c r="AM25" s="46" t="s">
        <v>40</v>
      </c>
      <c r="AN25" s="46" t="s">
        <v>41</v>
      </c>
      <c r="AO25" s="46" t="s">
        <v>42</v>
      </c>
    </row>
    <row r="26" spans="1:41" s="54" customFormat="1" ht="14.1" customHeight="1" x14ac:dyDescent="0.25">
      <c r="A26" s="47"/>
      <c r="B26" s="48"/>
      <c r="C26" s="49"/>
      <c r="D26" s="50" t="s">
        <v>43</v>
      </c>
      <c r="E26" s="51"/>
      <c r="F26" s="52" t="s">
        <v>44</v>
      </c>
      <c r="G26" s="53">
        <v>1.82</v>
      </c>
      <c r="H26" s="53">
        <v>1.98</v>
      </c>
      <c r="I26" s="53">
        <v>1.85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</row>
    <row r="27" spans="1:41" s="61" customFormat="1" ht="13.15" customHeight="1" x14ac:dyDescent="0.25">
      <c r="A27" s="55"/>
      <c r="B27" s="49"/>
      <c r="C27" s="56" t="s">
        <v>45</v>
      </c>
      <c r="D27" s="57"/>
      <c r="E27" s="58">
        <f>SUM((D27-B29)/B29)</f>
        <v>-1</v>
      </c>
      <c r="F27" s="52" t="s">
        <v>46</v>
      </c>
      <c r="G27" s="59">
        <v>1.99</v>
      </c>
      <c r="H27" s="60">
        <v>2.04</v>
      </c>
      <c r="I27" s="60">
        <v>1.89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</row>
    <row r="28" spans="1:41" s="61" customFormat="1" ht="14.1" customHeight="1" x14ac:dyDescent="0.25">
      <c r="A28" s="62"/>
      <c r="B28" s="63"/>
      <c r="C28" s="56" t="s">
        <v>47</v>
      </c>
      <c r="D28" s="57">
        <v>1.97</v>
      </c>
      <c r="E28" s="58">
        <f>SUM((D28-B29)/B29)</f>
        <v>3.1413612565445052E-2</v>
      </c>
      <c r="F28" s="52" t="s">
        <v>48</v>
      </c>
      <c r="G28" s="60">
        <v>1.79</v>
      </c>
      <c r="H28" s="60">
        <v>1.85</v>
      </c>
      <c r="I28" s="60">
        <v>1.84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</row>
    <row r="29" spans="1:41" s="61" customFormat="1" ht="14.1" customHeight="1" thickBot="1" x14ac:dyDescent="0.3">
      <c r="A29" s="64" t="s">
        <v>49</v>
      </c>
      <c r="B29" s="65">
        <v>1.91</v>
      </c>
      <c r="C29" s="49"/>
      <c r="D29" s="49"/>
      <c r="E29" s="66"/>
      <c r="F29" s="52" t="s">
        <v>50</v>
      </c>
      <c r="G29" s="53">
        <v>1.96</v>
      </c>
      <c r="H29" s="53">
        <v>1.85</v>
      </c>
      <c r="I29" s="53">
        <v>1.86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 spans="1:41" s="71" customFormat="1" ht="14.1" customHeight="1" x14ac:dyDescent="0.25">
      <c r="A30" s="64"/>
      <c r="B30" s="65"/>
      <c r="C30" s="67"/>
      <c r="D30" s="67"/>
      <c r="E30" s="68"/>
      <c r="F30" s="69" t="s">
        <v>51</v>
      </c>
      <c r="G30" s="70">
        <f>(G26+G29)/2</f>
        <v>1.8900000000000001</v>
      </c>
      <c r="H30" s="70">
        <f t="shared" ref="H30:AO30" si="4">G30</f>
        <v>1.8900000000000001</v>
      </c>
      <c r="I30" s="70">
        <f t="shared" si="4"/>
        <v>1.8900000000000001</v>
      </c>
      <c r="J30" s="70">
        <f t="shared" si="4"/>
        <v>1.8900000000000001</v>
      </c>
      <c r="K30" s="70">
        <f t="shared" si="4"/>
        <v>1.8900000000000001</v>
      </c>
      <c r="L30" s="70">
        <f t="shared" si="4"/>
        <v>1.8900000000000001</v>
      </c>
      <c r="M30" s="70">
        <f t="shared" si="4"/>
        <v>1.8900000000000001</v>
      </c>
      <c r="N30" s="70">
        <f t="shared" si="4"/>
        <v>1.8900000000000001</v>
      </c>
      <c r="O30" s="70">
        <f t="shared" si="4"/>
        <v>1.8900000000000001</v>
      </c>
      <c r="P30" s="70">
        <f t="shared" si="4"/>
        <v>1.8900000000000001</v>
      </c>
      <c r="Q30" s="70">
        <f t="shared" si="4"/>
        <v>1.8900000000000001</v>
      </c>
      <c r="R30" s="70">
        <f t="shared" si="4"/>
        <v>1.8900000000000001</v>
      </c>
      <c r="S30" s="70">
        <f t="shared" si="4"/>
        <v>1.8900000000000001</v>
      </c>
      <c r="T30" s="70">
        <f t="shared" si="4"/>
        <v>1.8900000000000001</v>
      </c>
      <c r="U30" s="70">
        <f t="shared" si="4"/>
        <v>1.8900000000000001</v>
      </c>
      <c r="V30" s="70">
        <f t="shared" si="4"/>
        <v>1.8900000000000001</v>
      </c>
      <c r="W30" s="70">
        <f t="shared" si="4"/>
        <v>1.8900000000000001</v>
      </c>
      <c r="X30" s="70">
        <f t="shared" si="4"/>
        <v>1.8900000000000001</v>
      </c>
      <c r="Y30" s="70">
        <f t="shared" si="4"/>
        <v>1.8900000000000001</v>
      </c>
      <c r="Z30" s="70">
        <f t="shared" si="4"/>
        <v>1.8900000000000001</v>
      </c>
      <c r="AA30" s="70">
        <f t="shared" si="4"/>
        <v>1.8900000000000001</v>
      </c>
      <c r="AB30" s="70">
        <f t="shared" si="4"/>
        <v>1.8900000000000001</v>
      </c>
      <c r="AC30" s="70">
        <f t="shared" si="4"/>
        <v>1.8900000000000001</v>
      </c>
      <c r="AD30" s="70">
        <f t="shared" si="4"/>
        <v>1.8900000000000001</v>
      </c>
      <c r="AE30" s="70">
        <f t="shared" si="4"/>
        <v>1.8900000000000001</v>
      </c>
      <c r="AF30" s="70">
        <f t="shared" si="4"/>
        <v>1.8900000000000001</v>
      </c>
      <c r="AG30" s="70">
        <f t="shared" si="4"/>
        <v>1.8900000000000001</v>
      </c>
      <c r="AH30" s="70">
        <f t="shared" si="4"/>
        <v>1.8900000000000001</v>
      </c>
      <c r="AI30" s="70">
        <f t="shared" si="4"/>
        <v>1.8900000000000001</v>
      </c>
      <c r="AJ30" s="70">
        <f t="shared" si="4"/>
        <v>1.8900000000000001</v>
      </c>
      <c r="AK30" s="70">
        <f t="shared" si="4"/>
        <v>1.8900000000000001</v>
      </c>
      <c r="AL30" s="70">
        <f t="shared" si="4"/>
        <v>1.8900000000000001</v>
      </c>
      <c r="AM30" s="70">
        <f t="shared" si="4"/>
        <v>1.8900000000000001</v>
      </c>
      <c r="AN30" s="70">
        <f t="shared" si="4"/>
        <v>1.8900000000000001</v>
      </c>
      <c r="AO30" s="70">
        <f t="shared" si="4"/>
        <v>1.8900000000000001</v>
      </c>
    </row>
    <row r="31" spans="1:41" s="42" customFormat="1" ht="14.1" customHeight="1" x14ac:dyDescent="0.25">
      <c r="A31" s="55"/>
      <c r="B31" s="49"/>
      <c r="C31" s="72" t="s">
        <v>52</v>
      </c>
      <c r="D31" s="73">
        <v>1.88</v>
      </c>
      <c r="E31" s="74">
        <f>SUM((B29-D31)/(D31))</f>
        <v>1.5957446808510654E-2</v>
      </c>
      <c r="F31" s="75" t="s">
        <v>53</v>
      </c>
      <c r="G31" s="76">
        <v>53692</v>
      </c>
      <c r="H31" s="77">
        <v>37890</v>
      </c>
      <c r="I31" s="77">
        <v>16550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s="61" customFormat="1" ht="14.1" customHeight="1" x14ac:dyDescent="0.25">
      <c r="A32" s="55"/>
      <c r="B32" s="49"/>
      <c r="C32" s="72" t="s">
        <v>54</v>
      </c>
      <c r="D32" s="73"/>
      <c r="E32" s="74"/>
      <c r="F32" s="79" t="s">
        <v>49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pans="1:41" s="71" customFormat="1" ht="14.1" customHeight="1" x14ac:dyDescent="0.25">
      <c r="A33" s="82"/>
      <c r="B33" s="83"/>
      <c r="C33" s="84"/>
      <c r="D33" s="85" t="s">
        <v>55</v>
      </c>
      <c r="E33" s="86"/>
      <c r="F33" s="87" t="s">
        <v>56</v>
      </c>
      <c r="G33" s="88">
        <f t="shared" ref="G33:AO33" si="5">SUM(G30*105%)</f>
        <v>1.9845000000000002</v>
      </c>
      <c r="H33" s="88">
        <f t="shared" si="5"/>
        <v>1.9845000000000002</v>
      </c>
      <c r="I33" s="88">
        <f t="shared" si="5"/>
        <v>1.9845000000000002</v>
      </c>
      <c r="J33" s="88">
        <f t="shared" si="5"/>
        <v>1.9845000000000002</v>
      </c>
      <c r="K33" s="88">
        <f t="shared" si="5"/>
        <v>1.9845000000000002</v>
      </c>
      <c r="L33" s="88">
        <f t="shared" si="5"/>
        <v>1.9845000000000002</v>
      </c>
      <c r="M33" s="88">
        <f t="shared" si="5"/>
        <v>1.9845000000000002</v>
      </c>
      <c r="N33" s="88">
        <f t="shared" si="5"/>
        <v>1.9845000000000002</v>
      </c>
      <c r="O33" s="88">
        <f t="shared" si="5"/>
        <v>1.9845000000000002</v>
      </c>
      <c r="P33" s="88">
        <f t="shared" si="5"/>
        <v>1.9845000000000002</v>
      </c>
      <c r="Q33" s="88">
        <f t="shared" si="5"/>
        <v>1.9845000000000002</v>
      </c>
      <c r="R33" s="88">
        <f t="shared" si="5"/>
        <v>1.9845000000000002</v>
      </c>
      <c r="S33" s="88">
        <f t="shared" si="5"/>
        <v>1.9845000000000002</v>
      </c>
      <c r="T33" s="88">
        <f t="shared" si="5"/>
        <v>1.9845000000000002</v>
      </c>
      <c r="U33" s="88">
        <f t="shared" si="5"/>
        <v>1.9845000000000002</v>
      </c>
      <c r="V33" s="88">
        <f t="shared" si="5"/>
        <v>1.9845000000000002</v>
      </c>
      <c r="W33" s="88">
        <f t="shared" si="5"/>
        <v>1.9845000000000002</v>
      </c>
      <c r="X33" s="88">
        <f t="shared" si="5"/>
        <v>1.9845000000000002</v>
      </c>
      <c r="Y33" s="88">
        <f t="shared" si="5"/>
        <v>1.9845000000000002</v>
      </c>
      <c r="Z33" s="88">
        <f t="shared" si="5"/>
        <v>1.9845000000000002</v>
      </c>
      <c r="AA33" s="88">
        <f t="shared" si="5"/>
        <v>1.9845000000000002</v>
      </c>
      <c r="AB33" s="88">
        <f t="shared" si="5"/>
        <v>1.9845000000000002</v>
      </c>
      <c r="AC33" s="88">
        <f t="shared" si="5"/>
        <v>1.9845000000000002</v>
      </c>
      <c r="AD33" s="88">
        <f t="shared" si="5"/>
        <v>1.9845000000000002</v>
      </c>
      <c r="AE33" s="88">
        <f t="shared" si="5"/>
        <v>1.9845000000000002</v>
      </c>
      <c r="AF33" s="88">
        <f t="shared" si="5"/>
        <v>1.9845000000000002</v>
      </c>
      <c r="AG33" s="88">
        <f t="shared" si="5"/>
        <v>1.9845000000000002</v>
      </c>
      <c r="AH33" s="88">
        <f t="shared" si="5"/>
        <v>1.9845000000000002</v>
      </c>
      <c r="AI33" s="88">
        <f t="shared" si="5"/>
        <v>1.9845000000000002</v>
      </c>
      <c r="AJ33" s="88">
        <f t="shared" si="5"/>
        <v>1.9845000000000002</v>
      </c>
      <c r="AK33" s="88">
        <f t="shared" si="5"/>
        <v>1.9845000000000002</v>
      </c>
      <c r="AL33" s="88">
        <f t="shared" si="5"/>
        <v>1.9845000000000002</v>
      </c>
      <c r="AM33" s="88">
        <f t="shared" si="5"/>
        <v>1.9845000000000002</v>
      </c>
      <c r="AN33" s="88">
        <f t="shared" si="5"/>
        <v>1.9845000000000002</v>
      </c>
      <c r="AO33" s="88">
        <f t="shared" si="5"/>
        <v>1.9845000000000002</v>
      </c>
    </row>
    <row r="34" spans="1:41" s="42" customFormat="1" ht="14.1" customHeight="1" x14ac:dyDescent="0.25">
      <c r="A34" s="89"/>
      <c r="B34" s="89"/>
      <c r="C34" s="89"/>
      <c r="D34" s="89"/>
      <c r="E34" s="89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</row>
    <row r="35" spans="1:41" s="42" customFormat="1" ht="14.1" customHeight="1" x14ac:dyDescent="0.25">
      <c r="A35" s="173" t="s">
        <v>6</v>
      </c>
      <c r="B35" s="174"/>
      <c r="C35" s="174"/>
      <c r="D35" s="174"/>
      <c r="E35" s="175"/>
      <c r="F35" s="43" t="s">
        <v>7</v>
      </c>
      <c r="G35" s="44">
        <v>43697</v>
      </c>
      <c r="H35" s="44">
        <v>43698</v>
      </c>
      <c r="I35" s="44">
        <v>43699</v>
      </c>
      <c r="J35" s="44">
        <v>43700</v>
      </c>
      <c r="K35" s="44">
        <v>43703</v>
      </c>
      <c r="L35" s="44">
        <v>43704</v>
      </c>
      <c r="M35" s="44">
        <v>43705</v>
      </c>
      <c r="N35" s="44">
        <v>43706</v>
      </c>
      <c r="O35" s="44">
        <v>43707</v>
      </c>
      <c r="P35" s="44">
        <v>43711</v>
      </c>
      <c r="Q35" s="44">
        <v>43712</v>
      </c>
      <c r="R35" s="44">
        <v>43713</v>
      </c>
      <c r="S35" s="44">
        <v>43714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</row>
    <row r="36" spans="1:41" s="42" customFormat="1" ht="14.1" customHeight="1" x14ac:dyDescent="0.25">
      <c r="A36" s="176" t="s">
        <v>8</v>
      </c>
      <c r="B36" s="177"/>
      <c r="C36" s="177"/>
      <c r="D36" s="178" t="s">
        <v>95</v>
      </c>
      <c r="E36" s="179"/>
      <c r="F36" s="164"/>
      <c r="G36" s="45" t="s">
        <v>129</v>
      </c>
      <c r="H36" s="45" t="s">
        <v>9</v>
      </c>
      <c r="I36" s="46" t="s">
        <v>10</v>
      </c>
      <c r="J36" s="46" t="s">
        <v>11</v>
      </c>
      <c r="K36" s="46" t="s">
        <v>12</v>
      </c>
      <c r="L36" s="46" t="s">
        <v>13</v>
      </c>
      <c r="M36" s="46" t="s">
        <v>14</v>
      </c>
      <c r="N36" s="46" t="s">
        <v>15</v>
      </c>
      <c r="O36" s="46" t="s">
        <v>16</v>
      </c>
      <c r="P36" s="46" t="s">
        <v>17</v>
      </c>
      <c r="Q36" s="46" t="s">
        <v>18</v>
      </c>
      <c r="R36" s="46" t="s">
        <v>19</v>
      </c>
      <c r="S36" s="46" t="s">
        <v>20</v>
      </c>
      <c r="T36" s="46" t="s">
        <v>21</v>
      </c>
      <c r="U36" s="46" t="s">
        <v>22</v>
      </c>
      <c r="V36" s="46" t="s">
        <v>23</v>
      </c>
      <c r="W36" s="46" t="s">
        <v>24</v>
      </c>
      <c r="X36" s="46" t="s">
        <v>25</v>
      </c>
      <c r="Y36" s="46" t="s">
        <v>26</v>
      </c>
      <c r="Z36" s="46" t="s">
        <v>27</v>
      </c>
      <c r="AA36" s="46" t="s">
        <v>28</v>
      </c>
      <c r="AB36" s="46" t="s">
        <v>29</v>
      </c>
      <c r="AC36" s="46" t="s">
        <v>30</v>
      </c>
      <c r="AD36" s="46" t="s">
        <v>31</v>
      </c>
      <c r="AE36" s="46" t="s">
        <v>32</v>
      </c>
      <c r="AF36" s="46" t="s">
        <v>33</v>
      </c>
      <c r="AG36" s="46" t="s">
        <v>34</v>
      </c>
      <c r="AH36" s="46" t="s">
        <v>35</v>
      </c>
      <c r="AI36" s="46" t="s">
        <v>36</v>
      </c>
      <c r="AJ36" s="46" t="s">
        <v>37</v>
      </c>
      <c r="AK36" s="46" t="s">
        <v>38</v>
      </c>
      <c r="AL36" s="46" t="s">
        <v>39</v>
      </c>
      <c r="AM36" s="46" t="s">
        <v>40</v>
      </c>
      <c r="AN36" s="46" t="s">
        <v>41</v>
      </c>
      <c r="AO36" s="46" t="s">
        <v>42</v>
      </c>
    </row>
    <row r="37" spans="1:41" s="54" customFormat="1" ht="14.1" customHeight="1" x14ac:dyDescent="0.25">
      <c r="A37" s="47"/>
      <c r="B37" s="48"/>
      <c r="C37" s="49"/>
      <c r="D37" s="50" t="s">
        <v>43</v>
      </c>
      <c r="E37" s="51"/>
      <c r="F37" s="52" t="s">
        <v>44</v>
      </c>
      <c r="G37" s="53">
        <v>1.1399999999999999</v>
      </c>
      <c r="H37" s="53">
        <v>1.22</v>
      </c>
      <c r="I37" s="53">
        <v>1.28</v>
      </c>
      <c r="J37" s="53">
        <v>1.29</v>
      </c>
      <c r="K37" s="53">
        <v>1.25</v>
      </c>
      <c r="L37" s="53">
        <v>1.27</v>
      </c>
      <c r="M37" s="53">
        <v>1.3</v>
      </c>
      <c r="N37" s="53">
        <v>1.31</v>
      </c>
      <c r="O37" s="53">
        <v>1.25</v>
      </c>
      <c r="P37" s="53">
        <v>1.25</v>
      </c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 spans="1:41" s="61" customFormat="1" ht="13.15" customHeight="1" x14ac:dyDescent="0.25">
      <c r="A38" s="55"/>
      <c r="B38" s="49"/>
      <c r="C38" s="56" t="s">
        <v>45</v>
      </c>
      <c r="D38" s="57"/>
      <c r="E38" s="58">
        <f>SUM((D38-B40)/B40)</f>
        <v>-1</v>
      </c>
      <c r="F38" s="52" t="s">
        <v>46</v>
      </c>
      <c r="G38" s="59">
        <v>1.24</v>
      </c>
      <c r="H38" s="60">
        <v>1.27</v>
      </c>
      <c r="I38" s="60">
        <v>1.31</v>
      </c>
      <c r="J38" s="60">
        <v>1.3</v>
      </c>
      <c r="K38" s="60">
        <v>1.27</v>
      </c>
      <c r="L38" s="60">
        <v>1.31</v>
      </c>
      <c r="M38" s="60">
        <v>1.32</v>
      </c>
      <c r="N38" s="60">
        <v>1.32</v>
      </c>
      <c r="O38" s="60">
        <v>1.29</v>
      </c>
      <c r="P38" s="60">
        <v>1.26</v>
      </c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s="61" customFormat="1" ht="14.1" customHeight="1" x14ac:dyDescent="0.25">
      <c r="A39" s="62"/>
      <c r="B39" s="63"/>
      <c r="C39" s="56" t="s">
        <v>47</v>
      </c>
      <c r="D39" s="57">
        <v>1.31</v>
      </c>
      <c r="E39" s="58">
        <f>SUM((D39-B40)/B40)</f>
        <v>3.9682539682539715E-2</v>
      </c>
      <c r="F39" s="52" t="s">
        <v>48</v>
      </c>
      <c r="G39" s="60">
        <v>1.1399999999999999</v>
      </c>
      <c r="H39" s="60">
        <v>1.22</v>
      </c>
      <c r="I39" s="60">
        <v>1.25</v>
      </c>
      <c r="J39" s="60">
        <v>1.27</v>
      </c>
      <c r="K39" s="60">
        <v>1.25</v>
      </c>
      <c r="L39" s="60">
        <v>1.27</v>
      </c>
      <c r="M39" s="60">
        <v>1.29</v>
      </c>
      <c r="N39" s="60">
        <v>1.23</v>
      </c>
      <c r="O39" s="60">
        <v>1.23</v>
      </c>
      <c r="P39" s="60">
        <v>1.24</v>
      </c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</row>
    <row r="40" spans="1:41" s="61" customFormat="1" ht="14.1" customHeight="1" thickBot="1" x14ac:dyDescent="0.3">
      <c r="A40" s="64" t="s">
        <v>49</v>
      </c>
      <c r="B40" s="65">
        <v>1.26</v>
      </c>
      <c r="C40" s="49"/>
      <c r="D40" s="49"/>
      <c r="E40" s="66"/>
      <c r="F40" s="52" t="s">
        <v>50</v>
      </c>
      <c r="G40" s="53">
        <v>1.24</v>
      </c>
      <c r="H40" s="53">
        <v>1.27</v>
      </c>
      <c r="I40" s="53">
        <v>1.29</v>
      </c>
      <c r="J40" s="53">
        <v>1.28</v>
      </c>
      <c r="K40" s="53">
        <v>1.26</v>
      </c>
      <c r="L40" s="53">
        <v>1.3</v>
      </c>
      <c r="M40" s="53">
        <v>1.31</v>
      </c>
      <c r="N40" s="53">
        <v>1.24</v>
      </c>
      <c r="O40" s="53">
        <v>1.26</v>
      </c>
      <c r="P40" s="53">
        <v>1.25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1:41" s="71" customFormat="1" ht="14.1" customHeight="1" x14ac:dyDescent="0.25">
      <c r="A41" s="64"/>
      <c r="B41" s="65"/>
      <c r="C41" s="67"/>
      <c r="D41" s="67"/>
      <c r="E41" s="68"/>
      <c r="F41" s="69" t="s">
        <v>51</v>
      </c>
      <c r="G41" s="70">
        <f>(G37+G40)/2</f>
        <v>1.19</v>
      </c>
      <c r="H41" s="70">
        <f>(H37+H40)/2</f>
        <v>1.2450000000000001</v>
      </c>
      <c r="I41" s="70">
        <f t="shared" ref="I41:AO41" si="6">H41</f>
        <v>1.2450000000000001</v>
      </c>
      <c r="J41" s="70">
        <f t="shared" si="6"/>
        <v>1.2450000000000001</v>
      </c>
      <c r="K41" s="70">
        <f t="shared" si="6"/>
        <v>1.2450000000000001</v>
      </c>
      <c r="L41" s="70">
        <f t="shared" si="6"/>
        <v>1.2450000000000001</v>
      </c>
      <c r="M41" s="70">
        <f t="shared" si="6"/>
        <v>1.2450000000000001</v>
      </c>
      <c r="N41" s="70">
        <f t="shared" si="6"/>
        <v>1.2450000000000001</v>
      </c>
      <c r="O41" s="70">
        <f t="shared" si="6"/>
        <v>1.2450000000000001</v>
      </c>
      <c r="P41" s="70">
        <f t="shared" si="6"/>
        <v>1.2450000000000001</v>
      </c>
      <c r="Q41" s="70">
        <f t="shared" si="6"/>
        <v>1.2450000000000001</v>
      </c>
      <c r="R41" s="70">
        <f t="shared" si="6"/>
        <v>1.2450000000000001</v>
      </c>
      <c r="S41" s="70">
        <f t="shared" si="6"/>
        <v>1.2450000000000001</v>
      </c>
      <c r="T41" s="70">
        <f t="shared" si="6"/>
        <v>1.2450000000000001</v>
      </c>
      <c r="U41" s="70">
        <f t="shared" si="6"/>
        <v>1.2450000000000001</v>
      </c>
      <c r="V41" s="70">
        <f t="shared" si="6"/>
        <v>1.2450000000000001</v>
      </c>
      <c r="W41" s="70">
        <f t="shared" si="6"/>
        <v>1.2450000000000001</v>
      </c>
      <c r="X41" s="70">
        <f t="shared" si="6"/>
        <v>1.2450000000000001</v>
      </c>
      <c r="Y41" s="70">
        <f t="shared" si="6"/>
        <v>1.2450000000000001</v>
      </c>
      <c r="Z41" s="70">
        <f t="shared" si="6"/>
        <v>1.2450000000000001</v>
      </c>
      <c r="AA41" s="70">
        <f t="shared" si="6"/>
        <v>1.2450000000000001</v>
      </c>
      <c r="AB41" s="70">
        <f t="shared" si="6"/>
        <v>1.2450000000000001</v>
      </c>
      <c r="AC41" s="70">
        <f t="shared" si="6"/>
        <v>1.2450000000000001</v>
      </c>
      <c r="AD41" s="70">
        <f t="shared" si="6"/>
        <v>1.2450000000000001</v>
      </c>
      <c r="AE41" s="70">
        <f t="shared" si="6"/>
        <v>1.2450000000000001</v>
      </c>
      <c r="AF41" s="70">
        <f t="shared" si="6"/>
        <v>1.2450000000000001</v>
      </c>
      <c r="AG41" s="70">
        <f t="shared" si="6"/>
        <v>1.2450000000000001</v>
      </c>
      <c r="AH41" s="70">
        <f t="shared" si="6"/>
        <v>1.2450000000000001</v>
      </c>
      <c r="AI41" s="70">
        <f t="shared" si="6"/>
        <v>1.2450000000000001</v>
      </c>
      <c r="AJ41" s="70">
        <f t="shared" si="6"/>
        <v>1.2450000000000001</v>
      </c>
      <c r="AK41" s="70">
        <f t="shared" si="6"/>
        <v>1.2450000000000001</v>
      </c>
      <c r="AL41" s="70">
        <f t="shared" si="6"/>
        <v>1.2450000000000001</v>
      </c>
      <c r="AM41" s="70">
        <f t="shared" si="6"/>
        <v>1.2450000000000001</v>
      </c>
      <c r="AN41" s="70">
        <f t="shared" si="6"/>
        <v>1.2450000000000001</v>
      </c>
      <c r="AO41" s="70">
        <f t="shared" si="6"/>
        <v>1.2450000000000001</v>
      </c>
    </row>
    <row r="42" spans="1:41" s="42" customFormat="1" ht="14.1" customHeight="1" x14ac:dyDescent="0.25">
      <c r="A42" s="55"/>
      <c r="B42" s="49"/>
      <c r="C42" s="72" t="s">
        <v>52</v>
      </c>
      <c r="D42" s="73">
        <v>1.24</v>
      </c>
      <c r="E42" s="74">
        <f>SUM((B40-D42)/(D42))</f>
        <v>1.612903225806453E-2</v>
      </c>
      <c r="F42" s="75" t="s">
        <v>53</v>
      </c>
      <c r="G42" s="76">
        <v>198820</v>
      </c>
      <c r="H42" s="76">
        <v>164790</v>
      </c>
      <c r="I42" s="77">
        <v>258030</v>
      </c>
      <c r="J42" s="77">
        <v>74370</v>
      </c>
      <c r="K42" s="77">
        <v>52530</v>
      </c>
      <c r="L42" s="77">
        <v>113490</v>
      </c>
      <c r="M42" s="77">
        <v>84270</v>
      </c>
      <c r="N42" s="91">
        <v>192680</v>
      </c>
      <c r="O42" s="77">
        <v>104880</v>
      </c>
      <c r="P42" s="77">
        <v>38390</v>
      </c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1" s="61" customFormat="1" ht="14.1" customHeight="1" x14ac:dyDescent="0.25">
      <c r="A43" s="55"/>
      <c r="B43" s="49"/>
      <c r="C43" s="72" t="s">
        <v>54</v>
      </c>
      <c r="D43" s="73"/>
      <c r="E43" s="74"/>
      <c r="F43" s="79" t="s">
        <v>49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</row>
    <row r="44" spans="1:41" s="71" customFormat="1" ht="14.1" customHeight="1" x14ac:dyDescent="0.25">
      <c r="A44" s="82"/>
      <c r="B44" s="83"/>
      <c r="C44" s="84"/>
      <c r="D44" s="85" t="s">
        <v>55</v>
      </c>
      <c r="E44" s="86"/>
      <c r="F44" s="87" t="s">
        <v>56</v>
      </c>
      <c r="G44" s="88">
        <f t="shared" ref="G44:AO44" si="7">SUM(G41*105%)</f>
        <v>1.2495000000000001</v>
      </c>
      <c r="H44" s="88">
        <f t="shared" si="7"/>
        <v>1.3072500000000002</v>
      </c>
      <c r="I44" s="88">
        <f t="shared" si="7"/>
        <v>1.3072500000000002</v>
      </c>
      <c r="J44" s="88">
        <f t="shared" si="7"/>
        <v>1.3072500000000002</v>
      </c>
      <c r="K44" s="88">
        <f t="shared" si="7"/>
        <v>1.3072500000000002</v>
      </c>
      <c r="L44" s="88">
        <f t="shared" si="7"/>
        <v>1.3072500000000002</v>
      </c>
      <c r="M44" s="88">
        <f t="shared" si="7"/>
        <v>1.3072500000000002</v>
      </c>
      <c r="N44" s="88">
        <f t="shared" si="7"/>
        <v>1.3072500000000002</v>
      </c>
      <c r="O44" s="88">
        <f t="shared" si="7"/>
        <v>1.3072500000000002</v>
      </c>
      <c r="P44" s="88">
        <f t="shared" si="7"/>
        <v>1.3072500000000002</v>
      </c>
      <c r="Q44" s="88">
        <f t="shared" si="7"/>
        <v>1.3072500000000002</v>
      </c>
      <c r="R44" s="88">
        <f t="shared" si="7"/>
        <v>1.3072500000000002</v>
      </c>
      <c r="S44" s="88">
        <f t="shared" si="7"/>
        <v>1.3072500000000002</v>
      </c>
      <c r="T44" s="88">
        <f t="shared" si="7"/>
        <v>1.3072500000000002</v>
      </c>
      <c r="U44" s="88">
        <f t="shared" si="7"/>
        <v>1.3072500000000002</v>
      </c>
      <c r="V44" s="88">
        <f t="shared" si="7"/>
        <v>1.3072500000000002</v>
      </c>
      <c r="W44" s="88">
        <f t="shared" si="7"/>
        <v>1.3072500000000002</v>
      </c>
      <c r="X44" s="88">
        <f t="shared" si="7"/>
        <v>1.3072500000000002</v>
      </c>
      <c r="Y44" s="88">
        <f t="shared" si="7"/>
        <v>1.3072500000000002</v>
      </c>
      <c r="Z44" s="88">
        <f t="shared" si="7"/>
        <v>1.3072500000000002</v>
      </c>
      <c r="AA44" s="88">
        <f t="shared" si="7"/>
        <v>1.3072500000000002</v>
      </c>
      <c r="AB44" s="88">
        <f t="shared" si="7"/>
        <v>1.3072500000000002</v>
      </c>
      <c r="AC44" s="88">
        <f t="shared" si="7"/>
        <v>1.3072500000000002</v>
      </c>
      <c r="AD44" s="88">
        <f t="shared" si="7"/>
        <v>1.3072500000000002</v>
      </c>
      <c r="AE44" s="88">
        <f t="shared" si="7"/>
        <v>1.3072500000000002</v>
      </c>
      <c r="AF44" s="88">
        <f t="shared" si="7"/>
        <v>1.3072500000000002</v>
      </c>
      <c r="AG44" s="88">
        <f t="shared" si="7"/>
        <v>1.3072500000000002</v>
      </c>
      <c r="AH44" s="88">
        <f t="shared" si="7"/>
        <v>1.3072500000000002</v>
      </c>
      <c r="AI44" s="88">
        <f t="shared" si="7"/>
        <v>1.3072500000000002</v>
      </c>
      <c r="AJ44" s="88">
        <f t="shared" si="7"/>
        <v>1.3072500000000002</v>
      </c>
      <c r="AK44" s="88">
        <f t="shared" si="7"/>
        <v>1.3072500000000002</v>
      </c>
      <c r="AL44" s="88">
        <f t="shared" si="7"/>
        <v>1.3072500000000002</v>
      </c>
      <c r="AM44" s="88">
        <f t="shared" si="7"/>
        <v>1.3072500000000002</v>
      </c>
      <c r="AN44" s="88">
        <f t="shared" si="7"/>
        <v>1.3072500000000002</v>
      </c>
      <c r="AO44" s="88">
        <f t="shared" si="7"/>
        <v>1.3072500000000002</v>
      </c>
    </row>
    <row r="45" spans="1:41" s="42" customFormat="1" ht="14.1" customHeight="1" x14ac:dyDescent="0.25">
      <c r="A45" s="89"/>
      <c r="B45" s="89"/>
      <c r="C45" s="89"/>
      <c r="D45" s="89"/>
      <c r="E45" s="89"/>
      <c r="F45" s="89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</row>
    <row r="46" spans="1:41" s="42" customFormat="1" ht="14.1" customHeight="1" x14ac:dyDescent="0.25">
      <c r="A46" s="173" t="s">
        <v>6</v>
      </c>
      <c r="B46" s="174"/>
      <c r="C46" s="174"/>
      <c r="D46" s="174"/>
      <c r="E46" s="175"/>
      <c r="F46" s="43" t="s">
        <v>7</v>
      </c>
      <c r="G46" s="44">
        <v>43697</v>
      </c>
      <c r="H46" s="44">
        <v>43698</v>
      </c>
      <c r="I46" s="44">
        <v>43699</v>
      </c>
      <c r="J46" s="44">
        <v>43700</v>
      </c>
      <c r="K46" s="44">
        <v>43703</v>
      </c>
      <c r="L46" s="44">
        <v>43704</v>
      </c>
      <c r="M46" s="44">
        <v>43705</v>
      </c>
      <c r="N46" s="44">
        <v>43706</v>
      </c>
      <c r="O46" s="44">
        <v>43707</v>
      </c>
      <c r="P46" s="44">
        <v>43711</v>
      </c>
      <c r="Q46" s="44">
        <v>43712</v>
      </c>
      <c r="R46" s="44">
        <v>43713</v>
      </c>
      <c r="S46" s="44">
        <v>43714</v>
      </c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</row>
    <row r="47" spans="1:41" s="42" customFormat="1" ht="14.1" customHeight="1" x14ac:dyDescent="0.25">
      <c r="A47" s="176" t="s">
        <v>8</v>
      </c>
      <c r="B47" s="177"/>
      <c r="C47" s="177"/>
      <c r="D47" s="178" t="s">
        <v>149</v>
      </c>
      <c r="E47" s="179"/>
      <c r="F47" s="164"/>
      <c r="G47" s="45" t="s">
        <v>129</v>
      </c>
      <c r="H47" s="46" t="s">
        <v>9</v>
      </c>
      <c r="I47" s="46" t="s">
        <v>10</v>
      </c>
      <c r="J47" s="46" t="s">
        <v>11</v>
      </c>
      <c r="K47" s="46" t="s">
        <v>12</v>
      </c>
      <c r="L47" s="45" t="s">
        <v>13</v>
      </c>
      <c r="M47" s="46" t="s">
        <v>14</v>
      </c>
      <c r="N47" s="46" t="s">
        <v>15</v>
      </c>
      <c r="O47" s="46" t="s">
        <v>16</v>
      </c>
      <c r="P47" s="46" t="s">
        <v>17</v>
      </c>
      <c r="Q47" s="46" t="s">
        <v>18</v>
      </c>
      <c r="R47" s="46" t="s">
        <v>19</v>
      </c>
      <c r="S47" s="46" t="s">
        <v>20</v>
      </c>
      <c r="T47" s="46" t="s">
        <v>21</v>
      </c>
      <c r="U47" s="46" t="s">
        <v>22</v>
      </c>
      <c r="V47" s="46" t="s">
        <v>23</v>
      </c>
      <c r="W47" s="46" t="s">
        <v>24</v>
      </c>
      <c r="X47" s="46" t="s">
        <v>25</v>
      </c>
      <c r="Y47" s="46" t="s">
        <v>26</v>
      </c>
      <c r="Z47" s="46" t="s">
        <v>27</v>
      </c>
      <c r="AA47" s="46" t="s">
        <v>28</v>
      </c>
      <c r="AB47" s="46" t="s">
        <v>29</v>
      </c>
      <c r="AC47" s="46" t="s">
        <v>30</v>
      </c>
      <c r="AD47" s="46" t="s">
        <v>31</v>
      </c>
      <c r="AE47" s="46" t="s">
        <v>32</v>
      </c>
      <c r="AF47" s="46" t="s">
        <v>33</v>
      </c>
      <c r="AG47" s="46" t="s">
        <v>34</v>
      </c>
      <c r="AH47" s="46" t="s">
        <v>35</v>
      </c>
      <c r="AI47" s="46" t="s">
        <v>36</v>
      </c>
      <c r="AJ47" s="46" t="s">
        <v>37</v>
      </c>
      <c r="AK47" s="46" t="s">
        <v>38</v>
      </c>
      <c r="AL47" s="46" t="s">
        <v>39</v>
      </c>
      <c r="AM47" s="46" t="s">
        <v>40</v>
      </c>
      <c r="AN47" s="46" t="s">
        <v>41</v>
      </c>
      <c r="AO47" s="46" t="s">
        <v>42</v>
      </c>
    </row>
    <row r="48" spans="1:41" s="54" customFormat="1" ht="14.1" customHeight="1" x14ac:dyDescent="0.25">
      <c r="A48" s="47"/>
      <c r="B48" s="48"/>
      <c r="C48" s="49"/>
      <c r="D48" s="50" t="s">
        <v>43</v>
      </c>
      <c r="E48" s="51"/>
      <c r="F48" s="52" t="s">
        <v>44</v>
      </c>
      <c r="G48" s="53">
        <v>2.04</v>
      </c>
      <c r="H48" s="53">
        <v>2.12</v>
      </c>
      <c r="I48" s="53">
        <v>2.2000000000000002</v>
      </c>
      <c r="J48" s="53">
        <v>2.16</v>
      </c>
      <c r="K48" s="53">
        <v>2.15</v>
      </c>
      <c r="L48" s="53">
        <v>2.16</v>
      </c>
      <c r="M48" s="53">
        <v>2.2599999999999998</v>
      </c>
      <c r="N48" s="53">
        <v>2.2200000000000002</v>
      </c>
      <c r="O48" s="53">
        <v>2.23</v>
      </c>
      <c r="P48" s="53">
        <v>2.25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 spans="1:41" s="61" customFormat="1" ht="13.15" customHeight="1" x14ac:dyDescent="0.25">
      <c r="A49" s="55"/>
      <c r="B49" s="49"/>
      <c r="C49" s="56" t="s">
        <v>45</v>
      </c>
      <c r="D49" s="57"/>
      <c r="E49" s="58">
        <f>SUM((D49-B51)/B51)</f>
        <v>-1</v>
      </c>
      <c r="F49" s="52" t="s">
        <v>46</v>
      </c>
      <c r="G49" s="59">
        <v>2.17</v>
      </c>
      <c r="H49" s="60">
        <v>2.2200000000000002</v>
      </c>
      <c r="I49" s="60">
        <v>2.25</v>
      </c>
      <c r="J49" s="60">
        <v>2.2200000000000002</v>
      </c>
      <c r="K49" s="60">
        <v>2.1800000000000002</v>
      </c>
      <c r="L49" s="60">
        <v>2.2799999999999998</v>
      </c>
      <c r="M49" s="60">
        <v>2.31</v>
      </c>
      <c r="N49" s="60">
        <v>2.23</v>
      </c>
      <c r="O49" s="60">
        <v>2.2799999999999998</v>
      </c>
      <c r="P49" s="60">
        <v>2.33</v>
      </c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</row>
    <row r="50" spans="1:41" s="61" customFormat="1" ht="14.1" customHeight="1" x14ac:dyDescent="0.25">
      <c r="A50" s="62"/>
      <c r="B50" s="63"/>
      <c r="C50" s="56" t="s">
        <v>47</v>
      </c>
      <c r="D50" s="57">
        <v>2.33</v>
      </c>
      <c r="E50" s="58">
        <f>SUM((D50-B51)/B51)</f>
        <v>3.555555555555559E-2</v>
      </c>
      <c r="F50" s="52" t="s">
        <v>48</v>
      </c>
      <c r="G50" s="60">
        <v>2.04</v>
      </c>
      <c r="H50" s="60">
        <v>2.12</v>
      </c>
      <c r="I50" s="60">
        <v>2.16</v>
      </c>
      <c r="J50" s="60">
        <v>2.16</v>
      </c>
      <c r="K50" s="60">
        <v>2.06</v>
      </c>
      <c r="L50" s="60">
        <v>2.16</v>
      </c>
      <c r="M50" s="60">
        <v>2.21</v>
      </c>
      <c r="N50" s="60">
        <v>2.16</v>
      </c>
      <c r="O50" s="60">
        <v>2.23</v>
      </c>
      <c r="P50" s="60">
        <v>2.25</v>
      </c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s="61" customFormat="1" ht="14.1" customHeight="1" thickBot="1" x14ac:dyDescent="0.3">
      <c r="A51" s="64" t="s">
        <v>49</v>
      </c>
      <c r="B51" s="65">
        <v>2.25</v>
      </c>
      <c r="C51" s="49"/>
      <c r="D51" s="49"/>
      <c r="E51" s="66"/>
      <c r="F51" s="52" t="s">
        <v>50</v>
      </c>
      <c r="G51" s="53">
        <v>2.15</v>
      </c>
      <c r="H51" s="53">
        <v>2.19</v>
      </c>
      <c r="I51" s="53">
        <v>2.17</v>
      </c>
      <c r="J51" s="53">
        <v>2.21</v>
      </c>
      <c r="K51" s="53">
        <v>2.16</v>
      </c>
      <c r="L51" s="53">
        <v>2.27</v>
      </c>
      <c r="M51" s="53">
        <v>2.2200000000000002</v>
      </c>
      <c r="N51" s="53">
        <v>2.2000000000000002</v>
      </c>
      <c r="O51" s="53">
        <v>2.2599999999999998</v>
      </c>
      <c r="P51" s="53">
        <v>2.3199999999999998</v>
      </c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 spans="1:41" s="71" customFormat="1" ht="14.1" customHeight="1" x14ac:dyDescent="0.25">
      <c r="A52" s="64"/>
      <c r="B52" s="65"/>
      <c r="C52" s="67"/>
      <c r="D52" s="67"/>
      <c r="E52" s="68"/>
      <c r="F52" s="69" t="s">
        <v>51</v>
      </c>
      <c r="G52" s="70">
        <f>(G48+G51)/2</f>
        <v>2.0949999999999998</v>
      </c>
      <c r="H52" s="70">
        <f t="shared" ref="H52:AO52" si="8">G52</f>
        <v>2.0949999999999998</v>
      </c>
      <c r="I52" s="70">
        <f t="shared" si="8"/>
        <v>2.0949999999999998</v>
      </c>
      <c r="J52" s="70">
        <f t="shared" si="8"/>
        <v>2.0949999999999998</v>
      </c>
      <c r="K52" s="70">
        <f t="shared" si="8"/>
        <v>2.0949999999999998</v>
      </c>
      <c r="L52" s="70">
        <f>(L48+L51)/2</f>
        <v>2.2149999999999999</v>
      </c>
      <c r="M52" s="70">
        <f t="shared" si="8"/>
        <v>2.2149999999999999</v>
      </c>
      <c r="N52" s="70">
        <f t="shared" si="8"/>
        <v>2.2149999999999999</v>
      </c>
      <c r="O52" s="70">
        <f t="shared" si="8"/>
        <v>2.2149999999999999</v>
      </c>
      <c r="P52" s="70">
        <f t="shared" si="8"/>
        <v>2.2149999999999999</v>
      </c>
      <c r="Q52" s="70">
        <f t="shared" si="8"/>
        <v>2.2149999999999999</v>
      </c>
      <c r="R52" s="70">
        <f t="shared" si="8"/>
        <v>2.2149999999999999</v>
      </c>
      <c r="S52" s="70">
        <f t="shared" si="8"/>
        <v>2.2149999999999999</v>
      </c>
      <c r="T52" s="70">
        <f t="shared" si="8"/>
        <v>2.2149999999999999</v>
      </c>
      <c r="U52" s="70">
        <f t="shared" si="8"/>
        <v>2.2149999999999999</v>
      </c>
      <c r="V52" s="70">
        <f t="shared" si="8"/>
        <v>2.2149999999999999</v>
      </c>
      <c r="W52" s="70">
        <f t="shared" si="8"/>
        <v>2.2149999999999999</v>
      </c>
      <c r="X52" s="70">
        <f t="shared" si="8"/>
        <v>2.2149999999999999</v>
      </c>
      <c r="Y52" s="70">
        <f t="shared" si="8"/>
        <v>2.2149999999999999</v>
      </c>
      <c r="Z52" s="70">
        <f t="shared" si="8"/>
        <v>2.2149999999999999</v>
      </c>
      <c r="AA52" s="70">
        <f t="shared" si="8"/>
        <v>2.2149999999999999</v>
      </c>
      <c r="AB52" s="70">
        <f t="shared" si="8"/>
        <v>2.2149999999999999</v>
      </c>
      <c r="AC52" s="70">
        <f t="shared" si="8"/>
        <v>2.2149999999999999</v>
      </c>
      <c r="AD52" s="70">
        <f t="shared" si="8"/>
        <v>2.2149999999999999</v>
      </c>
      <c r="AE52" s="70">
        <f t="shared" si="8"/>
        <v>2.2149999999999999</v>
      </c>
      <c r="AF52" s="70">
        <f t="shared" si="8"/>
        <v>2.2149999999999999</v>
      </c>
      <c r="AG52" s="70">
        <f t="shared" si="8"/>
        <v>2.2149999999999999</v>
      </c>
      <c r="AH52" s="70">
        <f t="shared" si="8"/>
        <v>2.2149999999999999</v>
      </c>
      <c r="AI52" s="70">
        <f t="shared" si="8"/>
        <v>2.2149999999999999</v>
      </c>
      <c r="AJ52" s="70">
        <f t="shared" si="8"/>
        <v>2.2149999999999999</v>
      </c>
      <c r="AK52" s="70">
        <f t="shared" si="8"/>
        <v>2.2149999999999999</v>
      </c>
      <c r="AL52" s="70">
        <f t="shared" si="8"/>
        <v>2.2149999999999999</v>
      </c>
      <c r="AM52" s="70">
        <f t="shared" si="8"/>
        <v>2.2149999999999999</v>
      </c>
      <c r="AN52" s="70">
        <f t="shared" si="8"/>
        <v>2.2149999999999999</v>
      </c>
      <c r="AO52" s="70">
        <f t="shared" si="8"/>
        <v>2.2149999999999999</v>
      </c>
    </row>
    <row r="53" spans="1:41" s="42" customFormat="1" ht="14.1" customHeight="1" x14ac:dyDescent="0.25">
      <c r="A53" s="55"/>
      <c r="B53" s="49"/>
      <c r="C53" s="72" t="s">
        <v>52</v>
      </c>
      <c r="D53" s="73">
        <v>2.21</v>
      </c>
      <c r="E53" s="74">
        <f>SUM((B51-D53)/(D53))</f>
        <v>1.8099547511312233E-2</v>
      </c>
      <c r="F53" s="75" t="s">
        <v>53</v>
      </c>
      <c r="G53" s="76">
        <v>63280</v>
      </c>
      <c r="H53" s="77">
        <v>33800</v>
      </c>
      <c r="I53" s="77">
        <v>32850</v>
      </c>
      <c r="J53" s="77">
        <v>22540</v>
      </c>
      <c r="K53" s="77">
        <v>44570</v>
      </c>
      <c r="L53" s="76">
        <v>38380</v>
      </c>
      <c r="M53" s="77">
        <v>21520</v>
      </c>
      <c r="N53" s="77">
        <v>8286</v>
      </c>
      <c r="O53" s="77">
        <v>12790</v>
      </c>
      <c r="P53" s="77">
        <v>22990</v>
      </c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</row>
    <row r="54" spans="1:41" s="61" customFormat="1" ht="14.1" customHeight="1" x14ac:dyDescent="0.25">
      <c r="A54" s="55"/>
      <c r="B54" s="49"/>
      <c r="C54" s="72" t="s">
        <v>54</v>
      </c>
      <c r="D54" s="73"/>
      <c r="E54" s="74"/>
      <c r="F54" s="79" t="s">
        <v>49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</row>
    <row r="55" spans="1:41" s="71" customFormat="1" ht="14.1" customHeight="1" x14ac:dyDescent="0.25">
      <c r="A55" s="82"/>
      <c r="B55" s="83"/>
      <c r="C55" s="84"/>
      <c r="D55" s="85" t="s">
        <v>55</v>
      </c>
      <c r="E55" s="86"/>
      <c r="F55" s="87" t="s">
        <v>56</v>
      </c>
      <c r="G55" s="88">
        <f t="shared" ref="G55:AO55" si="9">SUM(G52*105%)</f>
        <v>2.1997499999999999</v>
      </c>
      <c r="H55" s="88">
        <f t="shared" si="9"/>
        <v>2.1997499999999999</v>
      </c>
      <c r="I55" s="88">
        <f t="shared" si="9"/>
        <v>2.1997499999999999</v>
      </c>
      <c r="J55" s="88">
        <f t="shared" si="9"/>
        <v>2.1997499999999999</v>
      </c>
      <c r="K55" s="88">
        <f t="shared" si="9"/>
        <v>2.1997499999999999</v>
      </c>
      <c r="L55" s="88">
        <f t="shared" si="9"/>
        <v>2.3257499999999998</v>
      </c>
      <c r="M55" s="88">
        <f t="shared" si="9"/>
        <v>2.3257499999999998</v>
      </c>
      <c r="N55" s="88">
        <f t="shared" si="9"/>
        <v>2.3257499999999998</v>
      </c>
      <c r="O55" s="88">
        <f t="shared" si="9"/>
        <v>2.3257499999999998</v>
      </c>
      <c r="P55" s="88">
        <f t="shared" si="9"/>
        <v>2.3257499999999998</v>
      </c>
      <c r="Q55" s="88">
        <f t="shared" si="9"/>
        <v>2.3257499999999998</v>
      </c>
      <c r="R55" s="88">
        <f t="shared" si="9"/>
        <v>2.3257499999999998</v>
      </c>
      <c r="S55" s="88">
        <f t="shared" si="9"/>
        <v>2.3257499999999998</v>
      </c>
      <c r="T55" s="88">
        <f t="shared" si="9"/>
        <v>2.3257499999999998</v>
      </c>
      <c r="U55" s="88">
        <f t="shared" si="9"/>
        <v>2.3257499999999998</v>
      </c>
      <c r="V55" s="88">
        <f t="shared" si="9"/>
        <v>2.3257499999999998</v>
      </c>
      <c r="W55" s="88">
        <f t="shared" si="9"/>
        <v>2.3257499999999998</v>
      </c>
      <c r="X55" s="88">
        <f t="shared" si="9"/>
        <v>2.3257499999999998</v>
      </c>
      <c r="Y55" s="88">
        <f t="shared" si="9"/>
        <v>2.3257499999999998</v>
      </c>
      <c r="Z55" s="88">
        <f t="shared" si="9"/>
        <v>2.3257499999999998</v>
      </c>
      <c r="AA55" s="88">
        <f t="shared" si="9"/>
        <v>2.3257499999999998</v>
      </c>
      <c r="AB55" s="88">
        <f t="shared" si="9"/>
        <v>2.3257499999999998</v>
      </c>
      <c r="AC55" s="88">
        <f t="shared" si="9"/>
        <v>2.3257499999999998</v>
      </c>
      <c r="AD55" s="88">
        <f t="shared" si="9"/>
        <v>2.3257499999999998</v>
      </c>
      <c r="AE55" s="88">
        <f t="shared" si="9"/>
        <v>2.3257499999999998</v>
      </c>
      <c r="AF55" s="88">
        <f t="shared" si="9"/>
        <v>2.3257499999999998</v>
      </c>
      <c r="AG55" s="88">
        <f t="shared" si="9"/>
        <v>2.3257499999999998</v>
      </c>
      <c r="AH55" s="88">
        <f t="shared" si="9"/>
        <v>2.3257499999999998</v>
      </c>
      <c r="AI55" s="88">
        <f t="shared" si="9"/>
        <v>2.3257499999999998</v>
      </c>
      <c r="AJ55" s="88">
        <f t="shared" si="9"/>
        <v>2.3257499999999998</v>
      </c>
      <c r="AK55" s="88">
        <f t="shared" si="9"/>
        <v>2.3257499999999998</v>
      </c>
      <c r="AL55" s="88">
        <f t="shared" si="9"/>
        <v>2.3257499999999998</v>
      </c>
      <c r="AM55" s="88">
        <f t="shared" si="9"/>
        <v>2.3257499999999998</v>
      </c>
      <c r="AN55" s="88">
        <f t="shared" si="9"/>
        <v>2.3257499999999998</v>
      </c>
      <c r="AO55" s="88">
        <f t="shared" si="9"/>
        <v>2.3257499999999998</v>
      </c>
    </row>
    <row r="56" spans="1:41" s="42" customFormat="1" ht="14.1" customHeight="1" x14ac:dyDescent="0.25">
      <c r="A56" s="89"/>
      <c r="B56" s="89"/>
      <c r="C56" s="89"/>
      <c r="D56" s="89"/>
      <c r="E56" s="89"/>
      <c r="F56" s="89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</row>
    <row r="57" spans="1:41" s="42" customFormat="1" ht="14.1" customHeight="1" x14ac:dyDescent="0.25">
      <c r="A57" s="173" t="s">
        <v>6</v>
      </c>
      <c r="B57" s="174"/>
      <c r="C57" s="174"/>
      <c r="D57" s="174"/>
      <c r="E57" s="175"/>
      <c r="F57" s="43" t="s">
        <v>7</v>
      </c>
      <c r="G57" s="44">
        <v>43703</v>
      </c>
      <c r="H57" s="44">
        <v>43704</v>
      </c>
      <c r="I57" s="44">
        <v>43705</v>
      </c>
      <c r="J57" s="44">
        <v>43706</v>
      </c>
      <c r="K57" s="44">
        <v>43707</v>
      </c>
      <c r="L57" s="44">
        <v>43711</v>
      </c>
      <c r="M57" s="44">
        <v>43712</v>
      </c>
      <c r="N57" s="44">
        <v>43713</v>
      </c>
      <c r="O57" s="44">
        <v>43714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</row>
    <row r="58" spans="1:41" s="42" customFormat="1" ht="14.1" customHeight="1" x14ac:dyDescent="0.25">
      <c r="A58" s="176" t="s">
        <v>8</v>
      </c>
      <c r="B58" s="177"/>
      <c r="C58" s="177"/>
      <c r="D58" s="178" t="s">
        <v>112</v>
      </c>
      <c r="E58" s="179"/>
      <c r="F58" s="164"/>
      <c r="G58" s="45" t="s">
        <v>129</v>
      </c>
      <c r="H58" s="46" t="s">
        <v>9</v>
      </c>
      <c r="I58" s="46" t="s">
        <v>10</v>
      </c>
      <c r="J58" s="46" t="s">
        <v>11</v>
      </c>
      <c r="K58" s="46" t="s">
        <v>12</v>
      </c>
      <c r="L58" s="46" t="s">
        <v>13</v>
      </c>
      <c r="M58" s="46" t="s">
        <v>14</v>
      </c>
      <c r="N58" s="46" t="s">
        <v>15</v>
      </c>
      <c r="O58" s="46" t="s">
        <v>16</v>
      </c>
      <c r="P58" s="46" t="s">
        <v>17</v>
      </c>
      <c r="Q58" s="46" t="s">
        <v>18</v>
      </c>
      <c r="R58" s="46" t="s">
        <v>19</v>
      </c>
      <c r="S58" s="46" t="s">
        <v>20</v>
      </c>
      <c r="T58" s="46" t="s">
        <v>21</v>
      </c>
      <c r="U58" s="46" t="s">
        <v>22</v>
      </c>
      <c r="V58" s="46" t="s">
        <v>23</v>
      </c>
      <c r="W58" s="46" t="s">
        <v>24</v>
      </c>
      <c r="X58" s="46" t="s">
        <v>25</v>
      </c>
      <c r="Y58" s="46" t="s">
        <v>26</v>
      </c>
      <c r="Z58" s="46" t="s">
        <v>27</v>
      </c>
      <c r="AA58" s="46" t="s">
        <v>28</v>
      </c>
      <c r="AB58" s="46" t="s">
        <v>29</v>
      </c>
      <c r="AC58" s="46" t="s">
        <v>30</v>
      </c>
      <c r="AD58" s="46" t="s">
        <v>31</v>
      </c>
      <c r="AE58" s="46" t="s">
        <v>32</v>
      </c>
      <c r="AF58" s="46" t="s">
        <v>33</v>
      </c>
      <c r="AG58" s="46" t="s">
        <v>34</v>
      </c>
      <c r="AH58" s="46" t="s">
        <v>35</v>
      </c>
      <c r="AI58" s="46" t="s">
        <v>36</v>
      </c>
      <c r="AJ58" s="46" t="s">
        <v>37</v>
      </c>
      <c r="AK58" s="46" t="s">
        <v>38</v>
      </c>
      <c r="AL58" s="46" t="s">
        <v>39</v>
      </c>
      <c r="AM58" s="46" t="s">
        <v>40</v>
      </c>
      <c r="AN58" s="46" t="s">
        <v>41</v>
      </c>
      <c r="AO58" s="46" t="s">
        <v>42</v>
      </c>
    </row>
    <row r="59" spans="1:41" s="54" customFormat="1" ht="14.1" customHeight="1" x14ac:dyDescent="0.25">
      <c r="A59" s="47"/>
      <c r="B59" s="48"/>
      <c r="C59" s="49"/>
      <c r="D59" s="50" t="s">
        <v>43</v>
      </c>
      <c r="E59" s="51"/>
      <c r="F59" s="52" t="s">
        <v>44</v>
      </c>
      <c r="G59" s="53">
        <v>1.0900000000000001</v>
      </c>
      <c r="H59" s="53">
        <v>1.2</v>
      </c>
      <c r="I59" s="53">
        <v>1.1499999999999999</v>
      </c>
      <c r="J59" s="53">
        <v>1.1599999999999999</v>
      </c>
      <c r="K59" s="53">
        <v>1.1399999999999999</v>
      </c>
      <c r="L59" s="53">
        <v>1.1499999999999999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 spans="1:41" s="61" customFormat="1" ht="13.15" customHeight="1" x14ac:dyDescent="0.25">
      <c r="A60" s="55"/>
      <c r="B60" s="49"/>
      <c r="C60" s="56" t="s">
        <v>45</v>
      </c>
      <c r="D60" s="57"/>
      <c r="E60" s="58">
        <f>SUM((D60-B62)/B62)</f>
        <v>-1</v>
      </c>
      <c r="F60" s="52" t="s">
        <v>46</v>
      </c>
      <c r="G60" s="59">
        <v>1.18</v>
      </c>
      <c r="H60" s="60">
        <v>1.21</v>
      </c>
      <c r="I60" s="60">
        <v>1.17</v>
      </c>
      <c r="J60" s="60">
        <v>1.1599999999999999</v>
      </c>
      <c r="K60" s="60">
        <v>1.1499999999999999</v>
      </c>
      <c r="L60" s="60">
        <v>1.1499999999999999</v>
      </c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</row>
    <row r="61" spans="1:41" s="61" customFormat="1" ht="14.1" customHeight="1" x14ac:dyDescent="0.25">
      <c r="A61" s="62"/>
      <c r="B61" s="63"/>
      <c r="C61" s="56" t="s">
        <v>47</v>
      </c>
      <c r="D61" s="57">
        <v>1.18</v>
      </c>
      <c r="E61" s="58">
        <f>SUM((D61-B62)/B62)</f>
        <v>3.5087719298245647E-2</v>
      </c>
      <c r="F61" s="52" t="s">
        <v>48</v>
      </c>
      <c r="G61" s="60">
        <v>1.0900000000000001</v>
      </c>
      <c r="H61" s="60">
        <v>1.1200000000000001</v>
      </c>
      <c r="I61" s="60">
        <v>1.1000000000000001</v>
      </c>
      <c r="J61" s="60">
        <v>1.1100000000000001</v>
      </c>
      <c r="K61" s="60">
        <v>1.1299999999999999</v>
      </c>
      <c r="L61" s="60">
        <v>1.1200000000000001</v>
      </c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</row>
    <row r="62" spans="1:41" s="61" customFormat="1" ht="14.1" customHeight="1" thickBot="1" x14ac:dyDescent="0.3">
      <c r="A62" s="64" t="s">
        <v>49</v>
      </c>
      <c r="B62" s="65">
        <v>1.1399999999999999</v>
      </c>
      <c r="C62" s="49"/>
      <c r="D62" s="49"/>
      <c r="E62" s="66"/>
      <c r="F62" s="52" t="s">
        <v>50</v>
      </c>
      <c r="G62" s="53">
        <v>1.17</v>
      </c>
      <c r="H62" s="53">
        <v>1.1399999999999999</v>
      </c>
      <c r="I62" s="53">
        <v>1.1599999999999999</v>
      </c>
      <c r="J62" s="53">
        <v>1.1299999999999999</v>
      </c>
      <c r="K62" s="53">
        <v>1.1499999999999999</v>
      </c>
      <c r="L62" s="53">
        <v>1.1399999999999999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 spans="1:41" s="71" customFormat="1" ht="14.1" customHeight="1" x14ac:dyDescent="0.25">
      <c r="A63" s="64"/>
      <c r="B63" s="65"/>
      <c r="C63" s="67"/>
      <c r="D63" s="67"/>
      <c r="E63" s="68"/>
      <c r="F63" s="69" t="s">
        <v>51</v>
      </c>
      <c r="G63" s="70">
        <f>(G59+G62)/2</f>
        <v>1.1299999999999999</v>
      </c>
      <c r="H63" s="70">
        <f t="shared" ref="H63:AO63" si="10">G63</f>
        <v>1.1299999999999999</v>
      </c>
      <c r="I63" s="70">
        <f t="shared" si="10"/>
        <v>1.1299999999999999</v>
      </c>
      <c r="J63" s="70">
        <f t="shared" si="10"/>
        <v>1.1299999999999999</v>
      </c>
      <c r="K63" s="70">
        <f t="shared" si="10"/>
        <v>1.1299999999999999</v>
      </c>
      <c r="L63" s="70">
        <f t="shared" si="10"/>
        <v>1.1299999999999999</v>
      </c>
      <c r="M63" s="70">
        <f t="shared" si="10"/>
        <v>1.1299999999999999</v>
      </c>
      <c r="N63" s="70">
        <f t="shared" si="10"/>
        <v>1.1299999999999999</v>
      </c>
      <c r="O63" s="70">
        <f t="shared" si="10"/>
        <v>1.1299999999999999</v>
      </c>
      <c r="P63" s="70">
        <f t="shared" si="10"/>
        <v>1.1299999999999999</v>
      </c>
      <c r="Q63" s="70">
        <f t="shared" si="10"/>
        <v>1.1299999999999999</v>
      </c>
      <c r="R63" s="70">
        <f t="shared" si="10"/>
        <v>1.1299999999999999</v>
      </c>
      <c r="S63" s="70">
        <f t="shared" si="10"/>
        <v>1.1299999999999999</v>
      </c>
      <c r="T63" s="70">
        <f t="shared" si="10"/>
        <v>1.1299999999999999</v>
      </c>
      <c r="U63" s="70">
        <f t="shared" si="10"/>
        <v>1.1299999999999999</v>
      </c>
      <c r="V63" s="70">
        <f t="shared" si="10"/>
        <v>1.1299999999999999</v>
      </c>
      <c r="W63" s="70">
        <f t="shared" si="10"/>
        <v>1.1299999999999999</v>
      </c>
      <c r="X63" s="70">
        <f t="shared" si="10"/>
        <v>1.1299999999999999</v>
      </c>
      <c r="Y63" s="70">
        <f t="shared" si="10"/>
        <v>1.1299999999999999</v>
      </c>
      <c r="Z63" s="70">
        <f t="shared" si="10"/>
        <v>1.1299999999999999</v>
      </c>
      <c r="AA63" s="70">
        <f t="shared" si="10"/>
        <v>1.1299999999999999</v>
      </c>
      <c r="AB63" s="70">
        <f t="shared" si="10"/>
        <v>1.1299999999999999</v>
      </c>
      <c r="AC63" s="70">
        <f t="shared" si="10"/>
        <v>1.1299999999999999</v>
      </c>
      <c r="AD63" s="70">
        <f t="shared" si="10"/>
        <v>1.1299999999999999</v>
      </c>
      <c r="AE63" s="70">
        <f t="shared" si="10"/>
        <v>1.1299999999999999</v>
      </c>
      <c r="AF63" s="70">
        <f t="shared" si="10"/>
        <v>1.1299999999999999</v>
      </c>
      <c r="AG63" s="70">
        <f t="shared" si="10"/>
        <v>1.1299999999999999</v>
      </c>
      <c r="AH63" s="70">
        <f t="shared" si="10"/>
        <v>1.1299999999999999</v>
      </c>
      <c r="AI63" s="70">
        <f t="shared" si="10"/>
        <v>1.1299999999999999</v>
      </c>
      <c r="AJ63" s="70">
        <f t="shared" si="10"/>
        <v>1.1299999999999999</v>
      </c>
      <c r="AK63" s="70">
        <f t="shared" si="10"/>
        <v>1.1299999999999999</v>
      </c>
      <c r="AL63" s="70">
        <f t="shared" si="10"/>
        <v>1.1299999999999999</v>
      </c>
      <c r="AM63" s="70">
        <f t="shared" si="10"/>
        <v>1.1299999999999999</v>
      </c>
      <c r="AN63" s="70">
        <f t="shared" si="10"/>
        <v>1.1299999999999999</v>
      </c>
      <c r="AO63" s="70">
        <f t="shared" si="10"/>
        <v>1.1299999999999999</v>
      </c>
    </row>
    <row r="64" spans="1:41" s="42" customFormat="1" ht="14.1" customHeight="1" x14ac:dyDescent="0.25">
      <c r="A64" s="55"/>
      <c r="B64" s="49"/>
      <c r="C64" s="72" t="s">
        <v>52</v>
      </c>
      <c r="D64" s="73">
        <v>1.1200000000000001</v>
      </c>
      <c r="E64" s="74">
        <f>SUM((B62-D64)/(D64))</f>
        <v>1.7857142857142672E-2</v>
      </c>
      <c r="F64" s="75" t="s">
        <v>53</v>
      </c>
      <c r="G64" s="76">
        <v>144736</v>
      </c>
      <c r="H64" s="77">
        <v>90720</v>
      </c>
      <c r="I64" s="77">
        <v>56980</v>
      </c>
      <c r="J64" s="77">
        <v>40190</v>
      </c>
      <c r="K64" s="77">
        <v>34060</v>
      </c>
      <c r="L64" s="77">
        <v>17230</v>
      </c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</row>
    <row r="65" spans="1:41" s="61" customFormat="1" ht="14.1" customHeight="1" x14ac:dyDescent="0.25">
      <c r="A65" s="55"/>
      <c r="B65" s="49"/>
      <c r="C65" s="72" t="s">
        <v>54</v>
      </c>
      <c r="D65" s="73"/>
      <c r="E65" s="74"/>
      <c r="F65" s="79" t="s">
        <v>49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</row>
    <row r="66" spans="1:41" s="71" customFormat="1" ht="14.1" customHeight="1" x14ac:dyDescent="0.25">
      <c r="A66" s="82"/>
      <c r="B66" s="83"/>
      <c r="C66" s="84"/>
      <c r="D66" s="85" t="s">
        <v>55</v>
      </c>
      <c r="E66" s="86"/>
      <c r="F66" s="87" t="s">
        <v>56</v>
      </c>
      <c r="G66" s="88">
        <f t="shared" ref="G66:AO66" si="11">SUM(G63*105%)</f>
        <v>1.1864999999999999</v>
      </c>
      <c r="H66" s="88">
        <f t="shared" si="11"/>
        <v>1.1864999999999999</v>
      </c>
      <c r="I66" s="88">
        <f t="shared" si="11"/>
        <v>1.1864999999999999</v>
      </c>
      <c r="J66" s="88">
        <f t="shared" si="11"/>
        <v>1.1864999999999999</v>
      </c>
      <c r="K66" s="88">
        <f t="shared" si="11"/>
        <v>1.1864999999999999</v>
      </c>
      <c r="L66" s="88">
        <f t="shared" si="11"/>
        <v>1.1864999999999999</v>
      </c>
      <c r="M66" s="88">
        <f t="shared" si="11"/>
        <v>1.1864999999999999</v>
      </c>
      <c r="N66" s="88">
        <f t="shared" si="11"/>
        <v>1.1864999999999999</v>
      </c>
      <c r="O66" s="88">
        <f t="shared" si="11"/>
        <v>1.1864999999999999</v>
      </c>
      <c r="P66" s="88">
        <f t="shared" si="11"/>
        <v>1.1864999999999999</v>
      </c>
      <c r="Q66" s="88">
        <f t="shared" si="11"/>
        <v>1.1864999999999999</v>
      </c>
      <c r="R66" s="88">
        <f t="shared" si="11"/>
        <v>1.1864999999999999</v>
      </c>
      <c r="S66" s="88">
        <f t="shared" si="11"/>
        <v>1.1864999999999999</v>
      </c>
      <c r="T66" s="88">
        <f t="shared" si="11"/>
        <v>1.1864999999999999</v>
      </c>
      <c r="U66" s="88">
        <f t="shared" si="11"/>
        <v>1.1864999999999999</v>
      </c>
      <c r="V66" s="88">
        <f t="shared" si="11"/>
        <v>1.1864999999999999</v>
      </c>
      <c r="W66" s="88">
        <f t="shared" si="11"/>
        <v>1.1864999999999999</v>
      </c>
      <c r="X66" s="88">
        <f t="shared" si="11"/>
        <v>1.1864999999999999</v>
      </c>
      <c r="Y66" s="88">
        <f t="shared" si="11"/>
        <v>1.1864999999999999</v>
      </c>
      <c r="Z66" s="88">
        <f t="shared" si="11"/>
        <v>1.1864999999999999</v>
      </c>
      <c r="AA66" s="88">
        <f t="shared" si="11"/>
        <v>1.1864999999999999</v>
      </c>
      <c r="AB66" s="88">
        <f t="shared" si="11"/>
        <v>1.1864999999999999</v>
      </c>
      <c r="AC66" s="88">
        <f t="shared" si="11"/>
        <v>1.1864999999999999</v>
      </c>
      <c r="AD66" s="88">
        <f t="shared" si="11"/>
        <v>1.1864999999999999</v>
      </c>
      <c r="AE66" s="88">
        <f t="shared" si="11"/>
        <v>1.1864999999999999</v>
      </c>
      <c r="AF66" s="88">
        <f t="shared" si="11"/>
        <v>1.1864999999999999</v>
      </c>
      <c r="AG66" s="88">
        <f t="shared" si="11"/>
        <v>1.1864999999999999</v>
      </c>
      <c r="AH66" s="88">
        <f t="shared" si="11"/>
        <v>1.1864999999999999</v>
      </c>
      <c r="AI66" s="88">
        <f t="shared" si="11"/>
        <v>1.1864999999999999</v>
      </c>
      <c r="AJ66" s="88">
        <f t="shared" si="11"/>
        <v>1.1864999999999999</v>
      </c>
      <c r="AK66" s="88">
        <f t="shared" si="11"/>
        <v>1.1864999999999999</v>
      </c>
      <c r="AL66" s="88">
        <f t="shared" si="11"/>
        <v>1.1864999999999999</v>
      </c>
      <c r="AM66" s="88">
        <f t="shared" si="11"/>
        <v>1.1864999999999999</v>
      </c>
      <c r="AN66" s="88">
        <f t="shared" si="11"/>
        <v>1.1864999999999999</v>
      </c>
      <c r="AO66" s="88">
        <f t="shared" si="11"/>
        <v>1.1864999999999999</v>
      </c>
    </row>
    <row r="67" spans="1:41" s="42" customFormat="1" ht="14.1" customHeight="1" x14ac:dyDescent="0.25">
      <c r="A67" s="89"/>
      <c r="B67" s="89"/>
      <c r="C67" s="89"/>
      <c r="D67" s="89"/>
      <c r="E67" s="89"/>
      <c r="F67" s="89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</row>
    <row r="68" spans="1:41" s="42" customFormat="1" ht="14.1" customHeight="1" x14ac:dyDescent="0.25">
      <c r="A68" s="173" t="s">
        <v>6</v>
      </c>
      <c r="B68" s="174"/>
      <c r="C68" s="174"/>
      <c r="D68" s="174"/>
      <c r="E68" s="175"/>
      <c r="F68" s="43" t="s">
        <v>7</v>
      </c>
      <c r="G68" s="44">
        <v>43712</v>
      </c>
      <c r="H68" s="44">
        <v>43713</v>
      </c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</row>
    <row r="69" spans="1:41" s="42" customFormat="1" ht="14.1" customHeight="1" x14ac:dyDescent="0.25">
      <c r="A69" s="176" t="s">
        <v>8</v>
      </c>
      <c r="B69" s="177"/>
      <c r="C69" s="177"/>
      <c r="D69" s="178" t="s">
        <v>112</v>
      </c>
      <c r="E69" s="179"/>
      <c r="F69" s="164"/>
      <c r="G69" s="45" t="s">
        <v>129</v>
      </c>
      <c r="H69" s="46" t="s">
        <v>9</v>
      </c>
      <c r="I69" s="46" t="s">
        <v>10</v>
      </c>
      <c r="J69" s="46" t="s">
        <v>11</v>
      </c>
      <c r="K69" s="46" t="s">
        <v>12</v>
      </c>
      <c r="L69" s="46" t="s">
        <v>13</v>
      </c>
      <c r="M69" s="46" t="s">
        <v>14</v>
      </c>
      <c r="N69" s="46" t="s">
        <v>15</v>
      </c>
      <c r="O69" s="46" t="s">
        <v>16</v>
      </c>
      <c r="P69" s="46" t="s">
        <v>17</v>
      </c>
      <c r="Q69" s="46" t="s">
        <v>18</v>
      </c>
      <c r="R69" s="46" t="s">
        <v>19</v>
      </c>
      <c r="S69" s="46" t="s">
        <v>20</v>
      </c>
      <c r="T69" s="46" t="s">
        <v>21</v>
      </c>
      <c r="U69" s="46" t="s">
        <v>22</v>
      </c>
      <c r="V69" s="46" t="s">
        <v>23</v>
      </c>
      <c r="W69" s="46" t="s">
        <v>24</v>
      </c>
      <c r="X69" s="46" t="s">
        <v>25</v>
      </c>
      <c r="Y69" s="46" t="s">
        <v>26</v>
      </c>
      <c r="Z69" s="46" t="s">
        <v>27</v>
      </c>
      <c r="AA69" s="46" t="s">
        <v>28</v>
      </c>
      <c r="AB69" s="46" t="s">
        <v>29</v>
      </c>
      <c r="AC69" s="46" t="s">
        <v>30</v>
      </c>
      <c r="AD69" s="46" t="s">
        <v>31</v>
      </c>
      <c r="AE69" s="46" t="s">
        <v>32</v>
      </c>
      <c r="AF69" s="46" t="s">
        <v>33</v>
      </c>
      <c r="AG69" s="46" t="s">
        <v>34</v>
      </c>
      <c r="AH69" s="46" t="s">
        <v>35</v>
      </c>
      <c r="AI69" s="46" t="s">
        <v>36</v>
      </c>
      <c r="AJ69" s="46" t="s">
        <v>37</v>
      </c>
      <c r="AK69" s="46" t="s">
        <v>38</v>
      </c>
      <c r="AL69" s="46" t="s">
        <v>39</v>
      </c>
      <c r="AM69" s="46" t="s">
        <v>40</v>
      </c>
      <c r="AN69" s="46" t="s">
        <v>41</v>
      </c>
      <c r="AO69" s="46" t="s">
        <v>42</v>
      </c>
    </row>
    <row r="70" spans="1:41" s="54" customFormat="1" ht="14.1" customHeight="1" x14ac:dyDescent="0.25">
      <c r="A70" s="47"/>
      <c r="B70" s="48"/>
      <c r="C70" s="49"/>
      <c r="D70" s="50" t="s">
        <v>43</v>
      </c>
      <c r="E70" s="51"/>
      <c r="F70" s="52" t="s">
        <v>44</v>
      </c>
      <c r="G70" s="53">
        <v>1.1399999999999999</v>
      </c>
      <c r="H70" s="53">
        <v>1.23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</row>
    <row r="71" spans="1:41" s="61" customFormat="1" ht="13.15" customHeight="1" x14ac:dyDescent="0.25">
      <c r="A71" s="55"/>
      <c r="B71" s="49"/>
      <c r="C71" s="56" t="s">
        <v>45</v>
      </c>
      <c r="D71" s="57"/>
      <c r="E71" s="58">
        <f>SUM((D71-B73)/B73)</f>
        <v>-1</v>
      </c>
      <c r="F71" s="52" t="s">
        <v>46</v>
      </c>
      <c r="G71" s="59">
        <v>1.23</v>
      </c>
      <c r="H71" s="59">
        <v>1.31</v>
      </c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</row>
    <row r="72" spans="1:41" s="61" customFormat="1" ht="14.1" customHeight="1" x14ac:dyDescent="0.25">
      <c r="A72" s="62"/>
      <c r="B72" s="63"/>
      <c r="C72" s="56" t="s">
        <v>47</v>
      </c>
      <c r="D72" s="57">
        <v>1.24</v>
      </c>
      <c r="E72" s="58">
        <f>SUM((D72-B73)/B73)</f>
        <v>3.3333333333333368E-2</v>
      </c>
      <c r="F72" s="52" t="s">
        <v>48</v>
      </c>
      <c r="G72" s="60">
        <v>1.1200000000000001</v>
      </c>
      <c r="H72" s="60">
        <v>1.23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</row>
    <row r="73" spans="1:41" s="61" customFormat="1" ht="14.1" customHeight="1" thickBot="1" x14ac:dyDescent="0.3">
      <c r="A73" s="64" t="s">
        <v>49</v>
      </c>
      <c r="B73" s="65">
        <v>1.2</v>
      </c>
      <c r="C73" s="49"/>
      <c r="D73" s="49"/>
      <c r="E73" s="66"/>
      <c r="F73" s="52" t="s">
        <v>50</v>
      </c>
      <c r="G73" s="53">
        <v>1.23</v>
      </c>
      <c r="H73" s="53">
        <v>1.28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</row>
    <row r="74" spans="1:41" s="71" customFormat="1" ht="14.1" customHeight="1" x14ac:dyDescent="0.25">
      <c r="A74" s="64"/>
      <c r="B74" s="65"/>
      <c r="C74" s="67"/>
      <c r="D74" s="67"/>
      <c r="E74" s="68"/>
      <c r="F74" s="69" t="s">
        <v>51</v>
      </c>
      <c r="G74" s="70">
        <f>(G70+G73)/2</f>
        <v>1.1850000000000001</v>
      </c>
      <c r="H74" s="70">
        <f t="shared" ref="H74:AO74" si="12">G74</f>
        <v>1.1850000000000001</v>
      </c>
      <c r="I74" s="70">
        <f t="shared" si="12"/>
        <v>1.1850000000000001</v>
      </c>
      <c r="J74" s="70">
        <f t="shared" si="12"/>
        <v>1.1850000000000001</v>
      </c>
      <c r="K74" s="70">
        <f t="shared" si="12"/>
        <v>1.1850000000000001</v>
      </c>
      <c r="L74" s="70">
        <f t="shared" si="12"/>
        <v>1.1850000000000001</v>
      </c>
      <c r="M74" s="70">
        <f t="shared" si="12"/>
        <v>1.1850000000000001</v>
      </c>
      <c r="N74" s="70">
        <f t="shared" si="12"/>
        <v>1.1850000000000001</v>
      </c>
      <c r="O74" s="70">
        <f t="shared" si="12"/>
        <v>1.1850000000000001</v>
      </c>
      <c r="P74" s="70">
        <f t="shared" si="12"/>
        <v>1.1850000000000001</v>
      </c>
      <c r="Q74" s="70">
        <f t="shared" si="12"/>
        <v>1.1850000000000001</v>
      </c>
      <c r="R74" s="70">
        <f t="shared" si="12"/>
        <v>1.1850000000000001</v>
      </c>
      <c r="S74" s="70">
        <f t="shared" si="12"/>
        <v>1.1850000000000001</v>
      </c>
      <c r="T74" s="70">
        <f t="shared" si="12"/>
        <v>1.1850000000000001</v>
      </c>
      <c r="U74" s="70">
        <f t="shared" si="12"/>
        <v>1.1850000000000001</v>
      </c>
      <c r="V74" s="70">
        <f t="shared" si="12"/>
        <v>1.1850000000000001</v>
      </c>
      <c r="W74" s="70">
        <f t="shared" si="12"/>
        <v>1.1850000000000001</v>
      </c>
      <c r="X74" s="70">
        <f t="shared" si="12"/>
        <v>1.1850000000000001</v>
      </c>
      <c r="Y74" s="70">
        <f t="shared" si="12"/>
        <v>1.1850000000000001</v>
      </c>
      <c r="Z74" s="70">
        <f t="shared" si="12"/>
        <v>1.1850000000000001</v>
      </c>
      <c r="AA74" s="70">
        <f t="shared" si="12"/>
        <v>1.1850000000000001</v>
      </c>
      <c r="AB74" s="70">
        <f t="shared" si="12"/>
        <v>1.1850000000000001</v>
      </c>
      <c r="AC74" s="70">
        <f t="shared" si="12"/>
        <v>1.1850000000000001</v>
      </c>
      <c r="AD74" s="70">
        <f t="shared" si="12"/>
        <v>1.1850000000000001</v>
      </c>
      <c r="AE74" s="70">
        <f t="shared" si="12"/>
        <v>1.1850000000000001</v>
      </c>
      <c r="AF74" s="70">
        <f t="shared" si="12"/>
        <v>1.1850000000000001</v>
      </c>
      <c r="AG74" s="70">
        <f t="shared" si="12"/>
        <v>1.1850000000000001</v>
      </c>
      <c r="AH74" s="70">
        <f t="shared" si="12"/>
        <v>1.1850000000000001</v>
      </c>
      <c r="AI74" s="70">
        <f t="shared" si="12"/>
        <v>1.1850000000000001</v>
      </c>
      <c r="AJ74" s="70">
        <f t="shared" si="12"/>
        <v>1.1850000000000001</v>
      </c>
      <c r="AK74" s="70">
        <f t="shared" si="12"/>
        <v>1.1850000000000001</v>
      </c>
      <c r="AL74" s="70">
        <f t="shared" si="12"/>
        <v>1.1850000000000001</v>
      </c>
      <c r="AM74" s="70">
        <f t="shared" si="12"/>
        <v>1.1850000000000001</v>
      </c>
      <c r="AN74" s="70">
        <f t="shared" si="12"/>
        <v>1.1850000000000001</v>
      </c>
      <c r="AO74" s="70">
        <f t="shared" si="12"/>
        <v>1.1850000000000001</v>
      </c>
    </row>
    <row r="75" spans="1:41" s="42" customFormat="1" ht="14.1" customHeight="1" x14ac:dyDescent="0.25">
      <c r="A75" s="55"/>
      <c r="B75" s="49"/>
      <c r="C75" s="72" t="s">
        <v>52</v>
      </c>
      <c r="D75" s="73">
        <v>1.18</v>
      </c>
      <c r="E75" s="74">
        <f>SUM((B73-D75)/(D75))</f>
        <v>1.6949152542372899E-2</v>
      </c>
      <c r="F75" s="75" t="s">
        <v>53</v>
      </c>
      <c r="G75" s="76">
        <v>137030</v>
      </c>
      <c r="H75" s="76">
        <v>146220</v>
      </c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1:41" s="61" customFormat="1" ht="14.1" customHeight="1" x14ac:dyDescent="0.25">
      <c r="A76" s="55"/>
      <c r="B76" s="49"/>
      <c r="C76" s="72" t="s">
        <v>54</v>
      </c>
      <c r="D76" s="73"/>
      <c r="E76" s="74"/>
      <c r="F76" s="79" t="s">
        <v>49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</row>
    <row r="77" spans="1:41" s="71" customFormat="1" ht="14.1" customHeight="1" x14ac:dyDescent="0.25">
      <c r="A77" s="82"/>
      <c r="B77" s="83"/>
      <c r="C77" s="84"/>
      <c r="D77" s="85" t="s">
        <v>55</v>
      </c>
      <c r="E77" s="86"/>
      <c r="F77" s="87" t="s">
        <v>56</v>
      </c>
      <c r="G77" s="88">
        <f t="shared" ref="G77:AO77" si="13">SUM(G74*105%)</f>
        <v>1.2442500000000001</v>
      </c>
      <c r="H77" s="88">
        <f t="shared" si="13"/>
        <v>1.2442500000000001</v>
      </c>
      <c r="I77" s="88">
        <f t="shared" si="13"/>
        <v>1.2442500000000001</v>
      </c>
      <c r="J77" s="88">
        <f t="shared" si="13"/>
        <v>1.2442500000000001</v>
      </c>
      <c r="K77" s="88">
        <f t="shared" si="13"/>
        <v>1.2442500000000001</v>
      </c>
      <c r="L77" s="88">
        <f t="shared" si="13"/>
        <v>1.2442500000000001</v>
      </c>
      <c r="M77" s="88">
        <f t="shared" si="13"/>
        <v>1.2442500000000001</v>
      </c>
      <c r="N77" s="88">
        <f t="shared" si="13"/>
        <v>1.2442500000000001</v>
      </c>
      <c r="O77" s="88">
        <f t="shared" si="13"/>
        <v>1.2442500000000001</v>
      </c>
      <c r="P77" s="88">
        <f t="shared" si="13"/>
        <v>1.2442500000000001</v>
      </c>
      <c r="Q77" s="88">
        <f t="shared" si="13"/>
        <v>1.2442500000000001</v>
      </c>
      <c r="R77" s="88">
        <f t="shared" si="13"/>
        <v>1.2442500000000001</v>
      </c>
      <c r="S77" s="88">
        <f t="shared" si="13"/>
        <v>1.2442500000000001</v>
      </c>
      <c r="T77" s="88">
        <f t="shared" si="13"/>
        <v>1.2442500000000001</v>
      </c>
      <c r="U77" s="88">
        <f t="shared" si="13"/>
        <v>1.2442500000000001</v>
      </c>
      <c r="V77" s="88">
        <f t="shared" si="13"/>
        <v>1.2442500000000001</v>
      </c>
      <c r="W77" s="88">
        <f t="shared" si="13"/>
        <v>1.2442500000000001</v>
      </c>
      <c r="X77" s="88">
        <f t="shared" si="13"/>
        <v>1.2442500000000001</v>
      </c>
      <c r="Y77" s="88">
        <f t="shared" si="13"/>
        <v>1.2442500000000001</v>
      </c>
      <c r="Z77" s="88">
        <f t="shared" si="13"/>
        <v>1.2442500000000001</v>
      </c>
      <c r="AA77" s="88">
        <f t="shared" si="13"/>
        <v>1.2442500000000001</v>
      </c>
      <c r="AB77" s="88">
        <f t="shared" si="13"/>
        <v>1.2442500000000001</v>
      </c>
      <c r="AC77" s="88">
        <f t="shared" si="13"/>
        <v>1.2442500000000001</v>
      </c>
      <c r="AD77" s="88">
        <f t="shared" si="13"/>
        <v>1.2442500000000001</v>
      </c>
      <c r="AE77" s="88">
        <f t="shared" si="13"/>
        <v>1.2442500000000001</v>
      </c>
      <c r="AF77" s="88">
        <f t="shared" si="13"/>
        <v>1.2442500000000001</v>
      </c>
      <c r="AG77" s="88">
        <f t="shared" si="13"/>
        <v>1.2442500000000001</v>
      </c>
      <c r="AH77" s="88">
        <f t="shared" si="13"/>
        <v>1.2442500000000001</v>
      </c>
      <c r="AI77" s="88">
        <f t="shared" si="13"/>
        <v>1.2442500000000001</v>
      </c>
      <c r="AJ77" s="88">
        <f t="shared" si="13"/>
        <v>1.2442500000000001</v>
      </c>
      <c r="AK77" s="88">
        <f t="shared" si="13"/>
        <v>1.2442500000000001</v>
      </c>
      <c r="AL77" s="88">
        <f t="shared" si="13"/>
        <v>1.2442500000000001</v>
      </c>
      <c r="AM77" s="88">
        <f t="shared" si="13"/>
        <v>1.2442500000000001</v>
      </c>
      <c r="AN77" s="88">
        <f t="shared" si="13"/>
        <v>1.2442500000000001</v>
      </c>
      <c r="AO77" s="88">
        <f t="shared" si="13"/>
        <v>1.2442500000000001</v>
      </c>
    </row>
    <row r="78" spans="1:41" s="42" customFormat="1" ht="14.1" customHeight="1" x14ac:dyDescent="0.25">
      <c r="A78" s="89"/>
      <c r="B78" s="89"/>
      <c r="C78" s="89"/>
      <c r="D78" s="89"/>
      <c r="E78" s="89"/>
      <c r="F78" s="89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spans="1:41" s="42" customFormat="1" ht="14.1" customHeight="1" x14ac:dyDescent="0.25">
      <c r="A79" s="173" t="s">
        <v>6</v>
      </c>
      <c r="B79" s="174"/>
      <c r="C79" s="174"/>
      <c r="D79" s="174"/>
      <c r="E79" s="175"/>
      <c r="F79" s="43" t="s">
        <v>7</v>
      </c>
      <c r="G79" s="44">
        <v>43697</v>
      </c>
      <c r="H79" s="44">
        <v>43698</v>
      </c>
      <c r="I79" s="44">
        <v>43699</v>
      </c>
      <c r="J79" s="44">
        <v>43700</v>
      </c>
      <c r="K79" s="44">
        <v>43703</v>
      </c>
      <c r="L79" s="44">
        <v>43704</v>
      </c>
      <c r="M79" s="44">
        <v>43705</v>
      </c>
      <c r="N79" s="44">
        <v>43706</v>
      </c>
      <c r="O79" s="44">
        <v>43707</v>
      </c>
      <c r="P79" s="44">
        <v>43711</v>
      </c>
      <c r="Q79" s="44">
        <v>43712</v>
      </c>
      <c r="R79" s="44">
        <v>43713</v>
      </c>
      <c r="S79" s="44">
        <v>43714</v>
      </c>
      <c r="T79" s="44">
        <v>43718</v>
      </c>
      <c r="U79" s="44">
        <v>43719</v>
      </c>
      <c r="V79" s="44">
        <v>43720</v>
      </c>
      <c r="W79" s="44">
        <v>43721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</row>
    <row r="80" spans="1:41" s="42" customFormat="1" ht="14.1" customHeight="1" x14ac:dyDescent="0.25">
      <c r="A80" s="176" t="s">
        <v>8</v>
      </c>
      <c r="B80" s="177"/>
      <c r="C80" s="177"/>
      <c r="D80" s="178" t="s">
        <v>150</v>
      </c>
      <c r="E80" s="179"/>
      <c r="F80" s="164"/>
      <c r="G80" s="45" t="s">
        <v>129</v>
      </c>
      <c r="H80" s="46" t="s">
        <v>9</v>
      </c>
      <c r="I80" s="46" t="s">
        <v>10</v>
      </c>
      <c r="J80" s="46" t="s">
        <v>11</v>
      </c>
      <c r="K80" s="46" t="s">
        <v>12</v>
      </c>
      <c r="L80" s="46" t="s">
        <v>13</v>
      </c>
      <c r="M80" s="46" t="s">
        <v>14</v>
      </c>
      <c r="N80" s="46" t="s">
        <v>15</v>
      </c>
      <c r="O80" s="46" t="s">
        <v>16</v>
      </c>
      <c r="P80" s="46" t="s">
        <v>17</v>
      </c>
      <c r="Q80" s="46" t="s">
        <v>18</v>
      </c>
      <c r="R80" s="46" t="s">
        <v>19</v>
      </c>
      <c r="S80" s="46" t="s">
        <v>20</v>
      </c>
      <c r="T80" s="46" t="s">
        <v>21</v>
      </c>
      <c r="U80" s="46" t="s">
        <v>22</v>
      </c>
      <c r="V80" s="46" t="s">
        <v>23</v>
      </c>
      <c r="W80" s="46" t="s">
        <v>24</v>
      </c>
      <c r="X80" s="46" t="s">
        <v>25</v>
      </c>
      <c r="Y80" s="46" t="s">
        <v>26</v>
      </c>
      <c r="Z80" s="46" t="s">
        <v>27</v>
      </c>
      <c r="AA80" s="46" t="s">
        <v>28</v>
      </c>
      <c r="AB80" s="46" t="s">
        <v>29</v>
      </c>
      <c r="AC80" s="46" t="s">
        <v>30</v>
      </c>
      <c r="AD80" s="46" t="s">
        <v>31</v>
      </c>
      <c r="AE80" s="46" t="s">
        <v>32</v>
      </c>
      <c r="AF80" s="46" t="s">
        <v>33</v>
      </c>
      <c r="AG80" s="46" t="s">
        <v>34</v>
      </c>
      <c r="AH80" s="46" t="s">
        <v>35</v>
      </c>
      <c r="AI80" s="46" t="s">
        <v>36</v>
      </c>
      <c r="AJ80" s="46" t="s">
        <v>37</v>
      </c>
      <c r="AK80" s="46" t="s">
        <v>38</v>
      </c>
      <c r="AL80" s="46" t="s">
        <v>39</v>
      </c>
      <c r="AM80" s="46" t="s">
        <v>40</v>
      </c>
      <c r="AN80" s="46" t="s">
        <v>41</v>
      </c>
      <c r="AO80" s="46" t="s">
        <v>42</v>
      </c>
    </row>
    <row r="81" spans="1:41" s="54" customFormat="1" ht="14.1" customHeight="1" x14ac:dyDescent="0.25">
      <c r="A81" s="47"/>
      <c r="B81" s="48"/>
      <c r="C81" s="49"/>
      <c r="D81" s="50" t="s">
        <v>43</v>
      </c>
      <c r="E81" s="51"/>
      <c r="F81" s="52" t="s">
        <v>44</v>
      </c>
      <c r="G81" s="53">
        <v>3.65</v>
      </c>
      <c r="H81" s="53">
        <v>3.98</v>
      </c>
      <c r="I81" s="53">
        <v>3.95</v>
      </c>
      <c r="J81" s="53">
        <v>3.95</v>
      </c>
      <c r="K81" s="53">
        <v>3.95</v>
      </c>
      <c r="L81" s="53">
        <v>3.99</v>
      </c>
      <c r="M81" s="53">
        <v>3.95</v>
      </c>
      <c r="N81" s="53">
        <v>3.98</v>
      </c>
      <c r="O81" s="53">
        <v>3.94</v>
      </c>
      <c r="P81" s="53">
        <v>3.95</v>
      </c>
      <c r="Q81" s="53">
        <v>3.94</v>
      </c>
      <c r="R81" s="53">
        <v>3.91</v>
      </c>
      <c r="S81" s="53">
        <v>3.91</v>
      </c>
      <c r="T81" s="53">
        <v>3.96</v>
      </c>
      <c r="U81" s="53">
        <v>3.93</v>
      </c>
      <c r="V81" s="53">
        <v>3.92</v>
      </c>
      <c r="W81" s="53">
        <v>3.9</v>
      </c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</row>
    <row r="82" spans="1:41" s="61" customFormat="1" ht="13.15" customHeight="1" x14ac:dyDescent="0.25">
      <c r="A82" s="55"/>
      <c r="B82" s="49"/>
      <c r="C82" s="56" t="s">
        <v>45</v>
      </c>
      <c r="D82" s="57"/>
      <c r="E82" s="58">
        <f>SUM((D82-B84)/B84)</f>
        <v>-1</v>
      </c>
      <c r="F82" s="52" t="s">
        <v>46</v>
      </c>
      <c r="G82" s="59">
        <v>4.01</v>
      </c>
      <c r="H82" s="60">
        <v>4.04</v>
      </c>
      <c r="I82" s="60">
        <v>3.98</v>
      </c>
      <c r="J82" s="59">
        <v>4.07</v>
      </c>
      <c r="K82" s="60">
        <v>4</v>
      </c>
      <c r="L82" s="60">
        <v>3.99</v>
      </c>
      <c r="M82" s="60">
        <v>3.96</v>
      </c>
      <c r="N82" s="60">
        <v>3.98</v>
      </c>
      <c r="O82" s="60">
        <v>3.95</v>
      </c>
      <c r="P82" s="60">
        <v>4.0199999999999996</v>
      </c>
      <c r="Q82" s="60">
        <v>3.95</v>
      </c>
      <c r="R82" s="60">
        <v>3.92</v>
      </c>
      <c r="S82" s="60">
        <v>3.98</v>
      </c>
      <c r="T82" s="60">
        <v>3.99</v>
      </c>
      <c r="U82" s="60">
        <v>3.94</v>
      </c>
      <c r="V82" s="60">
        <v>3.95</v>
      </c>
      <c r="W82" s="60">
        <v>3.97</v>
      </c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</row>
    <row r="83" spans="1:41" s="61" customFormat="1" ht="14.1" customHeight="1" x14ac:dyDescent="0.25">
      <c r="A83" s="62"/>
      <c r="B83" s="63"/>
      <c r="C83" s="56" t="s">
        <v>47</v>
      </c>
      <c r="D83" s="57">
        <v>4.07</v>
      </c>
      <c r="E83" s="58">
        <f>SUM((D83-B84)/B84)</f>
        <v>3.0379746835443065E-2</v>
      </c>
      <c r="F83" s="52" t="s">
        <v>48</v>
      </c>
      <c r="G83" s="60">
        <v>3.65</v>
      </c>
      <c r="H83" s="60">
        <v>3.91</v>
      </c>
      <c r="I83" s="60">
        <v>3.89</v>
      </c>
      <c r="J83" s="60">
        <v>3.95</v>
      </c>
      <c r="K83" s="60">
        <v>3.89</v>
      </c>
      <c r="L83" s="60">
        <v>3.93</v>
      </c>
      <c r="M83" s="60">
        <v>3.9</v>
      </c>
      <c r="N83" s="60">
        <v>3.86</v>
      </c>
      <c r="O83" s="60">
        <v>3.92</v>
      </c>
      <c r="P83" s="60">
        <v>3.91</v>
      </c>
      <c r="Q83" s="60">
        <v>3.9</v>
      </c>
      <c r="R83" s="60">
        <v>3.88</v>
      </c>
      <c r="S83" s="60">
        <v>3.89</v>
      </c>
      <c r="T83" s="60">
        <v>3.92</v>
      </c>
      <c r="U83" s="60">
        <v>3.89</v>
      </c>
      <c r="V83" s="60">
        <v>3.88</v>
      </c>
      <c r="W83" s="60">
        <v>3.88</v>
      </c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</row>
    <row r="84" spans="1:41" s="61" customFormat="1" ht="14.1" customHeight="1" thickBot="1" x14ac:dyDescent="0.3">
      <c r="A84" s="64" t="s">
        <v>49</v>
      </c>
      <c r="B84" s="65">
        <v>3.95</v>
      </c>
      <c r="C84" s="49"/>
      <c r="D84" s="49"/>
      <c r="E84" s="66"/>
      <c r="F84" s="52" t="s">
        <v>50</v>
      </c>
      <c r="G84" s="92">
        <v>3.91</v>
      </c>
      <c r="H84" s="53">
        <v>3.92</v>
      </c>
      <c r="I84" s="53">
        <v>3.95</v>
      </c>
      <c r="J84" s="53">
        <v>4.01</v>
      </c>
      <c r="K84" s="53">
        <v>3.97</v>
      </c>
      <c r="L84" s="53">
        <v>3.96</v>
      </c>
      <c r="M84" s="53">
        <v>3.95</v>
      </c>
      <c r="N84" s="53">
        <v>3.95</v>
      </c>
      <c r="O84" s="53">
        <v>3.95</v>
      </c>
      <c r="P84" s="53">
        <v>3.94</v>
      </c>
      <c r="Q84" s="53">
        <v>3.91</v>
      </c>
      <c r="R84" s="53">
        <v>3.91</v>
      </c>
      <c r="S84" s="53">
        <v>3.95</v>
      </c>
      <c r="T84" s="53">
        <v>3.92</v>
      </c>
      <c r="U84" s="53">
        <v>3.93</v>
      </c>
      <c r="V84" s="53">
        <v>3.9</v>
      </c>
      <c r="W84" s="53">
        <v>3.97</v>
      </c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</row>
    <row r="85" spans="1:41" s="71" customFormat="1" ht="14.1" customHeight="1" x14ac:dyDescent="0.25">
      <c r="A85" s="64" t="s">
        <v>130</v>
      </c>
      <c r="B85" s="65"/>
      <c r="C85" s="67"/>
      <c r="D85" s="67"/>
      <c r="E85" s="68"/>
      <c r="F85" s="69" t="s">
        <v>51</v>
      </c>
      <c r="G85" s="70">
        <v>3.91</v>
      </c>
      <c r="H85" s="70">
        <f t="shared" ref="H85:AO85" si="14">G85</f>
        <v>3.91</v>
      </c>
      <c r="I85" s="70">
        <f t="shared" si="14"/>
        <v>3.91</v>
      </c>
      <c r="J85" s="70">
        <f t="shared" si="14"/>
        <v>3.91</v>
      </c>
      <c r="K85" s="70">
        <f t="shared" si="14"/>
        <v>3.91</v>
      </c>
      <c r="L85" s="70">
        <f t="shared" si="14"/>
        <v>3.91</v>
      </c>
      <c r="M85" s="70">
        <f t="shared" si="14"/>
        <v>3.91</v>
      </c>
      <c r="N85" s="70">
        <f t="shared" si="14"/>
        <v>3.91</v>
      </c>
      <c r="O85" s="70">
        <f t="shared" si="14"/>
        <v>3.91</v>
      </c>
      <c r="P85" s="70">
        <f t="shared" si="14"/>
        <v>3.91</v>
      </c>
      <c r="Q85" s="70">
        <f t="shared" si="14"/>
        <v>3.91</v>
      </c>
      <c r="R85" s="70">
        <f t="shared" si="14"/>
        <v>3.91</v>
      </c>
      <c r="S85" s="70">
        <f t="shared" si="14"/>
        <v>3.91</v>
      </c>
      <c r="T85" s="70">
        <f t="shared" si="14"/>
        <v>3.91</v>
      </c>
      <c r="U85" s="70">
        <f t="shared" si="14"/>
        <v>3.91</v>
      </c>
      <c r="V85" s="70">
        <f t="shared" si="14"/>
        <v>3.91</v>
      </c>
      <c r="W85" s="70">
        <f t="shared" si="14"/>
        <v>3.91</v>
      </c>
      <c r="X85" s="70">
        <f t="shared" si="14"/>
        <v>3.91</v>
      </c>
      <c r="Y85" s="70">
        <f t="shared" si="14"/>
        <v>3.91</v>
      </c>
      <c r="Z85" s="70">
        <f t="shared" si="14"/>
        <v>3.91</v>
      </c>
      <c r="AA85" s="70">
        <f t="shared" si="14"/>
        <v>3.91</v>
      </c>
      <c r="AB85" s="70">
        <f t="shared" si="14"/>
        <v>3.91</v>
      </c>
      <c r="AC85" s="70">
        <f t="shared" si="14"/>
        <v>3.91</v>
      </c>
      <c r="AD85" s="70">
        <f t="shared" si="14"/>
        <v>3.91</v>
      </c>
      <c r="AE85" s="70">
        <f t="shared" si="14"/>
        <v>3.91</v>
      </c>
      <c r="AF85" s="70">
        <f t="shared" si="14"/>
        <v>3.91</v>
      </c>
      <c r="AG85" s="70">
        <f t="shared" si="14"/>
        <v>3.91</v>
      </c>
      <c r="AH85" s="70">
        <f t="shared" si="14"/>
        <v>3.91</v>
      </c>
      <c r="AI85" s="70">
        <f t="shared" si="14"/>
        <v>3.91</v>
      </c>
      <c r="AJ85" s="70">
        <f t="shared" si="14"/>
        <v>3.91</v>
      </c>
      <c r="AK85" s="70">
        <f t="shared" si="14"/>
        <v>3.91</v>
      </c>
      <c r="AL85" s="70">
        <f t="shared" si="14"/>
        <v>3.91</v>
      </c>
      <c r="AM85" s="70">
        <f t="shared" si="14"/>
        <v>3.91</v>
      </c>
      <c r="AN85" s="70">
        <f t="shared" si="14"/>
        <v>3.91</v>
      </c>
      <c r="AO85" s="70">
        <f t="shared" si="14"/>
        <v>3.91</v>
      </c>
    </row>
    <row r="86" spans="1:41" s="42" customFormat="1" ht="14.1" customHeight="1" x14ac:dyDescent="0.25">
      <c r="A86" s="93">
        <f>C84*B84</f>
        <v>0</v>
      </c>
      <c r="B86" s="94">
        <f>C85*B85</f>
        <v>0</v>
      </c>
      <c r="C86" s="72" t="s">
        <v>52</v>
      </c>
      <c r="D86" s="73">
        <v>3.9</v>
      </c>
      <c r="E86" s="74">
        <f>SUM((B84-D86)/(D86))</f>
        <v>1.2820512820512889E-2</v>
      </c>
      <c r="F86" s="75" t="s">
        <v>53</v>
      </c>
      <c r="G86" s="76">
        <v>46230</v>
      </c>
      <c r="H86" s="77">
        <v>17340</v>
      </c>
      <c r="I86" s="77">
        <v>6949</v>
      </c>
      <c r="J86" s="77">
        <v>19370</v>
      </c>
      <c r="K86" s="77">
        <v>12080</v>
      </c>
      <c r="L86" s="77">
        <v>6777</v>
      </c>
      <c r="M86" s="77">
        <v>3899</v>
      </c>
      <c r="N86" s="77">
        <v>4164</v>
      </c>
      <c r="O86" s="77">
        <v>4490</v>
      </c>
      <c r="P86" s="77">
        <v>10590</v>
      </c>
      <c r="Q86" s="77">
        <v>6950</v>
      </c>
      <c r="R86" s="77">
        <v>4442</v>
      </c>
      <c r="S86" s="77">
        <v>6487</v>
      </c>
      <c r="T86" s="77">
        <v>3442</v>
      </c>
      <c r="U86" s="77">
        <v>4096</v>
      </c>
      <c r="V86" s="91">
        <v>4321</v>
      </c>
      <c r="W86" s="77">
        <v>4303</v>
      </c>
      <c r="X86" s="77"/>
      <c r="Y86" s="77"/>
      <c r="Z86" s="77"/>
      <c r="AA86" s="77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</row>
    <row r="87" spans="1:41" s="61" customFormat="1" ht="14.1" customHeight="1" x14ac:dyDescent="0.25">
      <c r="A87" s="55" t="s">
        <v>131</v>
      </c>
      <c r="B87" s="94">
        <f>ROUNDUP(A86/1000,0)+IF(A86,8.48,0)+ROUNDUP(A86*0.0003,2)</f>
        <v>0</v>
      </c>
      <c r="C87" s="72" t="s">
        <v>54</v>
      </c>
      <c r="D87" s="73"/>
      <c r="E87" s="74"/>
      <c r="F87" s="79" t="s">
        <v>49</v>
      </c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95"/>
      <c r="W87" s="80"/>
      <c r="X87" s="80"/>
      <c r="Y87" s="80"/>
      <c r="Z87" s="80"/>
      <c r="AA87" s="80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</row>
    <row r="88" spans="1:41" s="71" customFormat="1" ht="14.1" customHeight="1" x14ac:dyDescent="0.25">
      <c r="A88" s="82" t="s">
        <v>132</v>
      </c>
      <c r="B88" s="94">
        <f>ROUNDUP(B86/1000,0)+IF(B86,8.48,0)+ROUNDUP(B86*0.0003,2)</f>
        <v>0</v>
      </c>
      <c r="C88" s="84"/>
      <c r="D88" s="85" t="s">
        <v>55</v>
      </c>
      <c r="E88" s="86"/>
      <c r="F88" s="87" t="s">
        <v>56</v>
      </c>
      <c r="G88" s="88">
        <f>ROUNDDOWN(G85*105%,2)</f>
        <v>4.0999999999999996</v>
      </c>
      <c r="H88" s="88">
        <f t="shared" ref="H88:AO88" si="15">ROUNDDOWN(H85*105%,2)</f>
        <v>4.0999999999999996</v>
      </c>
      <c r="I88" s="88">
        <f t="shared" si="15"/>
        <v>4.0999999999999996</v>
      </c>
      <c r="J88" s="88">
        <f t="shared" si="15"/>
        <v>4.0999999999999996</v>
      </c>
      <c r="K88" s="88">
        <f t="shared" si="15"/>
        <v>4.0999999999999996</v>
      </c>
      <c r="L88" s="88">
        <f t="shared" si="15"/>
        <v>4.0999999999999996</v>
      </c>
      <c r="M88" s="88">
        <f t="shared" si="15"/>
        <v>4.0999999999999996</v>
      </c>
      <c r="N88" s="88">
        <f t="shared" si="15"/>
        <v>4.0999999999999996</v>
      </c>
      <c r="O88" s="88">
        <f t="shared" si="15"/>
        <v>4.0999999999999996</v>
      </c>
      <c r="P88" s="88">
        <f t="shared" si="15"/>
        <v>4.0999999999999996</v>
      </c>
      <c r="Q88" s="88">
        <f t="shared" si="15"/>
        <v>4.0999999999999996</v>
      </c>
      <c r="R88" s="88">
        <f t="shared" si="15"/>
        <v>4.0999999999999996</v>
      </c>
      <c r="S88" s="88">
        <f t="shared" si="15"/>
        <v>4.0999999999999996</v>
      </c>
      <c r="T88" s="88">
        <f t="shared" si="15"/>
        <v>4.0999999999999996</v>
      </c>
      <c r="U88" s="88">
        <f t="shared" si="15"/>
        <v>4.0999999999999996</v>
      </c>
      <c r="V88" s="88">
        <f t="shared" si="15"/>
        <v>4.0999999999999996</v>
      </c>
      <c r="W88" s="88">
        <f t="shared" si="15"/>
        <v>4.0999999999999996</v>
      </c>
      <c r="X88" s="88">
        <f t="shared" si="15"/>
        <v>4.0999999999999996</v>
      </c>
      <c r="Y88" s="88">
        <f t="shared" si="15"/>
        <v>4.0999999999999996</v>
      </c>
      <c r="Z88" s="88">
        <f t="shared" si="15"/>
        <v>4.0999999999999996</v>
      </c>
      <c r="AA88" s="88">
        <f t="shared" si="15"/>
        <v>4.0999999999999996</v>
      </c>
      <c r="AB88" s="88">
        <f t="shared" si="15"/>
        <v>4.0999999999999996</v>
      </c>
      <c r="AC88" s="88">
        <f t="shared" si="15"/>
        <v>4.0999999999999996</v>
      </c>
      <c r="AD88" s="88">
        <f t="shared" si="15"/>
        <v>4.0999999999999996</v>
      </c>
      <c r="AE88" s="88">
        <f t="shared" si="15"/>
        <v>4.0999999999999996</v>
      </c>
      <c r="AF88" s="88">
        <f t="shared" si="15"/>
        <v>4.0999999999999996</v>
      </c>
      <c r="AG88" s="88">
        <f t="shared" si="15"/>
        <v>4.0999999999999996</v>
      </c>
      <c r="AH88" s="88">
        <f t="shared" si="15"/>
        <v>4.0999999999999996</v>
      </c>
      <c r="AI88" s="88">
        <f t="shared" si="15"/>
        <v>4.0999999999999996</v>
      </c>
      <c r="AJ88" s="88">
        <f t="shared" si="15"/>
        <v>4.0999999999999996</v>
      </c>
      <c r="AK88" s="88">
        <f t="shared" si="15"/>
        <v>4.0999999999999996</v>
      </c>
      <c r="AL88" s="88">
        <f t="shared" si="15"/>
        <v>4.0999999999999996</v>
      </c>
      <c r="AM88" s="88">
        <f t="shared" si="15"/>
        <v>4.0999999999999996</v>
      </c>
      <c r="AN88" s="88">
        <f t="shared" si="15"/>
        <v>4.0999999999999996</v>
      </c>
      <c r="AO88" s="88">
        <f t="shared" si="15"/>
        <v>4.0999999999999996</v>
      </c>
    </row>
    <row r="89" spans="1:41" s="42" customFormat="1" ht="13.5" customHeight="1" x14ac:dyDescent="0.25">
      <c r="A89" s="89"/>
      <c r="B89" s="89"/>
      <c r="C89" s="89"/>
      <c r="D89" s="89"/>
      <c r="E89" s="89"/>
      <c r="F89" s="89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</row>
    <row r="90" spans="1:41" s="42" customFormat="1" ht="14.1" customHeight="1" x14ac:dyDescent="0.25">
      <c r="A90" s="173" t="s">
        <v>6</v>
      </c>
      <c r="B90" s="174"/>
      <c r="C90" s="174"/>
      <c r="D90" s="174"/>
      <c r="E90" s="175"/>
      <c r="F90" s="43" t="s">
        <v>7</v>
      </c>
      <c r="G90" s="44">
        <v>43698</v>
      </c>
      <c r="H90" s="44">
        <v>43699</v>
      </c>
      <c r="I90" s="44">
        <v>43700</v>
      </c>
      <c r="J90" s="44">
        <v>43703</v>
      </c>
      <c r="K90" s="44">
        <v>43704</v>
      </c>
      <c r="L90" s="44">
        <v>43705</v>
      </c>
      <c r="M90" s="44">
        <v>43706</v>
      </c>
      <c r="N90" s="44">
        <v>43707</v>
      </c>
      <c r="O90" s="44">
        <v>43711</v>
      </c>
      <c r="P90" s="44">
        <v>43712</v>
      </c>
      <c r="Q90" s="44">
        <v>43713</v>
      </c>
      <c r="R90" s="44">
        <v>43714</v>
      </c>
      <c r="S90" s="44">
        <v>43718</v>
      </c>
      <c r="T90" s="44">
        <v>43719</v>
      </c>
      <c r="U90" s="44">
        <v>43720</v>
      </c>
      <c r="V90" s="44">
        <v>43721</v>
      </c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</row>
    <row r="91" spans="1:41" s="42" customFormat="1" ht="14.1" customHeight="1" x14ac:dyDescent="0.25">
      <c r="A91" s="176" t="s">
        <v>8</v>
      </c>
      <c r="B91" s="177"/>
      <c r="C91" s="177"/>
      <c r="D91" s="178"/>
      <c r="E91" s="179"/>
      <c r="F91" s="164" t="s">
        <v>151</v>
      </c>
      <c r="G91" s="45" t="s">
        <v>129</v>
      </c>
      <c r="H91" s="46" t="s">
        <v>9</v>
      </c>
      <c r="I91" s="46" t="s">
        <v>10</v>
      </c>
      <c r="J91" s="46" t="s">
        <v>11</v>
      </c>
      <c r="K91" s="46" t="s">
        <v>12</v>
      </c>
      <c r="L91" s="46" t="s">
        <v>13</v>
      </c>
      <c r="M91" s="46" t="s">
        <v>14</v>
      </c>
      <c r="N91" s="46" t="s">
        <v>15</v>
      </c>
      <c r="O91" s="46" t="s">
        <v>16</v>
      </c>
      <c r="P91" s="46" t="s">
        <v>17</v>
      </c>
      <c r="Q91" s="46" t="s">
        <v>18</v>
      </c>
      <c r="R91" s="46" t="s">
        <v>19</v>
      </c>
      <c r="S91" s="46" t="s">
        <v>20</v>
      </c>
      <c r="T91" s="46" t="s">
        <v>21</v>
      </c>
      <c r="U91" s="46" t="s">
        <v>22</v>
      </c>
      <c r="V91" s="46" t="s">
        <v>23</v>
      </c>
      <c r="W91" s="46" t="s">
        <v>24</v>
      </c>
      <c r="X91" s="46" t="s">
        <v>25</v>
      </c>
      <c r="Y91" s="46" t="s">
        <v>26</v>
      </c>
      <c r="Z91" s="46" t="s">
        <v>27</v>
      </c>
      <c r="AA91" s="46" t="s">
        <v>28</v>
      </c>
      <c r="AB91" s="46" t="s">
        <v>29</v>
      </c>
      <c r="AC91" s="46" t="s">
        <v>30</v>
      </c>
      <c r="AD91" s="46" t="s">
        <v>31</v>
      </c>
      <c r="AE91" s="46" t="s">
        <v>32</v>
      </c>
      <c r="AF91" s="46" t="s">
        <v>33</v>
      </c>
      <c r="AG91" s="46" t="s">
        <v>34</v>
      </c>
      <c r="AH91" s="46" t="s">
        <v>35</v>
      </c>
      <c r="AI91" s="46" t="s">
        <v>36</v>
      </c>
      <c r="AJ91" s="46" t="s">
        <v>37</v>
      </c>
      <c r="AK91" s="46" t="s">
        <v>38</v>
      </c>
      <c r="AL91" s="46" t="s">
        <v>39</v>
      </c>
      <c r="AM91" s="46" t="s">
        <v>40</v>
      </c>
      <c r="AN91" s="46" t="s">
        <v>41</v>
      </c>
      <c r="AO91" s="46" t="s">
        <v>42</v>
      </c>
    </row>
    <row r="92" spans="1:41" s="54" customFormat="1" ht="14.1" customHeight="1" x14ac:dyDescent="0.25">
      <c r="A92" s="47"/>
      <c r="B92" s="48"/>
      <c r="C92" s="49"/>
      <c r="D92" s="50" t="s">
        <v>43</v>
      </c>
      <c r="E92" s="51"/>
      <c r="F92" s="52" t="s">
        <v>44</v>
      </c>
      <c r="G92" s="53">
        <v>0.28000000000000003</v>
      </c>
      <c r="H92" s="53">
        <v>0.315</v>
      </c>
      <c r="I92" s="53">
        <v>0.31</v>
      </c>
      <c r="J92" s="53">
        <v>0.31</v>
      </c>
      <c r="K92" s="53">
        <v>0.315</v>
      </c>
      <c r="L92" s="53">
        <v>0.3</v>
      </c>
      <c r="M92" s="53">
        <v>0.28499999999999998</v>
      </c>
      <c r="N92" s="53">
        <v>0.28499999999999998</v>
      </c>
      <c r="O92" s="53">
        <v>0.29499999999999998</v>
      </c>
      <c r="P92" s="53">
        <v>0.28499999999999998</v>
      </c>
      <c r="Q92" s="53">
        <v>0.29499999999999998</v>
      </c>
      <c r="R92" s="53">
        <v>0.31</v>
      </c>
      <c r="S92" s="53">
        <v>0.34499999999999997</v>
      </c>
      <c r="T92" s="53">
        <v>0.35499999999999998</v>
      </c>
      <c r="U92" s="53">
        <v>0.35499999999999998</v>
      </c>
      <c r="V92" s="53">
        <v>0.35</v>
      </c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</row>
    <row r="93" spans="1:41" s="61" customFormat="1" ht="13.15" customHeight="1" x14ac:dyDescent="0.25">
      <c r="A93" s="55"/>
      <c r="B93" s="49"/>
      <c r="C93" s="56" t="s">
        <v>45</v>
      </c>
      <c r="D93" s="57"/>
      <c r="E93" s="58" t="e">
        <f>SUM((D93-B95)/B95)</f>
        <v>#DIV/0!</v>
      </c>
      <c r="F93" s="52" t="s">
        <v>46</v>
      </c>
      <c r="G93" s="59">
        <v>0.31</v>
      </c>
      <c r="H93" s="59">
        <v>0.32</v>
      </c>
      <c r="I93" s="59">
        <v>0.33</v>
      </c>
      <c r="J93" s="60">
        <v>0.32</v>
      </c>
      <c r="K93" s="60">
        <v>0.32500000000000001</v>
      </c>
      <c r="L93" s="60">
        <v>0.30499999999999999</v>
      </c>
      <c r="M93" s="60">
        <v>0.3</v>
      </c>
      <c r="N93" s="60">
        <v>0.3</v>
      </c>
      <c r="O93" s="60">
        <v>0.29499999999999998</v>
      </c>
      <c r="P93" s="60">
        <v>0.30499999999999999</v>
      </c>
      <c r="Q93" s="60">
        <v>0.315</v>
      </c>
      <c r="R93" s="59">
        <v>0.34</v>
      </c>
      <c r="S93" s="59">
        <v>0.36499999999999999</v>
      </c>
      <c r="T93" s="60">
        <v>0.36</v>
      </c>
      <c r="U93" s="60">
        <v>0.35499999999999998</v>
      </c>
      <c r="V93" s="60">
        <v>0.35499999999999998</v>
      </c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</row>
    <row r="94" spans="1:41" s="61" customFormat="1" ht="14.1" customHeight="1" x14ac:dyDescent="0.25">
      <c r="A94" s="62"/>
      <c r="B94" s="63"/>
      <c r="C94" s="56" t="s">
        <v>47</v>
      </c>
      <c r="D94" s="57">
        <v>0.31</v>
      </c>
      <c r="E94" s="58" t="e">
        <f>SUM((D94-B95)/B95)</f>
        <v>#DIV/0!</v>
      </c>
      <c r="F94" s="52" t="s">
        <v>48</v>
      </c>
      <c r="G94" s="60">
        <v>0.28000000000000003</v>
      </c>
      <c r="H94" s="60">
        <v>0.29499999999999998</v>
      </c>
      <c r="I94" s="60">
        <v>0.31</v>
      </c>
      <c r="J94" s="60">
        <v>0.3</v>
      </c>
      <c r="K94" s="60">
        <v>0.30499999999999999</v>
      </c>
      <c r="L94" s="60">
        <v>0.27500000000000002</v>
      </c>
      <c r="M94" s="60">
        <v>0.28000000000000003</v>
      </c>
      <c r="N94" s="60">
        <v>0.28000000000000003</v>
      </c>
      <c r="O94" s="60">
        <v>0.27500000000000002</v>
      </c>
      <c r="P94" s="60">
        <v>0.28499999999999998</v>
      </c>
      <c r="Q94" s="60">
        <v>0.29499999999999998</v>
      </c>
      <c r="R94" s="60">
        <v>0.30499999999999999</v>
      </c>
      <c r="S94" s="60">
        <v>0.34499999999999997</v>
      </c>
      <c r="T94" s="60">
        <v>0.34499999999999997</v>
      </c>
      <c r="U94" s="60">
        <v>0.34499999999999997</v>
      </c>
      <c r="V94" s="60">
        <v>0.34499999999999997</v>
      </c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</row>
    <row r="95" spans="1:41" s="61" customFormat="1" ht="14.1" customHeight="1" thickBot="1" x14ac:dyDescent="0.3">
      <c r="A95" s="64" t="s">
        <v>49</v>
      </c>
      <c r="B95" s="65"/>
      <c r="C95" s="49"/>
      <c r="D95" s="49"/>
      <c r="E95" s="66"/>
      <c r="F95" s="52" t="s">
        <v>50</v>
      </c>
      <c r="G95" s="53">
        <v>0.31</v>
      </c>
      <c r="H95" s="53">
        <v>0.31</v>
      </c>
      <c r="I95" s="53">
        <v>0.315</v>
      </c>
      <c r="J95" s="53">
        <v>0.30499999999999999</v>
      </c>
      <c r="K95" s="53">
        <v>0.30499999999999999</v>
      </c>
      <c r="L95" s="96">
        <v>0.29499999999999998</v>
      </c>
      <c r="M95" s="96">
        <v>0.29499999999999998</v>
      </c>
      <c r="N95" s="96">
        <v>0.28999999999999998</v>
      </c>
      <c r="O95" s="96">
        <v>0.28499999999999998</v>
      </c>
      <c r="P95" s="96">
        <v>0.28999999999999998</v>
      </c>
      <c r="Q95" s="53">
        <v>0.31</v>
      </c>
      <c r="R95" s="53">
        <v>0.33500000000000002</v>
      </c>
      <c r="S95" s="53">
        <v>0.35499999999999998</v>
      </c>
      <c r="T95" s="53">
        <v>0.35499999999999998</v>
      </c>
      <c r="U95" s="53">
        <v>0.35</v>
      </c>
      <c r="V95" s="53">
        <v>0.35</v>
      </c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</row>
    <row r="96" spans="1:41" s="71" customFormat="1" ht="14.1" customHeight="1" x14ac:dyDescent="0.25">
      <c r="A96" s="64" t="s">
        <v>130</v>
      </c>
      <c r="B96" s="65"/>
      <c r="C96" s="67"/>
      <c r="D96" s="67"/>
      <c r="E96" s="68"/>
      <c r="F96" s="69" t="s">
        <v>51</v>
      </c>
      <c r="G96" s="70">
        <f>(G92+G95)/2</f>
        <v>0.29500000000000004</v>
      </c>
      <c r="H96" s="70">
        <f t="shared" ref="H96:AO96" si="16">G96</f>
        <v>0.29500000000000004</v>
      </c>
      <c r="I96" s="70">
        <f t="shared" si="16"/>
        <v>0.29500000000000004</v>
      </c>
      <c r="J96" s="70">
        <f t="shared" si="16"/>
        <v>0.29500000000000004</v>
      </c>
      <c r="K96" s="70">
        <f t="shared" si="16"/>
        <v>0.29500000000000004</v>
      </c>
      <c r="L96" s="70">
        <f t="shared" si="16"/>
        <v>0.29500000000000004</v>
      </c>
      <c r="M96" s="70">
        <f t="shared" si="16"/>
        <v>0.29500000000000004</v>
      </c>
      <c r="N96" s="70">
        <f t="shared" si="16"/>
        <v>0.29500000000000004</v>
      </c>
      <c r="O96" s="70">
        <f t="shared" si="16"/>
        <v>0.29500000000000004</v>
      </c>
      <c r="P96" s="70">
        <f t="shared" si="16"/>
        <v>0.29500000000000004</v>
      </c>
      <c r="Q96" s="70">
        <f t="shared" si="16"/>
        <v>0.29500000000000004</v>
      </c>
      <c r="R96" s="70">
        <f t="shared" si="16"/>
        <v>0.29500000000000004</v>
      </c>
      <c r="S96" s="70">
        <f t="shared" si="16"/>
        <v>0.29500000000000004</v>
      </c>
      <c r="T96" s="70">
        <f t="shared" si="16"/>
        <v>0.29500000000000004</v>
      </c>
      <c r="U96" s="70">
        <f t="shared" si="16"/>
        <v>0.29500000000000004</v>
      </c>
      <c r="V96" s="70">
        <f t="shared" si="16"/>
        <v>0.29500000000000004</v>
      </c>
      <c r="W96" s="70">
        <f t="shared" si="16"/>
        <v>0.29500000000000004</v>
      </c>
      <c r="X96" s="70">
        <f t="shared" si="16"/>
        <v>0.29500000000000004</v>
      </c>
      <c r="Y96" s="70">
        <f t="shared" si="16"/>
        <v>0.29500000000000004</v>
      </c>
      <c r="Z96" s="70">
        <f t="shared" si="16"/>
        <v>0.29500000000000004</v>
      </c>
      <c r="AA96" s="70">
        <f t="shared" si="16"/>
        <v>0.29500000000000004</v>
      </c>
      <c r="AB96" s="70">
        <f t="shared" si="16"/>
        <v>0.29500000000000004</v>
      </c>
      <c r="AC96" s="70">
        <f t="shared" si="16"/>
        <v>0.29500000000000004</v>
      </c>
      <c r="AD96" s="70">
        <f t="shared" si="16"/>
        <v>0.29500000000000004</v>
      </c>
      <c r="AE96" s="70">
        <f t="shared" si="16"/>
        <v>0.29500000000000004</v>
      </c>
      <c r="AF96" s="70">
        <f t="shared" si="16"/>
        <v>0.29500000000000004</v>
      </c>
      <c r="AG96" s="70">
        <f t="shared" si="16"/>
        <v>0.29500000000000004</v>
      </c>
      <c r="AH96" s="70">
        <f t="shared" si="16"/>
        <v>0.29500000000000004</v>
      </c>
      <c r="AI96" s="70">
        <f t="shared" si="16"/>
        <v>0.29500000000000004</v>
      </c>
      <c r="AJ96" s="70">
        <f t="shared" si="16"/>
        <v>0.29500000000000004</v>
      </c>
      <c r="AK96" s="70">
        <f t="shared" si="16"/>
        <v>0.29500000000000004</v>
      </c>
      <c r="AL96" s="70">
        <f t="shared" si="16"/>
        <v>0.29500000000000004</v>
      </c>
      <c r="AM96" s="70">
        <f t="shared" si="16"/>
        <v>0.29500000000000004</v>
      </c>
      <c r="AN96" s="70">
        <f t="shared" si="16"/>
        <v>0.29500000000000004</v>
      </c>
      <c r="AO96" s="70">
        <f t="shared" si="16"/>
        <v>0.29500000000000004</v>
      </c>
    </row>
    <row r="97" spans="1:41" s="42" customFormat="1" ht="14.1" customHeight="1" x14ac:dyDescent="0.25">
      <c r="A97" s="93">
        <f>C95*B95</f>
        <v>0</v>
      </c>
      <c r="B97" s="94">
        <f>C96*B96</f>
        <v>0</v>
      </c>
      <c r="C97" s="72" t="s">
        <v>52</v>
      </c>
      <c r="D97" s="73">
        <v>0.29499999999999998</v>
      </c>
      <c r="E97" s="74">
        <f>SUM((B95-D97)/(D97))</f>
        <v>-1</v>
      </c>
      <c r="F97" s="75" t="s">
        <v>53</v>
      </c>
      <c r="G97" s="76">
        <v>250500</v>
      </c>
      <c r="H97" s="77">
        <v>144200</v>
      </c>
      <c r="I97" s="77">
        <v>121800</v>
      </c>
      <c r="J97" s="77">
        <v>52333</v>
      </c>
      <c r="K97" s="77">
        <v>56030</v>
      </c>
      <c r="L97" s="77">
        <v>88080</v>
      </c>
      <c r="M97" s="77">
        <v>35870</v>
      </c>
      <c r="N97" s="77">
        <v>29750</v>
      </c>
      <c r="O97" s="77">
        <v>30400</v>
      </c>
      <c r="P97" s="77">
        <v>69290</v>
      </c>
      <c r="Q97" s="77">
        <v>108240</v>
      </c>
      <c r="R97" s="77">
        <v>141720</v>
      </c>
      <c r="S97" s="77">
        <v>173140</v>
      </c>
      <c r="T97" s="77">
        <v>57130</v>
      </c>
      <c r="U97" s="77">
        <v>37420</v>
      </c>
      <c r="V97" s="77">
        <v>53360</v>
      </c>
      <c r="W97" s="77"/>
      <c r="X97" s="77"/>
      <c r="Y97" s="77"/>
      <c r="Z97" s="77"/>
      <c r="AA97" s="77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</row>
    <row r="98" spans="1:41" s="61" customFormat="1" ht="14.1" customHeight="1" x14ac:dyDescent="0.25">
      <c r="A98" s="55" t="s">
        <v>131</v>
      </c>
      <c r="B98" s="94">
        <f>ROUNDUP(A97/1000,0)+IF(A97,8.48,0)+ROUNDUP(A97*0.0003,2)</f>
        <v>0</v>
      </c>
      <c r="C98" s="72" t="s">
        <v>54</v>
      </c>
      <c r="D98" s="73"/>
      <c r="E98" s="74"/>
      <c r="F98" s="79" t="s">
        <v>49</v>
      </c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77"/>
      <c r="W98" s="80"/>
      <c r="X98" s="80"/>
      <c r="Y98" s="80"/>
      <c r="Z98" s="80"/>
      <c r="AA98" s="80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</row>
    <row r="99" spans="1:41" s="71" customFormat="1" ht="14.1" customHeight="1" x14ac:dyDescent="0.25">
      <c r="A99" s="82" t="s">
        <v>132</v>
      </c>
      <c r="B99" s="94">
        <f>ROUNDUP(B97/1000,0)+IF(B97,8.48,0)+ROUNDUP(B97*0.0003,2)</f>
        <v>0</v>
      </c>
      <c r="C99" s="84"/>
      <c r="D99" s="85" t="s">
        <v>55</v>
      </c>
      <c r="E99" s="86"/>
      <c r="F99" s="87" t="s">
        <v>56</v>
      </c>
      <c r="G99" s="88">
        <f>ROUNDDOWN(G96*105%,2)</f>
        <v>0.3</v>
      </c>
      <c r="H99" s="88">
        <f t="shared" ref="H99:AO99" si="17">ROUNDDOWN(H96*105%,2)</f>
        <v>0.3</v>
      </c>
      <c r="I99" s="88">
        <f t="shared" si="17"/>
        <v>0.3</v>
      </c>
      <c r="J99" s="88">
        <f t="shared" si="17"/>
        <v>0.3</v>
      </c>
      <c r="K99" s="88">
        <f t="shared" si="17"/>
        <v>0.3</v>
      </c>
      <c r="L99" s="88">
        <f t="shared" si="17"/>
        <v>0.3</v>
      </c>
      <c r="M99" s="88">
        <f t="shared" si="17"/>
        <v>0.3</v>
      </c>
      <c r="N99" s="88">
        <f t="shared" si="17"/>
        <v>0.3</v>
      </c>
      <c r="O99" s="88">
        <f t="shared" si="17"/>
        <v>0.3</v>
      </c>
      <c r="P99" s="88">
        <f t="shared" si="17"/>
        <v>0.3</v>
      </c>
      <c r="Q99" s="88">
        <f t="shared" si="17"/>
        <v>0.3</v>
      </c>
      <c r="R99" s="88">
        <f t="shared" si="17"/>
        <v>0.3</v>
      </c>
      <c r="S99" s="88">
        <f t="shared" si="17"/>
        <v>0.3</v>
      </c>
      <c r="T99" s="88">
        <f t="shared" si="17"/>
        <v>0.3</v>
      </c>
      <c r="U99" s="88">
        <f t="shared" si="17"/>
        <v>0.3</v>
      </c>
      <c r="V99" s="88">
        <f t="shared" si="17"/>
        <v>0.3</v>
      </c>
      <c r="W99" s="88">
        <f t="shared" si="17"/>
        <v>0.3</v>
      </c>
      <c r="X99" s="88">
        <f t="shared" si="17"/>
        <v>0.3</v>
      </c>
      <c r="Y99" s="88">
        <f t="shared" si="17"/>
        <v>0.3</v>
      </c>
      <c r="Z99" s="88">
        <f t="shared" si="17"/>
        <v>0.3</v>
      </c>
      <c r="AA99" s="88">
        <f t="shared" si="17"/>
        <v>0.3</v>
      </c>
      <c r="AB99" s="88">
        <f t="shared" si="17"/>
        <v>0.3</v>
      </c>
      <c r="AC99" s="88">
        <f t="shared" si="17"/>
        <v>0.3</v>
      </c>
      <c r="AD99" s="88">
        <f t="shared" si="17"/>
        <v>0.3</v>
      </c>
      <c r="AE99" s="88">
        <f t="shared" si="17"/>
        <v>0.3</v>
      </c>
      <c r="AF99" s="88">
        <f t="shared" si="17"/>
        <v>0.3</v>
      </c>
      <c r="AG99" s="88">
        <f t="shared" si="17"/>
        <v>0.3</v>
      </c>
      <c r="AH99" s="88">
        <f t="shared" si="17"/>
        <v>0.3</v>
      </c>
      <c r="AI99" s="88">
        <f t="shared" si="17"/>
        <v>0.3</v>
      </c>
      <c r="AJ99" s="88">
        <f t="shared" si="17"/>
        <v>0.3</v>
      </c>
      <c r="AK99" s="88">
        <f t="shared" si="17"/>
        <v>0.3</v>
      </c>
      <c r="AL99" s="88">
        <f t="shared" si="17"/>
        <v>0.3</v>
      </c>
      <c r="AM99" s="88">
        <f t="shared" si="17"/>
        <v>0.3</v>
      </c>
      <c r="AN99" s="88">
        <f t="shared" si="17"/>
        <v>0.3</v>
      </c>
      <c r="AO99" s="88">
        <f t="shared" si="17"/>
        <v>0.3</v>
      </c>
    </row>
    <row r="100" spans="1:41" s="42" customFormat="1" ht="13.5" customHeight="1" x14ac:dyDescent="0.25">
      <c r="A100" s="89"/>
      <c r="B100" s="89"/>
      <c r="C100" s="89"/>
      <c r="D100" s="89"/>
      <c r="E100" s="89"/>
      <c r="F100" s="89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</row>
    <row r="101" spans="1:41" s="42" customFormat="1" ht="14.1" customHeight="1" x14ac:dyDescent="0.25">
      <c r="A101" s="173" t="s">
        <v>6</v>
      </c>
      <c r="B101" s="174"/>
      <c r="C101" s="174"/>
      <c r="D101" s="174"/>
      <c r="E101" s="175"/>
      <c r="F101" s="43" t="s">
        <v>7</v>
      </c>
      <c r="G101" s="44">
        <v>43699</v>
      </c>
      <c r="H101" s="44">
        <v>43700</v>
      </c>
      <c r="I101" s="44">
        <v>43703</v>
      </c>
      <c r="J101" s="44">
        <v>43704</v>
      </c>
      <c r="K101" s="44">
        <v>43705</v>
      </c>
      <c r="L101" s="44">
        <v>43706</v>
      </c>
      <c r="M101" s="44">
        <v>43707</v>
      </c>
      <c r="N101" s="44">
        <v>43711</v>
      </c>
      <c r="O101" s="44">
        <v>43712</v>
      </c>
      <c r="P101" s="44">
        <v>43713</v>
      </c>
      <c r="Q101" s="44">
        <v>43714</v>
      </c>
      <c r="R101" s="44">
        <v>43718</v>
      </c>
      <c r="S101" s="44">
        <v>43719</v>
      </c>
      <c r="T101" s="44">
        <v>43720</v>
      </c>
      <c r="U101" s="44">
        <v>43721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</row>
    <row r="102" spans="1:41" s="42" customFormat="1" ht="14.1" customHeight="1" x14ac:dyDescent="0.25">
      <c r="A102" s="176" t="s">
        <v>8</v>
      </c>
      <c r="B102" s="177"/>
      <c r="C102" s="177"/>
      <c r="D102" s="178" t="s">
        <v>151</v>
      </c>
      <c r="E102" s="179"/>
      <c r="F102" s="164"/>
      <c r="G102" s="45" t="s">
        <v>129</v>
      </c>
      <c r="H102" s="46" t="s">
        <v>9</v>
      </c>
      <c r="I102" s="45" t="s">
        <v>10</v>
      </c>
      <c r="J102" s="45" t="s">
        <v>11</v>
      </c>
      <c r="K102" s="46" t="s">
        <v>12</v>
      </c>
      <c r="L102" s="46" t="s">
        <v>13</v>
      </c>
      <c r="M102" s="46" t="s">
        <v>14</v>
      </c>
      <c r="N102" s="46" t="s">
        <v>15</v>
      </c>
      <c r="O102" s="46" t="s">
        <v>16</v>
      </c>
      <c r="P102" s="46" t="s">
        <v>17</v>
      </c>
      <c r="Q102" s="46" t="s">
        <v>18</v>
      </c>
      <c r="R102" s="46" t="s">
        <v>19</v>
      </c>
      <c r="S102" s="46" t="s">
        <v>20</v>
      </c>
      <c r="T102" s="97" t="s">
        <v>21</v>
      </c>
      <c r="U102" s="46" t="s">
        <v>22</v>
      </c>
      <c r="V102" s="46" t="s">
        <v>23</v>
      </c>
      <c r="W102" s="46" t="s">
        <v>24</v>
      </c>
      <c r="X102" s="46" t="s">
        <v>25</v>
      </c>
      <c r="Y102" s="46" t="s">
        <v>26</v>
      </c>
      <c r="Z102" s="46" t="s">
        <v>27</v>
      </c>
      <c r="AA102" s="46" t="s">
        <v>28</v>
      </c>
      <c r="AB102" s="46" t="s">
        <v>29</v>
      </c>
      <c r="AC102" s="46" t="s">
        <v>30</v>
      </c>
      <c r="AD102" s="46" t="s">
        <v>31</v>
      </c>
      <c r="AE102" s="46" t="s">
        <v>32</v>
      </c>
      <c r="AF102" s="46" t="s">
        <v>33</v>
      </c>
      <c r="AG102" s="46" t="s">
        <v>34</v>
      </c>
      <c r="AH102" s="46" t="s">
        <v>35</v>
      </c>
      <c r="AI102" s="46" t="s">
        <v>36</v>
      </c>
      <c r="AJ102" s="46" t="s">
        <v>37</v>
      </c>
      <c r="AK102" s="46" t="s">
        <v>38</v>
      </c>
      <c r="AL102" s="46" t="s">
        <v>39</v>
      </c>
      <c r="AM102" s="46" t="s">
        <v>40</v>
      </c>
      <c r="AN102" s="46" t="s">
        <v>41</v>
      </c>
      <c r="AO102" s="46" t="s">
        <v>42</v>
      </c>
    </row>
    <row r="103" spans="1:41" s="54" customFormat="1" ht="14.1" customHeight="1" x14ac:dyDescent="0.25">
      <c r="A103" s="47"/>
      <c r="B103" s="48"/>
      <c r="C103" s="49"/>
      <c r="D103" s="50" t="s">
        <v>43</v>
      </c>
      <c r="E103" s="51"/>
      <c r="F103" s="52" t="s">
        <v>44</v>
      </c>
      <c r="G103" s="53">
        <v>0.5</v>
      </c>
      <c r="H103" s="53">
        <v>0.56999999999999995</v>
      </c>
      <c r="I103" s="53">
        <v>0.54</v>
      </c>
      <c r="J103" s="53">
        <v>0.6</v>
      </c>
      <c r="K103" s="53">
        <v>0.64500000000000002</v>
      </c>
      <c r="L103" s="53">
        <v>0.59499999999999997</v>
      </c>
      <c r="M103" s="53">
        <v>0.59499999999999997</v>
      </c>
      <c r="N103" s="53">
        <v>0.61</v>
      </c>
      <c r="O103" s="53">
        <v>0.57499999999999996</v>
      </c>
      <c r="P103" s="53">
        <v>0.63</v>
      </c>
      <c r="Q103" s="53">
        <v>0.61</v>
      </c>
      <c r="R103" s="53">
        <v>0.62</v>
      </c>
      <c r="S103" s="53">
        <v>0.59499999999999997</v>
      </c>
      <c r="T103" s="53">
        <v>0.625</v>
      </c>
      <c r="U103" s="53">
        <v>0.67500000000000004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s="61" customFormat="1" ht="13.15" customHeight="1" x14ac:dyDescent="0.25">
      <c r="A104" s="55"/>
      <c r="B104" s="49"/>
      <c r="C104" s="56" t="s">
        <v>45</v>
      </c>
      <c r="D104" s="57"/>
      <c r="E104" s="58" t="e">
        <f>SUM((D104-B106)/B106)</f>
        <v>#DIV/0!</v>
      </c>
      <c r="F104" s="52" t="s">
        <v>46</v>
      </c>
      <c r="G104" s="59">
        <v>0.56999999999999995</v>
      </c>
      <c r="H104" s="60">
        <v>0.57999999999999996</v>
      </c>
      <c r="I104" s="59">
        <v>0.6</v>
      </c>
      <c r="J104" s="60">
        <v>0.65</v>
      </c>
      <c r="K104" s="60">
        <v>0.65500000000000003</v>
      </c>
      <c r="L104" s="60">
        <v>0.62</v>
      </c>
      <c r="M104" s="60">
        <v>0.61499999999999999</v>
      </c>
      <c r="N104" s="60">
        <v>0.61</v>
      </c>
      <c r="O104" s="60">
        <v>0.64</v>
      </c>
      <c r="P104" s="60">
        <v>0.65</v>
      </c>
      <c r="Q104" s="60">
        <v>0.62</v>
      </c>
      <c r="R104" s="60">
        <v>0.62</v>
      </c>
      <c r="S104" s="60">
        <v>0.625</v>
      </c>
      <c r="T104" s="60">
        <v>0.69499999999999995</v>
      </c>
      <c r="U104" s="60">
        <v>0.68500000000000005</v>
      </c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</row>
    <row r="105" spans="1:41" s="61" customFormat="1" ht="14.1" customHeight="1" x14ac:dyDescent="0.25">
      <c r="A105" s="62"/>
      <c r="B105" s="63"/>
      <c r="C105" s="56" t="s">
        <v>47</v>
      </c>
      <c r="D105" s="57">
        <v>0.6</v>
      </c>
      <c r="E105" s="58" t="e">
        <f>SUM((D105-B106)/B106)</f>
        <v>#DIV/0!</v>
      </c>
      <c r="F105" s="52" t="s">
        <v>48</v>
      </c>
      <c r="G105" s="60">
        <v>0.5</v>
      </c>
      <c r="H105" s="60">
        <v>0.55000000000000004</v>
      </c>
      <c r="I105" s="60">
        <v>0.53</v>
      </c>
      <c r="J105" s="60">
        <v>0.6</v>
      </c>
      <c r="K105" s="60">
        <v>0.58499999999999996</v>
      </c>
      <c r="L105" s="60">
        <v>0.59</v>
      </c>
      <c r="M105" s="60">
        <v>0.59</v>
      </c>
      <c r="N105" s="60">
        <v>0.58499999999999996</v>
      </c>
      <c r="O105" s="60">
        <v>0.57499999999999996</v>
      </c>
      <c r="P105" s="60">
        <v>0.60499999999999998</v>
      </c>
      <c r="Q105" s="60">
        <v>0.6</v>
      </c>
      <c r="R105" s="60">
        <v>0.59</v>
      </c>
      <c r="S105" s="60">
        <v>0.59499999999999997</v>
      </c>
      <c r="T105" s="60">
        <v>0.625</v>
      </c>
      <c r="U105" s="60">
        <v>0.66</v>
      </c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</row>
    <row r="106" spans="1:41" s="61" customFormat="1" ht="14.1" customHeight="1" thickBot="1" x14ac:dyDescent="0.3">
      <c r="A106" s="64" t="s">
        <v>49</v>
      </c>
      <c r="B106" s="65"/>
      <c r="C106" s="49"/>
      <c r="D106" s="49"/>
      <c r="E106" s="66"/>
      <c r="F106" s="52" t="s">
        <v>50</v>
      </c>
      <c r="G106" s="53">
        <v>0.56999999999999995</v>
      </c>
      <c r="H106" s="53">
        <v>0.56000000000000005</v>
      </c>
      <c r="I106" s="92">
        <v>0.59</v>
      </c>
      <c r="J106" s="53">
        <v>0.64500000000000002</v>
      </c>
      <c r="K106" s="53">
        <v>0.6</v>
      </c>
      <c r="L106" s="53">
        <v>0.6</v>
      </c>
      <c r="M106" s="53">
        <v>0.6</v>
      </c>
      <c r="N106" s="53">
        <v>0.58499999999999996</v>
      </c>
      <c r="O106" s="53">
        <v>0.625</v>
      </c>
      <c r="P106" s="53">
        <v>0.61</v>
      </c>
      <c r="Q106" s="53">
        <v>0.61</v>
      </c>
      <c r="R106" s="53">
        <v>0.6</v>
      </c>
      <c r="S106" s="53">
        <v>0.62</v>
      </c>
      <c r="T106" s="53">
        <v>0.67500000000000004</v>
      </c>
      <c r="U106" s="53">
        <v>0.66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s="71" customFormat="1" ht="14.1" customHeight="1" x14ac:dyDescent="0.25">
      <c r="A107" s="64" t="s">
        <v>130</v>
      </c>
      <c r="B107" s="65"/>
      <c r="C107" s="67"/>
      <c r="D107" s="67"/>
      <c r="E107" s="68"/>
      <c r="F107" s="69" t="s">
        <v>51</v>
      </c>
      <c r="G107" s="70">
        <f>(G103+G106)/2</f>
        <v>0.53499999999999992</v>
      </c>
      <c r="H107" s="70">
        <f t="shared" ref="H107" si="18">G107</f>
        <v>0.53499999999999992</v>
      </c>
      <c r="I107" s="70">
        <v>0.59</v>
      </c>
      <c r="J107" s="70">
        <f t="shared" ref="J107:AO107" si="19">I107</f>
        <v>0.59</v>
      </c>
      <c r="K107" s="70">
        <f t="shared" si="19"/>
        <v>0.59</v>
      </c>
      <c r="L107" s="70">
        <f t="shared" si="19"/>
        <v>0.59</v>
      </c>
      <c r="M107" s="70">
        <f t="shared" si="19"/>
        <v>0.59</v>
      </c>
      <c r="N107" s="70">
        <f t="shared" si="19"/>
        <v>0.59</v>
      </c>
      <c r="O107" s="70">
        <f t="shared" si="19"/>
        <v>0.59</v>
      </c>
      <c r="P107" s="70">
        <f t="shared" si="19"/>
        <v>0.59</v>
      </c>
      <c r="Q107" s="70">
        <f t="shared" si="19"/>
        <v>0.59</v>
      </c>
      <c r="R107" s="70">
        <f t="shared" si="19"/>
        <v>0.59</v>
      </c>
      <c r="S107" s="70">
        <f t="shared" si="19"/>
        <v>0.59</v>
      </c>
      <c r="T107" s="70">
        <f t="shared" si="19"/>
        <v>0.59</v>
      </c>
      <c r="U107" s="70">
        <f t="shared" si="19"/>
        <v>0.59</v>
      </c>
      <c r="V107" s="70">
        <f t="shared" si="19"/>
        <v>0.59</v>
      </c>
      <c r="W107" s="70">
        <f t="shared" si="19"/>
        <v>0.59</v>
      </c>
      <c r="X107" s="70">
        <f t="shared" si="19"/>
        <v>0.59</v>
      </c>
      <c r="Y107" s="70">
        <f t="shared" si="19"/>
        <v>0.59</v>
      </c>
      <c r="Z107" s="70">
        <f t="shared" si="19"/>
        <v>0.59</v>
      </c>
      <c r="AA107" s="70">
        <f t="shared" si="19"/>
        <v>0.59</v>
      </c>
      <c r="AB107" s="70">
        <f t="shared" si="19"/>
        <v>0.59</v>
      </c>
      <c r="AC107" s="70">
        <f t="shared" si="19"/>
        <v>0.59</v>
      </c>
      <c r="AD107" s="70">
        <f t="shared" si="19"/>
        <v>0.59</v>
      </c>
      <c r="AE107" s="70">
        <f t="shared" si="19"/>
        <v>0.59</v>
      </c>
      <c r="AF107" s="70">
        <f t="shared" si="19"/>
        <v>0.59</v>
      </c>
      <c r="AG107" s="70">
        <f t="shared" si="19"/>
        <v>0.59</v>
      </c>
      <c r="AH107" s="70">
        <f t="shared" si="19"/>
        <v>0.59</v>
      </c>
      <c r="AI107" s="70">
        <f t="shared" si="19"/>
        <v>0.59</v>
      </c>
      <c r="AJ107" s="70">
        <f t="shared" si="19"/>
        <v>0.59</v>
      </c>
      <c r="AK107" s="70">
        <f t="shared" si="19"/>
        <v>0.59</v>
      </c>
      <c r="AL107" s="70">
        <f t="shared" si="19"/>
        <v>0.59</v>
      </c>
      <c r="AM107" s="70">
        <f t="shared" si="19"/>
        <v>0.59</v>
      </c>
      <c r="AN107" s="70">
        <f t="shared" si="19"/>
        <v>0.59</v>
      </c>
      <c r="AO107" s="70">
        <f t="shared" si="19"/>
        <v>0.59</v>
      </c>
    </row>
    <row r="108" spans="1:41" s="42" customFormat="1" ht="14.1" customHeight="1" x14ac:dyDescent="0.25">
      <c r="A108" s="93">
        <f>C106*B106</f>
        <v>0</v>
      </c>
      <c r="B108" s="94">
        <f>C107*B107</f>
        <v>0</v>
      </c>
      <c r="C108" s="72" t="s">
        <v>52</v>
      </c>
      <c r="D108" s="73">
        <v>0.58499999999999996</v>
      </c>
      <c r="E108" s="74">
        <f>SUM((B106-D108)/(D108))</f>
        <v>-1</v>
      </c>
      <c r="F108" s="75" t="s">
        <v>53</v>
      </c>
      <c r="G108" s="76">
        <v>176126</v>
      </c>
      <c r="H108" s="77">
        <v>58008</v>
      </c>
      <c r="I108" s="77">
        <v>85040</v>
      </c>
      <c r="J108" s="77">
        <v>170140</v>
      </c>
      <c r="K108" s="77">
        <v>92290</v>
      </c>
      <c r="L108" s="77">
        <v>23240</v>
      </c>
      <c r="M108" s="77">
        <v>23820</v>
      </c>
      <c r="N108" s="77">
        <v>17890</v>
      </c>
      <c r="O108" s="77">
        <v>52930</v>
      </c>
      <c r="P108" s="77">
        <v>45710</v>
      </c>
      <c r="Q108" s="77">
        <v>11170</v>
      </c>
      <c r="R108" s="77">
        <v>9336</v>
      </c>
      <c r="S108" s="77">
        <v>22180</v>
      </c>
      <c r="T108" s="77">
        <v>149750</v>
      </c>
      <c r="U108" s="77">
        <v>36470</v>
      </c>
      <c r="V108" s="77"/>
      <c r="W108" s="77"/>
      <c r="X108" s="77"/>
      <c r="Y108" s="77"/>
      <c r="Z108" s="77"/>
      <c r="AA108" s="77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spans="1:41" s="61" customFormat="1" ht="14.1" customHeight="1" x14ac:dyDescent="0.25">
      <c r="A109" s="55" t="s">
        <v>131</v>
      </c>
      <c r="B109" s="94">
        <f>ROUNDUP(A108/1000,0)+IF(A108,8.48,0)+ROUNDUP(A108*0.0003,2)</f>
        <v>0</v>
      </c>
      <c r="C109" s="72" t="s">
        <v>54</v>
      </c>
      <c r="D109" s="73"/>
      <c r="E109" s="74"/>
      <c r="F109" s="79" t="s">
        <v>49</v>
      </c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77"/>
      <c r="W109" s="80"/>
      <c r="X109" s="80"/>
      <c r="Y109" s="80"/>
      <c r="Z109" s="80"/>
      <c r="AA109" s="80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</row>
    <row r="110" spans="1:41" s="71" customFormat="1" ht="14.1" customHeight="1" x14ac:dyDescent="0.25">
      <c r="A110" s="82" t="s">
        <v>132</v>
      </c>
      <c r="B110" s="94">
        <f>ROUNDUP(B108/1000,0)+IF(B108,8.48,0)+ROUNDUP(B108*0.0003,2)</f>
        <v>0</v>
      </c>
      <c r="C110" s="84"/>
      <c r="D110" s="85" t="s">
        <v>55</v>
      </c>
      <c r="E110" s="86"/>
      <c r="F110" s="87" t="s">
        <v>56</v>
      </c>
      <c r="G110" s="88">
        <f>ROUNDDOWN(G107*105%,2)</f>
        <v>0.56000000000000005</v>
      </c>
      <c r="H110" s="88">
        <f t="shared" ref="H110:AO110" si="20">ROUNDDOWN(H107*105%,2)</f>
        <v>0.56000000000000005</v>
      </c>
      <c r="I110" s="88">
        <f t="shared" si="20"/>
        <v>0.61</v>
      </c>
      <c r="J110" s="88">
        <f t="shared" si="20"/>
        <v>0.61</v>
      </c>
      <c r="K110" s="88">
        <f t="shared" si="20"/>
        <v>0.61</v>
      </c>
      <c r="L110" s="88">
        <f t="shared" si="20"/>
        <v>0.61</v>
      </c>
      <c r="M110" s="88">
        <f t="shared" si="20"/>
        <v>0.61</v>
      </c>
      <c r="N110" s="88">
        <f t="shared" si="20"/>
        <v>0.61</v>
      </c>
      <c r="O110" s="88">
        <f t="shared" si="20"/>
        <v>0.61</v>
      </c>
      <c r="P110" s="88">
        <f t="shared" si="20"/>
        <v>0.61</v>
      </c>
      <c r="Q110" s="88">
        <f t="shared" si="20"/>
        <v>0.61</v>
      </c>
      <c r="R110" s="88">
        <f t="shared" si="20"/>
        <v>0.61</v>
      </c>
      <c r="S110" s="88">
        <f t="shared" si="20"/>
        <v>0.61</v>
      </c>
      <c r="T110" s="88">
        <f t="shared" si="20"/>
        <v>0.61</v>
      </c>
      <c r="U110" s="88">
        <f t="shared" si="20"/>
        <v>0.61</v>
      </c>
      <c r="V110" s="88">
        <f t="shared" si="20"/>
        <v>0.61</v>
      </c>
      <c r="W110" s="88">
        <f t="shared" si="20"/>
        <v>0.61</v>
      </c>
      <c r="X110" s="88">
        <f t="shared" si="20"/>
        <v>0.61</v>
      </c>
      <c r="Y110" s="88">
        <f t="shared" si="20"/>
        <v>0.61</v>
      </c>
      <c r="Z110" s="88">
        <f t="shared" si="20"/>
        <v>0.61</v>
      </c>
      <c r="AA110" s="88">
        <f t="shared" si="20"/>
        <v>0.61</v>
      </c>
      <c r="AB110" s="88">
        <f t="shared" si="20"/>
        <v>0.61</v>
      </c>
      <c r="AC110" s="88">
        <f t="shared" si="20"/>
        <v>0.61</v>
      </c>
      <c r="AD110" s="88">
        <f t="shared" si="20"/>
        <v>0.61</v>
      </c>
      <c r="AE110" s="88">
        <f t="shared" si="20"/>
        <v>0.61</v>
      </c>
      <c r="AF110" s="88">
        <f t="shared" si="20"/>
        <v>0.61</v>
      </c>
      <c r="AG110" s="88">
        <f t="shared" si="20"/>
        <v>0.61</v>
      </c>
      <c r="AH110" s="88">
        <f t="shared" si="20"/>
        <v>0.61</v>
      </c>
      <c r="AI110" s="88">
        <f t="shared" si="20"/>
        <v>0.61</v>
      </c>
      <c r="AJ110" s="88">
        <f t="shared" si="20"/>
        <v>0.61</v>
      </c>
      <c r="AK110" s="88">
        <f t="shared" si="20"/>
        <v>0.61</v>
      </c>
      <c r="AL110" s="88">
        <f t="shared" si="20"/>
        <v>0.61</v>
      </c>
      <c r="AM110" s="88">
        <f t="shared" si="20"/>
        <v>0.61</v>
      </c>
      <c r="AN110" s="88">
        <f t="shared" si="20"/>
        <v>0.61</v>
      </c>
      <c r="AO110" s="88">
        <f t="shared" si="20"/>
        <v>0.61</v>
      </c>
    </row>
    <row r="111" spans="1:41" s="42" customFormat="1" ht="13.5" customHeight="1" x14ac:dyDescent="0.25">
      <c r="A111" s="89"/>
      <c r="B111" s="89"/>
      <c r="C111" s="89"/>
      <c r="D111" s="89"/>
      <c r="E111" s="89"/>
      <c r="F111" s="89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</row>
    <row r="112" spans="1:41" s="42" customFormat="1" ht="14.1" customHeight="1" x14ac:dyDescent="0.25">
      <c r="A112" s="173" t="s">
        <v>6</v>
      </c>
      <c r="B112" s="174"/>
      <c r="C112" s="174"/>
      <c r="D112" s="174"/>
      <c r="E112" s="175"/>
      <c r="F112" s="43" t="s">
        <v>7</v>
      </c>
      <c r="G112" s="44">
        <v>43699</v>
      </c>
      <c r="H112" s="44">
        <v>43700</v>
      </c>
      <c r="I112" s="44">
        <v>43703</v>
      </c>
      <c r="J112" s="44">
        <v>43704</v>
      </c>
      <c r="K112" s="44">
        <v>43705</v>
      </c>
      <c r="L112" s="44">
        <v>43706</v>
      </c>
      <c r="M112" s="44">
        <v>43707</v>
      </c>
      <c r="N112" s="44">
        <v>43711</v>
      </c>
      <c r="O112" s="44">
        <v>43712</v>
      </c>
      <c r="P112" s="44">
        <v>43713</v>
      </c>
      <c r="Q112" s="44">
        <v>43714</v>
      </c>
      <c r="R112" s="44">
        <v>43718</v>
      </c>
      <c r="S112" s="44">
        <v>43719</v>
      </c>
      <c r="T112" s="44">
        <v>43720</v>
      </c>
      <c r="U112" s="44">
        <v>43721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</row>
    <row r="113" spans="1:41" s="42" customFormat="1" ht="14.1" customHeight="1" x14ac:dyDescent="0.25">
      <c r="A113" s="176" t="s">
        <v>8</v>
      </c>
      <c r="B113" s="177"/>
      <c r="C113" s="177"/>
      <c r="D113" s="178" t="s">
        <v>152</v>
      </c>
      <c r="E113" s="179"/>
      <c r="F113" s="164"/>
      <c r="G113" s="45" t="s">
        <v>129</v>
      </c>
      <c r="H113" s="46" t="s">
        <v>9</v>
      </c>
      <c r="I113" s="46" t="s">
        <v>10</v>
      </c>
      <c r="J113" s="46" t="s">
        <v>11</v>
      </c>
      <c r="K113" s="46" t="s">
        <v>12</v>
      </c>
      <c r="L113" s="46" t="s">
        <v>13</v>
      </c>
      <c r="M113" s="46" t="s">
        <v>14</v>
      </c>
      <c r="N113" s="46" t="s">
        <v>15</v>
      </c>
      <c r="O113" s="46" t="s">
        <v>16</v>
      </c>
      <c r="P113" s="46" t="s">
        <v>17</v>
      </c>
      <c r="Q113" s="46" t="s">
        <v>18</v>
      </c>
      <c r="R113" s="46" t="s">
        <v>19</v>
      </c>
      <c r="S113" s="46" t="s">
        <v>20</v>
      </c>
      <c r="T113" s="46" t="s">
        <v>21</v>
      </c>
      <c r="U113" s="46" t="s">
        <v>22</v>
      </c>
      <c r="V113" s="46" t="s">
        <v>23</v>
      </c>
      <c r="W113" s="46" t="s">
        <v>24</v>
      </c>
      <c r="X113" s="46" t="s">
        <v>25</v>
      </c>
      <c r="Y113" s="46" t="s">
        <v>26</v>
      </c>
      <c r="Z113" s="46" t="s">
        <v>27</v>
      </c>
      <c r="AA113" s="46" t="s">
        <v>28</v>
      </c>
      <c r="AB113" s="46" t="s">
        <v>29</v>
      </c>
      <c r="AC113" s="46" t="s">
        <v>30</v>
      </c>
      <c r="AD113" s="46" t="s">
        <v>31</v>
      </c>
      <c r="AE113" s="46" t="s">
        <v>32</v>
      </c>
      <c r="AF113" s="46" t="s">
        <v>33</v>
      </c>
      <c r="AG113" s="46" t="s">
        <v>34</v>
      </c>
      <c r="AH113" s="46" t="s">
        <v>35</v>
      </c>
      <c r="AI113" s="46" t="s">
        <v>36</v>
      </c>
      <c r="AJ113" s="46" t="s">
        <v>37</v>
      </c>
      <c r="AK113" s="46" t="s">
        <v>38</v>
      </c>
      <c r="AL113" s="46" t="s">
        <v>39</v>
      </c>
      <c r="AM113" s="46" t="s">
        <v>40</v>
      </c>
      <c r="AN113" s="46" t="s">
        <v>41</v>
      </c>
      <c r="AO113" s="46" t="s">
        <v>42</v>
      </c>
    </row>
    <row r="114" spans="1:41" s="54" customFormat="1" ht="14.1" customHeight="1" x14ac:dyDescent="0.25">
      <c r="A114" s="47"/>
      <c r="B114" s="48"/>
      <c r="C114" s="49"/>
      <c r="D114" s="50" t="s">
        <v>43</v>
      </c>
      <c r="E114" s="51"/>
      <c r="F114" s="52" t="s">
        <v>44</v>
      </c>
      <c r="G114" s="53">
        <v>1.37</v>
      </c>
      <c r="H114" s="53">
        <v>1.48</v>
      </c>
      <c r="I114" s="53">
        <v>1.43</v>
      </c>
      <c r="J114" s="53">
        <v>1.48</v>
      </c>
      <c r="K114" s="53">
        <v>1.47</v>
      </c>
      <c r="L114" s="53">
        <v>1.48</v>
      </c>
      <c r="M114" s="53">
        <v>1.5</v>
      </c>
      <c r="N114" s="53">
        <v>1.55</v>
      </c>
      <c r="O114" s="53">
        <v>1.5</v>
      </c>
      <c r="P114" s="53">
        <v>1.51</v>
      </c>
      <c r="Q114" s="53">
        <v>1.58</v>
      </c>
      <c r="R114" s="53">
        <v>1.56</v>
      </c>
      <c r="S114" s="53">
        <v>1.62</v>
      </c>
      <c r="T114" s="53">
        <v>1.6</v>
      </c>
      <c r="U114" s="53">
        <v>1.59</v>
      </c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</row>
    <row r="115" spans="1:41" s="61" customFormat="1" ht="13.15" customHeight="1" x14ac:dyDescent="0.25">
      <c r="A115" s="55"/>
      <c r="B115" s="49"/>
      <c r="C115" s="56" t="s">
        <v>45</v>
      </c>
      <c r="D115" s="57"/>
      <c r="E115" s="58" t="e">
        <f>SUM((D115-B117)/B117)</f>
        <v>#DIV/0!</v>
      </c>
      <c r="F115" s="52" t="s">
        <v>46</v>
      </c>
      <c r="G115" s="59">
        <v>1.52</v>
      </c>
      <c r="H115" s="60">
        <v>1.54</v>
      </c>
      <c r="I115" s="60">
        <v>1.48</v>
      </c>
      <c r="J115" s="60">
        <v>1.52</v>
      </c>
      <c r="K115" s="60">
        <v>1.51</v>
      </c>
      <c r="L115" s="60">
        <v>1.53</v>
      </c>
      <c r="M115" s="60">
        <v>1.55</v>
      </c>
      <c r="N115" s="60">
        <v>1.57</v>
      </c>
      <c r="O115" s="60">
        <v>1.52</v>
      </c>
      <c r="P115" s="60">
        <v>1.59</v>
      </c>
      <c r="Q115" s="60">
        <v>1.59</v>
      </c>
      <c r="R115" s="60">
        <v>1.63</v>
      </c>
      <c r="S115" s="60">
        <v>1.63</v>
      </c>
      <c r="T115" s="60">
        <v>1.61</v>
      </c>
      <c r="U115" s="60">
        <v>1.62</v>
      </c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</row>
    <row r="116" spans="1:41" s="61" customFormat="1" ht="14.1" customHeight="1" x14ac:dyDescent="0.25">
      <c r="A116" s="62"/>
      <c r="B116" s="63"/>
      <c r="C116" s="56" t="s">
        <v>47</v>
      </c>
      <c r="D116" s="57"/>
      <c r="E116" s="58" t="e">
        <f>SUM((D116-B117)/B117)</f>
        <v>#DIV/0!</v>
      </c>
      <c r="F116" s="52" t="s">
        <v>48</v>
      </c>
      <c r="G116" s="60">
        <v>1.37</v>
      </c>
      <c r="H116" s="60">
        <v>1.45</v>
      </c>
      <c r="I116" s="60">
        <v>1.41</v>
      </c>
      <c r="J116" s="60">
        <v>1.45</v>
      </c>
      <c r="K116" s="60">
        <v>1.46</v>
      </c>
      <c r="L116" s="60">
        <v>1.47</v>
      </c>
      <c r="M116" s="60">
        <v>1.49</v>
      </c>
      <c r="N116" s="60">
        <v>1.54</v>
      </c>
      <c r="O116" s="60">
        <v>1.46</v>
      </c>
      <c r="P116" s="60">
        <v>1.49</v>
      </c>
      <c r="Q116" s="60">
        <v>1.54</v>
      </c>
      <c r="R116" s="60">
        <v>1.55</v>
      </c>
      <c r="S116" s="60">
        <v>1.59</v>
      </c>
      <c r="T116" s="60">
        <v>1.58</v>
      </c>
      <c r="U116" s="60">
        <v>1.58</v>
      </c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1:41" s="61" customFormat="1" ht="14.1" customHeight="1" thickBot="1" x14ac:dyDescent="0.3">
      <c r="A117" s="64" t="s">
        <v>49</v>
      </c>
      <c r="B117" s="65"/>
      <c r="C117" s="49"/>
      <c r="D117" s="49"/>
      <c r="E117" s="66"/>
      <c r="F117" s="52" t="s">
        <v>50</v>
      </c>
      <c r="G117" s="53">
        <v>1.49</v>
      </c>
      <c r="H117" s="53">
        <v>1.46</v>
      </c>
      <c r="I117" s="53">
        <v>1.46</v>
      </c>
      <c r="J117" s="53">
        <v>1.46</v>
      </c>
      <c r="K117" s="53">
        <v>1.47</v>
      </c>
      <c r="L117" s="53">
        <v>1.48</v>
      </c>
      <c r="M117" s="53">
        <v>1.52</v>
      </c>
      <c r="N117" s="53">
        <v>1.54</v>
      </c>
      <c r="O117" s="53">
        <v>1.5</v>
      </c>
      <c r="P117" s="53">
        <v>1.57</v>
      </c>
      <c r="Q117" s="53">
        <v>1.56</v>
      </c>
      <c r="R117" s="53">
        <v>1.61</v>
      </c>
      <c r="S117" s="53">
        <v>1.59</v>
      </c>
      <c r="T117" s="53">
        <v>1.59</v>
      </c>
      <c r="U117" s="53">
        <v>1.59</v>
      </c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</row>
    <row r="118" spans="1:41" s="71" customFormat="1" ht="14.1" customHeight="1" x14ac:dyDescent="0.25">
      <c r="A118" s="64" t="s">
        <v>130</v>
      </c>
      <c r="B118" s="65"/>
      <c r="C118" s="67"/>
      <c r="D118" s="67"/>
      <c r="E118" s="68"/>
      <c r="F118" s="69" t="s">
        <v>51</v>
      </c>
      <c r="G118" s="70">
        <f>(G114+G117)/2</f>
        <v>1.4300000000000002</v>
      </c>
      <c r="H118" s="70">
        <f t="shared" ref="H118:AO118" si="21">G118</f>
        <v>1.4300000000000002</v>
      </c>
      <c r="I118" s="70">
        <f t="shared" si="21"/>
        <v>1.4300000000000002</v>
      </c>
      <c r="J118" s="70">
        <f t="shared" si="21"/>
        <v>1.4300000000000002</v>
      </c>
      <c r="K118" s="70">
        <f t="shared" si="21"/>
        <v>1.4300000000000002</v>
      </c>
      <c r="L118" s="70">
        <f t="shared" si="21"/>
        <v>1.4300000000000002</v>
      </c>
      <c r="M118" s="70">
        <f t="shared" si="21"/>
        <v>1.4300000000000002</v>
      </c>
      <c r="N118" s="70">
        <f t="shared" si="21"/>
        <v>1.4300000000000002</v>
      </c>
      <c r="O118" s="70">
        <f t="shared" si="21"/>
        <v>1.4300000000000002</v>
      </c>
      <c r="P118" s="70">
        <f t="shared" si="21"/>
        <v>1.4300000000000002</v>
      </c>
      <c r="Q118" s="70">
        <f t="shared" si="21"/>
        <v>1.4300000000000002</v>
      </c>
      <c r="R118" s="70">
        <f t="shared" si="21"/>
        <v>1.4300000000000002</v>
      </c>
      <c r="S118" s="70">
        <f t="shared" si="21"/>
        <v>1.4300000000000002</v>
      </c>
      <c r="T118" s="70">
        <f t="shared" si="21"/>
        <v>1.4300000000000002</v>
      </c>
      <c r="U118" s="70">
        <f t="shared" si="21"/>
        <v>1.4300000000000002</v>
      </c>
      <c r="V118" s="70">
        <f t="shared" si="21"/>
        <v>1.4300000000000002</v>
      </c>
      <c r="W118" s="70">
        <f t="shared" si="21"/>
        <v>1.4300000000000002</v>
      </c>
      <c r="X118" s="70">
        <f t="shared" si="21"/>
        <v>1.4300000000000002</v>
      </c>
      <c r="Y118" s="70">
        <f t="shared" si="21"/>
        <v>1.4300000000000002</v>
      </c>
      <c r="Z118" s="70">
        <f t="shared" si="21"/>
        <v>1.4300000000000002</v>
      </c>
      <c r="AA118" s="70">
        <f t="shared" si="21"/>
        <v>1.4300000000000002</v>
      </c>
      <c r="AB118" s="70">
        <f t="shared" si="21"/>
        <v>1.4300000000000002</v>
      </c>
      <c r="AC118" s="70">
        <f t="shared" si="21"/>
        <v>1.4300000000000002</v>
      </c>
      <c r="AD118" s="70">
        <f t="shared" si="21"/>
        <v>1.4300000000000002</v>
      </c>
      <c r="AE118" s="70">
        <f t="shared" si="21"/>
        <v>1.4300000000000002</v>
      </c>
      <c r="AF118" s="70">
        <f t="shared" si="21"/>
        <v>1.4300000000000002</v>
      </c>
      <c r="AG118" s="70">
        <f t="shared" si="21"/>
        <v>1.4300000000000002</v>
      </c>
      <c r="AH118" s="70">
        <f t="shared" si="21"/>
        <v>1.4300000000000002</v>
      </c>
      <c r="AI118" s="70">
        <f t="shared" si="21"/>
        <v>1.4300000000000002</v>
      </c>
      <c r="AJ118" s="70">
        <f t="shared" si="21"/>
        <v>1.4300000000000002</v>
      </c>
      <c r="AK118" s="70">
        <f t="shared" si="21"/>
        <v>1.4300000000000002</v>
      </c>
      <c r="AL118" s="70">
        <f t="shared" si="21"/>
        <v>1.4300000000000002</v>
      </c>
      <c r="AM118" s="70">
        <f t="shared" si="21"/>
        <v>1.4300000000000002</v>
      </c>
      <c r="AN118" s="70">
        <f t="shared" si="21"/>
        <v>1.4300000000000002</v>
      </c>
      <c r="AO118" s="70">
        <f t="shared" si="21"/>
        <v>1.4300000000000002</v>
      </c>
    </row>
    <row r="119" spans="1:41" s="42" customFormat="1" ht="14.1" customHeight="1" x14ac:dyDescent="0.25">
      <c r="A119" s="93">
        <f>C117*B117</f>
        <v>0</v>
      </c>
      <c r="B119" s="94">
        <f>C118*B118</f>
        <v>0</v>
      </c>
      <c r="C119" s="72" t="s">
        <v>52</v>
      </c>
      <c r="D119" s="73"/>
      <c r="E119" s="74" t="e">
        <f>SUM((B117-D119)/(D119))</f>
        <v>#DIV/0!</v>
      </c>
      <c r="F119" s="75" t="s">
        <v>53</v>
      </c>
      <c r="G119" s="76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spans="1:41" s="61" customFormat="1" ht="14.1" customHeight="1" x14ac:dyDescent="0.25">
      <c r="A120" s="55" t="s">
        <v>131</v>
      </c>
      <c r="B120" s="94">
        <f>ROUNDUP(A119/1000,0)+IF(A119,8.48,0)+ROUNDUP(A119*0.0003,2)</f>
        <v>0</v>
      </c>
      <c r="C120" s="72" t="s">
        <v>54</v>
      </c>
      <c r="D120" s="73"/>
      <c r="E120" s="74"/>
      <c r="F120" s="79" t="s">
        <v>49</v>
      </c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77"/>
      <c r="W120" s="80"/>
      <c r="X120" s="80"/>
      <c r="Y120" s="80"/>
      <c r="Z120" s="80"/>
      <c r="AA120" s="80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</row>
    <row r="121" spans="1:41" s="71" customFormat="1" ht="14.1" customHeight="1" x14ac:dyDescent="0.25">
      <c r="A121" s="82" t="s">
        <v>132</v>
      </c>
      <c r="B121" s="94">
        <f>ROUNDUP(B119/1000,0)+IF(B119,8.48,0)+ROUNDUP(B119*0.0003,2)</f>
        <v>0</v>
      </c>
      <c r="C121" s="84"/>
      <c r="D121" s="85" t="s">
        <v>55</v>
      </c>
      <c r="E121" s="86"/>
      <c r="F121" s="87" t="s">
        <v>56</v>
      </c>
      <c r="G121" s="88">
        <f t="shared" ref="G121:AO121" si="22">ROUNDDOWN(G118*105%,2)</f>
        <v>1.5</v>
      </c>
      <c r="H121" s="88">
        <f t="shared" si="22"/>
        <v>1.5</v>
      </c>
      <c r="I121" s="88">
        <f t="shared" si="22"/>
        <v>1.5</v>
      </c>
      <c r="J121" s="88">
        <f t="shared" si="22"/>
        <v>1.5</v>
      </c>
      <c r="K121" s="88">
        <f t="shared" si="22"/>
        <v>1.5</v>
      </c>
      <c r="L121" s="88">
        <f t="shared" si="22"/>
        <v>1.5</v>
      </c>
      <c r="M121" s="88">
        <f t="shared" si="22"/>
        <v>1.5</v>
      </c>
      <c r="N121" s="88">
        <f t="shared" si="22"/>
        <v>1.5</v>
      </c>
      <c r="O121" s="88">
        <f t="shared" si="22"/>
        <v>1.5</v>
      </c>
      <c r="P121" s="88">
        <f t="shared" si="22"/>
        <v>1.5</v>
      </c>
      <c r="Q121" s="88">
        <f t="shared" si="22"/>
        <v>1.5</v>
      </c>
      <c r="R121" s="88">
        <f t="shared" si="22"/>
        <v>1.5</v>
      </c>
      <c r="S121" s="88">
        <f t="shared" si="22"/>
        <v>1.5</v>
      </c>
      <c r="T121" s="88">
        <f t="shared" si="22"/>
        <v>1.5</v>
      </c>
      <c r="U121" s="88">
        <f t="shared" si="22"/>
        <v>1.5</v>
      </c>
      <c r="V121" s="88">
        <f t="shared" si="22"/>
        <v>1.5</v>
      </c>
      <c r="W121" s="88">
        <f t="shared" si="22"/>
        <v>1.5</v>
      </c>
      <c r="X121" s="88">
        <f t="shared" si="22"/>
        <v>1.5</v>
      </c>
      <c r="Y121" s="88">
        <f t="shared" si="22"/>
        <v>1.5</v>
      </c>
      <c r="Z121" s="88">
        <f t="shared" si="22"/>
        <v>1.5</v>
      </c>
      <c r="AA121" s="88">
        <f t="shared" si="22"/>
        <v>1.5</v>
      </c>
      <c r="AB121" s="88">
        <f t="shared" si="22"/>
        <v>1.5</v>
      </c>
      <c r="AC121" s="88">
        <f t="shared" si="22"/>
        <v>1.5</v>
      </c>
      <c r="AD121" s="88">
        <f t="shared" si="22"/>
        <v>1.5</v>
      </c>
      <c r="AE121" s="88">
        <f t="shared" si="22"/>
        <v>1.5</v>
      </c>
      <c r="AF121" s="88">
        <f t="shared" si="22"/>
        <v>1.5</v>
      </c>
      <c r="AG121" s="88">
        <f t="shared" si="22"/>
        <v>1.5</v>
      </c>
      <c r="AH121" s="88">
        <f t="shared" si="22"/>
        <v>1.5</v>
      </c>
      <c r="AI121" s="88">
        <f t="shared" si="22"/>
        <v>1.5</v>
      </c>
      <c r="AJ121" s="88">
        <f t="shared" si="22"/>
        <v>1.5</v>
      </c>
      <c r="AK121" s="88">
        <f t="shared" si="22"/>
        <v>1.5</v>
      </c>
      <c r="AL121" s="88">
        <f t="shared" si="22"/>
        <v>1.5</v>
      </c>
      <c r="AM121" s="88">
        <f t="shared" si="22"/>
        <v>1.5</v>
      </c>
      <c r="AN121" s="88">
        <f t="shared" si="22"/>
        <v>1.5</v>
      </c>
      <c r="AO121" s="88">
        <f t="shared" si="22"/>
        <v>1.5</v>
      </c>
    </row>
    <row r="122" spans="1:41" s="42" customFormat="1" ht="13.5" customHeight="1" x14ac:dyDescent="0.25">
      <c r="A122" s="89"/>
      <c r="B122" s="89"/>
      <c r="C122" s="89"/>
      <c r="D122" s="89"/>
      <c r="E122" s="89"/>
      <c r="F122" s="89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</row>
    <row r="123" spans="1:41" s="42" customFormat="1" ht="14.1" customHeight="1" x14ac:dyDescent="0.25">
      <c r="A123" s="173" t="s">
        <v>6</v>
      </c>
      <c r="B123" s="174"/>
      <c r="C123" s="174"/>
      <c r="D123" s="174"/>
      <c r="E123" s="175"/>
      <c r="F123" s="43" t="s">
        <v>7</v>
      </c>
      <c r="G123" s="44">
        <v>43700</v>
      </c>
      <c r="H123" s="44">
        <v>43703</v>
      </c>
      <c r="I123" s="44">
        <v>43704</v>
      </c>
      <c r="J123" s="44">
        <v>43705</v>
      </c>
      <c r="K123" s="44">
        <v>43706</v>
      </c>
      <c r="L123" s="44">
        <v>43707</v>
      </c>
      <c r="M123" s="44">
        <v>43711</v>
      </c>
      <c r="N123" s="44">
        <v>43712</v>
      </c>
      <c r="O123" s="44">
        <v>43713</v>
      </c>
      <c r="P123" s="44">
        <v>43714</v>
      </c>
      <c r="Q123" s="44">
        <v>43718</v>
      </c>
      <c r="R123" s="44">
        <v>43719</v>
      </c>
      <c r="S123" s="44">
        <v>43720</v>
      </c>
      <c r="T123" s="44">
        <v>43721</v>
      </c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</row>
    <row r="124" spans="1:41" s="42" customFormat="1" ht="14.1" customHeight="1" x14ac:dyDescent="0.25">
      <c r="A124" s="176" t="s">
        <v>8</v>
      </c>
      <c r="B124" s="177"/>
      <c r="C124" s="177"/>
      <c r="D124" s="178" t="s">
        <v>153</v>
      </c>
      <c r="E124" s="179"/>
      <c r="F124" s="164"/>
      <c r="G124" s="45" t="s">
        <v>129</v>
      </c>
      <c r="H124" s="46" t="s">
        <v>9</v>
      </c>
      <c r="I124" s="46" t="s">
        <v>10</v>
      </c>
      <c r="J124" s="46" t="s">
        <v>11</v>
      </c>
      <c r="K124" s="46" t="s">
        <v>12</v>
      </c>
      <c r="L124" s="46" t="s">
        <v>13</v>
      </c>
      <c r="M124" s="46" t="s">
        <v>14</v>
      </c>
      <c r="N124" s="46" t="s">
        <v>15</v>
      </c>
      <c r="O124" s="46" t="s">
        <v>16</v>
      </c>
      <c r="P124" s="46" t="s">
        <v>17</v>
      </c>
      <c r="Q124" s="46" t="s">
        <v>18</v>
      </c>
      <c r="R124" s="46" t="s">
        <v>19</v>
      </c>
      <c r="S124" s="46" t="s">
        <v>20</v>
      </c>
      <c r="T124" s="46" t="s">
        <v>21</v>
      </c>
      <c r="U124" s="46" t="s">
        <v>22</v>
      </c>
      <c r="V124" s="46" t="s">
        <v>23</v>
      </c>
      <c r="W124" s="46" t="s">
        <v>24</v>
      </c>
      <c r="X124" s="46" t="s">
        <v>25</v>
      </c>
      <c r="Y124" s="46" t="s">
        <v>26</v>
      </c>
      <c r="Z124" s="46" t="s">
        <v>27</v>
      </c>
      <c r="AA124" s="46" t="s">
        <v>28</v>
      </c>
      <c r="AB124" s="46" t="s">
        <v>29</v>
      </c>
      <c r="AC124" s="46" t="s">
        <v>30</v>
      </c>
      <c r="AD124" s="46" t="s">
        <v>31</v>
      </c>
      <c r="AE124" s="46" t="s">
        <v>32</v>
      </c>
      <c r="AF124" s="46" t="s">
        <v>33</v>
      </c>
      <c r="AG124" s="46" t="s">
        <v>34</v>
      </c>
      <c r="AH124" s="46" t="s">
        <v>35</v>
      </c>
      <c r="AI124" s="46" t="s">
        <v>36</v>
      </c>
      <c r="AJ124" s="46" t="s">
        <v>37</v>
      </c>
      <c r="AK124" s="46" t="s">
        <v>38</v>
      </c>
      <c r="AL124" s="46" t="s">
        <v>39</v>
      </c>
      <c r="AM124" s="46" t="s">
        <v>40</v>
      </c>
      <c r="AN124" s="46" t="s">
        <v>41</v>
      </c>
      <c r="AO124" s="46" t="s">
        <v>42</v>
      </c>
    </row>
    <row r="125" spans="1:41" s="54" customFormat="1" ht="14.1" customHeight="1" x14ac:dyDescent="0.25">
      <c r="A125" s="47"/>
      <c r="B125" s="48"/>
      <c r="C125" s="49"/>
      <c r="D125" s="50" t="s">
        <v>43</v>
      </c>
      <c r="E125" s="51"/>
      <c r="F125" s="52" t="s">
        <v>44</v>
      </c>
      <c r="G125" s="53">
        <v>1.08</v>
      </c>
      <c r="H125" s="53">
        <v>1.27</v>
      </c>
      <c r="I125" s="53">
        <v>1.34</v>
      </c>
      <c r="J125" s="53">
        <v>1.28</v>
      </c>
      <c r="K125" s="53">
        <v>1.24</v>
      </c>
      <c r="L125" s="53">
        <v>1.26</v>
      </c>
      <c r="M125" s="53">
        <v>1.27</v>
      </c>
      <c r="N125" s="53">
        <v>1.35</v>
      </c>
      <c r="O125" s="53">
        <v>1.38</v>
      </c>
      <c r="P125" s="53">
        <v>1.35</v>
      </c>
      <c r="Q125" s="53">
        <v>1.36</v>
      </c>
      <c r="R125" s="53">
        <v>1.44</v>
      </c>
      <c r="S125" s="53">
        <v>1.45</v>
      </c>
      <c r="T125" s="53">
        <v>1.45</v>
      </c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</row>
    <row r="126" spans="1:41" s="61" customFormat="1" ht="13.15" customHeight="1" x14ac:dyDescent="0.25">
      <c r="A126" s="55"/>
      <c r="B126" s="49"/>
      <c r="C126" s="56" t="s">
        <v>45</v>
      </c>
      <c r="D126" s="57"/>
      <c r="E126" s="58">
        <f>SUM((D126-B128)/B128)</f>
        <v>-1</v>
      </c>
      <c r="F126" s="52" t="s">
        <v>46</v>
      </c>
      <c r="G126" s="59">
        <v>1.36</v>
      </c>
      <c r="H126" s="60">
        <v>1.36</v>
      </c>
      <c r="I126" s="60">
        <v>1.36</v>
      </c>
      <c r="J126" s="60">
        <v>1.3</v>
      </c>
      <c r="K126" s="60">
        <v>1.28</v>
      </c>
      <c r="L126" s="60">
        <v>1.28</v>
      </c>
      <c r="M126" s="60">
        <v>1.36</v>
      </c>
      <c r="N126" s="60">
        <v>1.4</v>
      </c>
      <c r="O126" s="60">
        <v>1.39</v>
      </c>
      <c r="P126" s="60">
        <v>1.36</v>
      </c>
      <c r="Q126" s="60">
        <v>1.43</v>
      </c>
      <c r="R126" s="60">
        <v>1.48</v>
      </c>
      <c r="S126" s="60">
        <v>1.46</v>
      </c>
      <c r="T126" s="60">
        <v>1.47</v>
      </c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</row>
    <row r="127" spans="1:41" s="61" customFormat="1" ht="14.1" customHeight="1" x14ac:dyDescent="0.25">
      <c r="A127" s="62"/>
      <c r="B127" s="63"/>
      <c r="C127" s="56" t="s">
        <v>47</v>
      </c>
      <c r="D127" s="57">
        <v>1.26</v>
      </c>
      <c r="E127" s="58">
        <f>SUM((D127-B128)/B128)</f>
        <v>4.1322314049586813E-2</v>
      </c>
      <c r="F127" s="52" t="s">
        <v>48</v>
      </c>
      <c r="G127" s="60">
        <v>1.07</v>
      </c>
      <c r="H127" s="60">
        <v>1.26</v>
      </c>
      <c r="I127" s="60">
        <v>1.28</v>
      </c>
      <c r="J127" s="60">
        <v>1.21</v>
      </c>
      <c r="K127" s="60">
        <v>1.23</v>
      </c>
      <c r="L127" s="60">
        <v>1.24</v>
      </c>
      <c r="M127" s="60">
        <v>1.27</v>
      </c>
      <c r="N127" s="60">
        <v>1.34</v>
      </c>
      <c r="O127" s="60">
        <v>1.32</v>
      </c>
      <c r="P127" s="60">
        <v>1.33</v>
      </c>
      <c r="Q127" s="60">
        <v>1.36</v>
      </c>
      <c r="R127" s="60">
        <v>1.43</v>
      </c>
      <c r="S127" s="60">
        <v>1.42</v>
      </c>
      <c r="T127" s="60">
        <v>1.42</v>
      </c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</row>
    <row r="128" spans="1:41" s="61" customFormat="1" ht="14.1" customHeight="1" thickBot="1" x14ac:dyDescent="0.3">
      <c r="A128" s="64" t="s">
        <v>49</v>
      </c>
      <c r="B128" s="65">
        <v>1.21</v>
      </c>
      <c r="C128" s="49"/>
      <c r="D128" s="49"/>
      <c r="E128" s="66"/>
      <c r="F128" s="52" t="s">
        <v>50</v>
      </c>
      <c r="G128" s="53">
        <v>1.31</v>
      </c>
      <c r="H128" s="53">
        <v>1.33</v>
      </c>
      <c r="I128" s="53">
        <v>1.28</v>
      </c>
      <c r="J128" s="53">
        <v>1.27</v>
      </c>
      <c r="K128" s="53">
        <v>1.26</v>
      </c>
      <c r="L128" s="53">
        <v>1.25</v>
      </c>
      <c r="M128" s="53">
        <v>1.35</v>
      </c>
      <c r="N128" s="53">
        <v>1.38</v>
      </c>
      <c r="O128" s="53">
        <v>1.35</v>
      </c>
      <c r="P128" s="53">
        <v>1.34</v>
      </c>
      <c r="Q128" s="53">
        <v>1.42</v>
      </c>
      <c r="R128" s="53">
        <v>1.45</v>
      </c>
      <c r="S128" s="53">
        <v>1.43</v>
      </c>
      <c r="T128" s="53">
        <v>1.46</v>
      </c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</row>
    <row r="129" spans="1:41" s="71" customFormat="1" ht="14.1" customHeight="1" x14ac:dyDescent="0.25">
      <c r="A129" s="64" t="s">
        <v>130</v>
      </c>
      <c r="B129" s="65"/>
      <c r="C129" s="67"/>
      <c r="D129" s="67"/>
      <c r="E129" s="68"/>
      <c r="F129" s="69" t="s">
        <v>51</v>
      </c>
      <c r="G129" s="70">
        <f>(G125+G128)/2</f>
        <v>1.1950000000000001</v>
      </c>
      <c r="H129" s="70">
        <f t="shared" ref="H129:AO129" si="23">G129</f>
        <v>1.1950000000000001</v>
      </c>
      <c r="I129" s="70">
        <f t="shared" si="23"/>
        <v>1.1950000000000001</v>
      </c>
      <c r="J129" s="70">
        <f t="shared" si="23"/>
        <v>1.1950000000000001</v>
      </c>
      <c r="K129" s="70">
        <f t="shared" si="23"/>
        <v>1.1950000000000001</v>
      </c>
      <c r="L129" s="70">
        <f t="shared" si="23"/>
        <v>1.1950000000000001</v>
      </c>
      <c r="M129" s="70">
        <f t="shared" si="23"/>
        <v>1.1950000000000001</v>
      </c>
      <c r="N129" s="70">
        <f t="shared" si="23"/>
        <v>1.1950000000000001</v>
      </c>
      <c r="O129" s="70">
        <f t="shared" si="23"/>
        <v>1.1950000000000001</v>
      </c>
      <c r="P129" s="70">
        <f t="shared" si="23"/>
        <v>1.1950000000000001</v>
      </c>
      <c r="Q129" s="70">
        <f t="shared" si="23"/>
        <v>1.1950000000000001</v>
      </c>
      <c r="R129" s="70">
        <f t="shared" si="23"/>
        <v>1.1950000000000001</v>
      </c>
      <c r="S129" s="70">
        <f t="shared" si="23"/>
        <v>1.1950000000000001</v>
      </c>
      <c r="T129" s="70">
        <f t="shared" si="23"/>
        <v>1.1950000000000001</v>
      </c>
      <c r="U129" s="70">
        <f t="shared" si="23"/>
        <v>1.1950000000000001</v>
      </c>
      <c r="V129" s="70">
        <f t="shared" si="23"/>
        <v>1.1950000000000001</v>
      </c>
      <c r="W129" s="70">
        <f t="shared" si="23"/>
        <v>1.1950000000000001</v>
      </c>
      <c r="X129" s="70">
        <f t="shared" si="23"/>
        <v>1.1950000000000001</v>
      </c>
      <c r="Y129" s="70">
        <f t="shared" si="23"/>
        <v>1.1950000000000001</v>
      </c>
      <c r="Z129" s="70">
        <f t="shared" si="23"/>
        <v>1.1950000000000001</v>
      </c>
      <c r="AA129" s="70">
        <f t="shared" si="23"/>
        <v>1.1950000000000001</v>
      </c>
      <c r="AB129" s="70">
        <f t="shared" si="23"/>
        <v>1.1950000000000001</v>
      </c>
      <c r="AC129" s="70">
        <f t="shared" si="23"/>
        <v>1.1950000000000001</v>
      </c>
      <c r="AD129" s="70">
        <f t="shared" si="23"/>
        <v>1.1950000000000001</v>
      </c>
      <c r="AE129" s="70">
        <f t="shared" si="23"/>
        <v>1.1950000000000001</v>
      </c>
      <c r="AF129" s="70">
        <f t="shared" si="23"/>
        <v>1.1950000000000001</v>
      </c>
      <c r="AG129" s="70">
        <f t="shared" si="23"/>
        <v>1.1950000000000001</v>
      </c>
      <c r="AH129" s="70">
        <f t="shared" si="23"/>
        <v>1.1950000000000001</v>
      </c>
      <c r="AI129" s="70">
        <f t="shared" si="23"/>
        <v>1.1950000000000001</v>
      </c>
      <c r="AJ129" s="70">
        <f t="shared" si="23"/>
        <v>1.1950000000000001</v>
      </c>
      <c r="AK129" s="70">
        <f t="shared" si="23"/>
        <v>1.1950000000000001</v>
      </c>
      <c r="AL129" s="70">
        <f t="shared" si="23"/>
        <v>1.1950000000000001</v>
      </c>
      <c r="AM129" s="70">
        <f t="shared" si="23"/>
        <v>1.1950000000000001</v>
      </c>
      <c r="AN129" s="70">
        <f t="shared" si="23"/>
        <v>1.1950000000000001</v>
      </c>
      <c r="AO129" s="70">
        <f t="shared" si="23"/>
        <v>1.1950000000000001</v>
      </c>
    </row>
    <row r="130" spans="1:41" s="42" customFormat="1" ht="14.1" customHeight="1" x14ac:dyDescent="0.25">
      <c r="A130" s="93">
        <f>C128*B128</f>
        <v>0</v>
      </c>
      <c r="B130" s="94">
        <f>C129*B129</f>
        <v>0</v>
      </c>
      <c r="C130" s="72" t="s">
        <v>52</v>
      </c>
      <c r="D130" s="73">
        <v>1.19</v>
      </c>
      <c r="E130" s="74">
        <f>SUM((B128-D130)/(D130))</f>
        <v>1.6806722689075647E-2</v>
      </c>
      <c r="F130" s="75" t="s">
        <v>53</v>
      </c>
      <c r="G130" s="76">
        <v>62394</v>
      </c>
      <c r="H130" s="77">
        <v>37805</v>
      </c>
      <c r="I130" s="77">
        <v>15070</v>
      </c>
      <c r="J130" s="77">
        <v>21860</v>
      </c>
      <c r="K130" s="77">
        <v>7436</v>
      </c>
      <c r="L130" s="77">
        <v>866</v>
      </c>
      <c r="M130" s="77">
        <v>35980</v>
      </c>
      <c r="N130" s="77">
        <v>18910</v>
      </c>
      <c r="O130" s="77">
        <v>11040</v>
      </c>
      <c r="P130" s="77">
        <v>6167</v>
      </c>
      <c r="Q130" s="77">
        <v>30510</v>
      </c>
      <c r="R130" s="77">
        <v>26430</v>
      </c>
      <c r="S130" s="77">
        <v>7559</v>
      </c>
      <c r="T130" s="77">
        <v>9708</v>
      </c>
      <c r="U130" s="77"/>
      <c r="V130" s="77"/>
      <c r="W130" s="77"/>
      <c r="X130" s="77"/>
      <c r="Y130" s="77"/>
      <c r="Z130" s="77"/>
      <c r="AA130" s="77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spans="1:41" s="61" customFormat="1" ht="14.1" customHeight="1" x14ac:dyDescent="0.25">
      <c r="A131" s="55" t="s">
        <v>131</v>
      </c>
      <c r="B131" s="94">
        <f>ROUNDUP(A130/1000,0)+IF(A130,8.48,0)+ROUNDUP(A130*0.0003,2)</f>
        <v>0</v>
      </c>
      <c r="C131" s="72" t="s">
        <v>54</v>
      </c>
      <c r="D131" s="73"/>
      <c r="E131" s="74"/>
      <c r="F131" s="79" t="s">
        <v>49</v>
      </c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s="71" customFormat="1" ht="14.1" customHeight="1" x14ac:dyDescent="0.25">
      <c r="A132" s="82" t="s">
        <v>132</v>
      </c>
      <c r="B132" s="94">
        <f>ROUNDUP(B130/1000,0)+IF(B130,8.48,0)+ROUNDUP(B130*0.0003,2)</f>
        <v>0</v>
      </c>
      <c r="C132" s="84"/>
      <c r="D132" s="85" t="s">
        <v>55</v>
      </c>
      <c r="E132" s="86"/>
      <c r="F132" s="87" t="s">
        <v>56</v>
      </c>
      <c r="G132" s="88">
        <f t="shared" ref="G132:AO132" si="24">SUM(G129*105%)</f>
        <v>1.25475</v>
      </c>
      <c r="H132" s="88">
        <f t="shared" si="24"/>
        <v>1.25475</v>
      </c>
      <c r="I132" s="88">
        <f t="shared" si="24"/>
        <v>1.25475</v>
      </c>
      <c r="J132" s="88">
        <f t="shared" si="24"/>
        <v>1.25475</v>
      </c>
      <c r="K132" s="88">
        <f t="shared" si="24"/>
        <v>1.25475</v>
      </c>
      <c r="L132" s="88">
        <f t="shared" si="24"/>
        <v>1.25475</v>
      </c>
      <c r="M132" s="88">
        <f t="shared" si="24"/>
        <v>1.25475</v>
      </c>
      <c r="N132" s="88">
        <f t="shared" si="24"/>
        <v>1.25475</v>
      </c>
      <c r="O132" s="88">
        <f t="shared" si="24"/>
        <v>1.25475</v>
      </c>
      <c r="P132" s="88">
        <f t="shared" si="24"/>
        <v>1.25475</v>
      </c>
      <c r="Q132" s="88">
        <f t="shared" si="24"/>
        <v>1.25475</v>
      </c>
      <c r="R132" s="88">
        <f t="shared" si="24"/>
        <v>1.25475</v>
      </c>
      <c r="S132" s="88">
        <f t="shared" si="24"/>
        <v>1.25475</v>
      </c>
      <c r="T132" s="88">
        <f t="shared" si="24"/>
        <v>1.25475</v>
      </c>
      <c r="U132" s="88">
        <f t="shared" si="24"/>
        <v>1.25475</v>
      </c>
      <c r="V132" s="88">
        <f t="shared" si="24"/>
        <v>1.25475</v>
      </c>
      <c r="W132" s="88">
        <f t="shared" si="24"/>
        <v>1.25475</v>
      </c>
      <c r="X132" s="88">
        <f t="shared" si="24"/>
        <v>1.25475</v>
      </c>
      <c r="Y132" s="88">
        <f t="shared" si="24"/>
        <v>1.25475</v>
      </c>
      <c r="Z132" s="88">
        <f t="shared" si="24"/>
        <v>1.25475</v>
      </c>
      <c r="AA132" s="88">
        <f t="shared" si="24"/>
        <v>1.25475</v>
      </c>
      <c r="AB132" s="88">
        <f t="shared" si="24"/>
        <v>1.25475</v>
      </c>
      <c r="AC132" s="88">
        <f t="shared" si="24"/>
        <v>1.25475</v>
      </c>
      <c r="AD132" s="88">
        <f t="shared" si="24"/>
        <v>1.25475</v>
      </c>
      <c r="AE132" s="88">
        <f t="shared" si="24"/>
        <v>1.25475</v>
      </c>
      <c r="AF132" s="88">
        <f t="shared" si="24"/>
        <v>1.25475</v>
      </c>
      <c r="AG132" s="88">
        <f t="shared" si="24"/>
        <v>1.25475</v>
      </c>
      <c r="AH132" s="88">
        <f t="shared" si="24"/>
        <v>1.25475</v>
      </c>
      <c r="AI132" s="88">
        <f t="shared" si="24"/>
        <v>1.25475</v>
      </c>
      <c r="AJ132" s="88">
        <f t="shared" si="24"/>
        <v>1.25475</v>
      </c>
      <c r="AK132" s="88">
        <f t="shared" si="24"/>
        <v>1.25475</v>
      </c>
      <c r="AL132" s="88">
        <f t="shared" si="24"/>
        <v>1.25475</v>
      </c>
      <c r="AM132" s="88">
        <f t="shared" si="24"/>
        <v>1.25475</v>
      </c>
      <c r="AN132" s="88">
        <f t="shared" si="24"/>
        <v>1.25475</v>
      </c>
      <c r="AO132" s="88">
        <f t="shared" si="24"/>
        <v>1.25475</v>
      </c>
    </row>
    <row r="133" spans="1:41" s="42" customFormat="1" ht="14.1" customHeight="1" x14ac:dyDescent="0.25">
      <c r="A133" s="89"/>
      <c r="B133" s="89"/>
      <c r="C133" s="89"/>
      <c r="D133" s="89"/>
      <c r="E133" s="89"/>
      <c r="F133" s="89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</row>
    <row r="134" spans="1:41" s="42" customFormat="1" ht="14.1" customHeight="1" x14ac:dyDescent="0.25">
      <c r="A134" s="173" t="s">
        <v>6</v>
      </c>
      <c r="B134" s="174"/>
      <c r="C134" s="174"/>
      <c r="D134" s="174"/>
      <c r="E134" s="175"/>
      <c r="F134" s="43" t="s">
        <v>7</v>
      </c>
      <c r="G134" s="44">
        <v>43700</v>
      </c>
      <c r="H134" s="44">
        <v>43703</v>
      </c>
      <c r="I134" s="44">
        <v>43704</v>
      </c>
      <c r="J134" s="44">
        <v>43705</v>
      </c>
      <c r="K134" s="44">
        <v>43706</v>
      </c>
      <c r="L134" s="44">
        <v>43707</v>
      </c>
      <c r="M134" s="44">
        <v>43711</v>
      </c>
      <c r="N134" s="44">
        <v>43712</v>
      </c>
      <c r="O134" s="44">
        <v>43713</v>
      </c>
      <c r="P134" s="44">
        <v>43714</v>
      </c>
      <c r="Q134" s="44">
        <v>43718</v>
      </c>
      <c r="R134" s="44">
        <v>43719</v>
      </c>
      <c r="S134" s="44">
        <v>43720</v>
      </c>
      <c r="T134" s="44">
        <v>43721</v>
      </c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</row>
    <row r="135" spans="1:41" s="42" customFormat="1" ht="14.1" customHeight="1" x14ac:dyDescent="0.25">
      <c r="A135" s="176" t="s">
        <v>8</v>
      </c>
      <c r="B135" s="177"/>
      <c r="C135" s="177"/>
      <c r="D135" s="178" t="s">
        <v>126</v>
      </c>
      <c r="E135" s="179"/>
      <c r="F135" s="164"/>
      <c r="G135" s="45" t="s">
        <v>129</v>
      </c>
      <c r="H135" s="46" t="s">
        <v>9</v>
      </c>
      <c r="I135" s="46" t="s">
        <v>10</v>
      </c>
      <c r="J135" s="46" t="s">
        <v>11</v>
      </c>
      <c r="K135" s="46" t="s">
        <v>12</v>
      </c>
      <c r="L135" s="46" t="s">
        <v>13</v>
      </c>
      <c r="M135" s="46" t="s">
        <v>14</v>
      </c>
      <c r="N135" s="46" t="s">
        <v>15</v>
      </c>
      <c r="O135" s="46" t="s">
        <v>16</v>
      </c>
      <c r="P135" s="46" t="s">
        <v>17</v>
      </c>
      <c r="Q135" s="46" t="s">
        <v>18</v>
      </c>
      <c r="R135" s="46" t="s">
        <v>19</v>
      </c>
      <c r="S135" s="46" t="s">
        <v>20</v>
      </c>
      <c r="T135" s="46" t="s">
        <v>21</v>
      </c>
      <c r="U135" s="46" t="s">
        <v>22</v>
      </c>
      <c r="V135" s="46" t="s">
        <v>23</v>
      </c>
      <c r="W135" s="46" t="s">
        <v>24</v>
      </c>
      <c r="X135" s="46" t="s">
        <v>25</v>
      </c>
      <c r="Y135" s="46" t="s">
        <v>26</v>
      </c>
      <c r="Z135" s="46" t="s">
        <v>27</v>
      </c>
      <c r="AA135" s="46" t="s">
        <v>28</v>
      </c>
      <c r="AB135" s="46" t="s">
        <v>29</v>
      </c>
      <c r="AC135" s="46" t="s">
        <v>30</v>
      </c>
      <c r="AD135" s="46" t="s">
        <v>31</v>
      </c>
      <c r="AE135" s="46" t="s">
        <v>32</v>
      </c>
      <c r="AF135" s="46" t="s">
        <v>33</v>
      </c>
      <c r="AG135" s="46" t="s">
        <v>34</v>
      </c>
      <c r="AH135" s="46" t="s">
        <v>35</v>
      </c>
      <c r="AI135" s="46" t="s">
        <v>36</v>
      </c>
      <c r="AJ135" s="46" t="s">
        <v>37</v>
      </c>
      <c r="AK135" s="46" t="s">
        <v>38</v>
      </c>
      <c r="AL135" s="46" t="s">
        <v>39</v>
      </c>
      <c r="AM135" s="46" t="s">
        <v>40</v>
      </c>
      <c r="AN135" s="46" t="s">
        <v>41</v>
      </c>
      <c r="AO135" s="46" t="s">
        <v>42</v>
      </c>
    </row>
    <row r="136" spans="1:41" s="54" customFormat="1" ht="14.1" customHeight="1" x14ac:dyDescent="0.25">
      <c r="A136" s="47"/>
      <c r="B136" s="48"/>
      <c r="C136" s="49"/>
      <c r="D136" s="50" t="s">
        <v>43</v>
      </c>
      <c r="E136" s="51"/>
      <c r="F136" s="52" t="s">
        <v>44</v>
      </c>
      <c r="G136" s="53">
        <v>0.61</v>
      </c>
      <c r="H136" s="53">
        <v>0.625</v>
      </c>
      <c r="I136" s="53">
        <v>0.61499999999999999</v>
      </c>
      <c r="J136" s="53">
        <v>0.61</v>
      </c>
      <c r="K136" s="53">
        <v>0.61499999999999999</v>
      </c>
      <c r="L136" s="53">
        <v>0.625</v>
      </c>
      <c r="M136" s="53">
        <v>0.625</v>
      </c>
      <c r="N136" s="53">
        <v>0.63500000000000001</v>
      </c>
      <c r="O136" s="53">
        <v>0.64</v>
      </c>
      <c r="P136" s="53">
        <v>0.66</v>
      </c>
      <c r="Q136" s="53">
        <v>0.66500000000000004</v>
      </c>
      <c r="R136" s="53">
        <v>0.66</v>
      </c>
      <c r="S136" s="53">
        <v>0.65500000000000003</v>
      </c>
      <c r="T136" s="53">
        <v>0.65500000000000003</v>
      </c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</row>
    <row r="137" spans="1:41" s="61" customFormat="1" ht="13.15" customHeight="1" x14ac:dyDescent="0.25">
      <c r="A137" s="55"/>
      <c r="B137" s="49"/>
      <c r="C137" s="56" t="s">
        <v>45</v>
      </c>
      <c r="D137" s="57"/>
      <c r="E137" s="58">
        <f>SUM((D137-B139)/B139)</f>
        <v>-1</v>
      </c>
      <c r="F137" s="52" t="s">
        <v>46</v>
      </c>
      <c r="G137" s="59">
        <v>0.65</v>
      </c>
      <c r="H137" s="60">
        <v>0.63</v>
      </c>
      <c r="I137" s="60">
        <v>0.625</v>
      </c>
      <c r="J137" s="60">
        <v>0.62</v>
      </c>
      <c r="K137" s="60">
        <v>0.625</v>
      </c>
      <c r="L137" s="60">
        <v>0.63</v>
      </c>
      <c r="M137" s="60">
        <v>0.63500000000000001</v>
      </c>
      <c r="N137" s="60">
        <v>0.65</v>
      </c>
      <c r="O137" s="59">
        <v>0.66</v>
      </c>
      <c r="P137" s="59">
        <v>0.67</v>
      </c>
      <c r="Q137" s="59">
        <v>0.67</v>
      </c>
      <c r="R137" s="59">
        <v>0.67</v>
      </c>
      <c r="S137" s="60">
        <v>0.66</v>
      </c>
      <c r="T137" s="60">
        <v>0.68500000000000005</v>
      </c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</row>
    <row r="138" spans="1:41" s="61" customFormat="1" ht="14.1" customHeight="1" x14ac:dyDescent="0.25">
      <c r="A138" s="62"/>
      <c r="B138" s="63"/>
      <c r="C138" s="56" t="s">
        <v>47</v>
      </c>
      <c r="D138" s="57">
        <v>0.67</v>
      </c>
      <c r="E138" s="58">
        <f>SUM((D138-B139)/B139)</f>
        <v>6.3492063492063544E-2</v>
      </c>
      <c r="F138" s="52" t="s">
        <v>48</v>
      </c>
      <c r="G138" s="60">
        <v>0.60499999999999998</v>
      </c>
      <c r="H138" s="60">
        <v>0.60499999999999998</v>
      </c>
      <c r="I138" s="60">
        <v>0.61</v>
      </c>
      <c r="J138" s="60">
        <v>0.6</v>
      </c>
      <c r="K138" s="60">
        <v>0.61499999999999999</v>
      </c>
      <c r="L138" s="60">
        <v>0.62</v>
      </c>
      <c r="M138" s="60">
        <v>0.60499999999999998</v>
      </c>
      <c r="N138" s="60">
        <v>0.63</v>
      </c>
      <c r="O138" s="60">
        <v>0.64</v>
      </c>
      <c r="P138" s="60">
        <v>0.65500000000000003</v>
      </c>
      <c r="Q138" s="60">
        <v>0.65500000000000003</v>
      </c>
      <c r="R138" s="60">
        <v>0.65</v>
      </c>
      <c r="S138" s="60">
        <v>0.65</v>
      </c>
      <c r="T138" s="60">
        <v>0.65500000000000003</v>
      </c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</row>
    <row r="139" spans="1:41" s="61" customFormat="1" ht="14.1" customHeight="1" thickBot="1" x14ac:dyDescent="0.3">
      <c r="A139" s="64" t="s">
        <v>49</v>
      </c>
      <c r="B139" s="65">
        <v>0.63</v>
      </c>
      <c r="C139" s="49"/>
      <c r="D139" s="49"/>
      <c r="E139" s="66"/>
      <c r="F139" s="52" t="s">
        <v>50</v>
      </c>
      <c r="G139" s="53">
        <v>0.64500000000000002</v>
      </c>
      <c r="H139" s="96">
        <v>0.61499999999999999</v>
      </c>
      <c r="I139" s="96">
        <v>0.61499999999999999</v>
      </c>
      <c r="J139" s="96">
        <v>0.62</v>
      </c>
      <c r="K139" s="96">
        <v>0.62</v>
      </c>
      <c r="L139" s="96">
        <v>0.62</v>
      </c>
      <c r="M139" s="53">
        <v>0.63</v>
      </c>
      <c r="N139" s="53">
        <v>0.63500000000000001</v>
      </c>
      <c r="O139" s="53">
        <v>0.66</v>
      </c>
      <c r="P139" s="53">
        <v>0.66500000000000004</v>
      </c>
      <c r="Q139" s="53">
        <v>0.66500000000000004</v>
      </c>
      <c r="R139" s="53">
        <v>0.65500000000000003</v>
      </c>
      <c r="S139" s="53">
        <v>0.66</v>
      </c>
      <c r="T139" s="53">
        <v>0.68</v>
      </c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</row>
    <row r="140" spans="1:41" s="71" customFormat="1" ht="14.1" customHeight="1" x14ac:dyDescent="0.25">
      <c r="A140" s="64" t="s">
        <v>130</v>
      </c>
      <c r="B140" s="65"/>
      <c r="C140" s="67"/>
      <c r="D140" s="67"/>
      <c r="E140" s="68"/>
      <c r="F140" s="69" t="s">
        <v>51</v>
      </c>
      <c r="G140" s="70">
        <f>(G136+G139)/2</f>
        <v>0.62749999999999995</v>
      </c>
      <c r="H140" s="70">
        <f t="shared" ref="H140:AO140" si="25">G140</f>
        <v>0.62749999999999995</v>
      </c>
      <c r="I140" s="70">
        <f t="shared" si="25"/>
        <v>0.62749999999999995</v>
      </c>
      <c r="J140" s="70">
        <f t="shared" si="25"/>
        <v>0.62749999999999995</v>
      </c>
      <c r="K140" s="70">
        <f t="shared" si="25"/>
        <v>0.62749999999999995</v>
      </c>
      <c r="L140" s="70">
        <f t="shared" si="25"/>
        <v>0.62749999999999995</v>
      </c>
      <c r="M140" s="70">
        <f t="shared" si="25"/>
        <v>0.62749999999999995</v>
      </c>
      <c r="N140" s="70">
        <f t="shared" si="25"/>
        <v>0.62749999999999995</v>
      </c>
      <c r="O140" s="70">
        <f t="shared" si="25"/>
        <v>0.62749999999999995</v>
      </c>
      <c r="P140" s="70">
        <f t="shared" si="25"/>
        <v>0.62749999999999995</v>
      </c>
      <c r="Q140" s="70">
        <f t="shared" si="25"/>
        <v>0.62749999999999995</v>
      </c>
      <c r="R140" s="70">
        <f t="shared" si="25"/>
        <v>0.62749999999999995</v>
      </c>
      <c r="S140" s="70">
        <f t="shared" si="25"/>
        <v>0.62749999999999995</v>
      </c>
      <c r="T140" s="70">
        <f t="shared" si="25"/>
        <v>0.62749999999999995</v>
      </c>
      <c r="U140" s="70">
        <f t="shared" si="25"/>
        <v>0.62749999999999995</v>
      </c>
      <c r="V140" s="70">
        <f t="shared" si="25"/>
        <v>0.62749999999999995</v>
      </c>
      <c r="W140" s="70">
        <f t="shared" si="25"/>
        <v>0.62749999999999995</v>
      </c>
      <c r="X140" s="70">
        <f t="shared" si="25"/>
        <v>0.62749999999999995</v>
      </c>
      <c r="Y140" s="70">
        <f t="shared" si="25"/>
        <v>0.62749999999999995</v>
      </c>
      <c r="Z140" s="70">
        <f t="shared" si="25"/>
        <v>0.62749999999999995</v>
      </c>
      <c r="AA140" s="70">
        <f t="shared" si="25"/>
        <v>0.62749999999999995</v>
      </c>
      <c r="AB140" s="70">
        <f t="shared" si="25"/>
        <v>0.62749999999999995</v>
      </c>
      <c r="AC140" s="70">
        <f t="shared" si="25"/>
        <v>0.62749999999999995</v>
      </c>
      <c r="AD140" s="70">
        <f t="shared" si="25"/>
        <v>0.62749999999999995</v>
      </c>
      <c r="AE140" s="70">
        <f t="shared" si="25"/>
        <v>0.62749999999999995</v>
      </c>
      <c r="AF140" s="70">
        <f t="shared" si="25"/>
        <v>0.62749999999999995</v>
      </c>
      <c r="AG140" s="70">
        <f t="shared" si="25"/>
        <v>0.62749999999999995</v>
      </c>
      <c r="AH140" s="70">
        <f t="shared" si="25"/>
        <v>0.62749999999999995</v>
      </c>
      <c r="AI140" s="70">
        <f t="shared" si="25"/>
        <v>0.62749999999999995</v>
      </c>
      <c r="AJ140" s="70">
        <f t="shared" si="25"/>
        <v>0.62749999999999995</v>
      </c>
      <c r="AK140" s="70">
        <f t="shared" si="25"/>
        <v>0.62749999999999995</v>
      </c>
      <c r="AL140" s="70">
        <f t="shared" si="25"/>
        <v>0.62749999999999995</v>
      </c>
      <c r="AM140" s="70">
        <f t="shared" si="25"/>
        <v>0.62749999999999995</v>
      </c>
      <c r="AN140" s="70">
        <f t="shared" si="25"/>
        <v>0.62749999999999995</v>
      </c>
      <c r="AO140" s="70">
        <f t="shared" si="25"/>
        <v>0.62749999999999995</v>
      </c>
    </row>
    <row r="141" spans="1:41" s="42" customFormat="1" ht="14.1" customHeight="1" x14ac:dyDescent="0.25">
      <c r="A141" s="93">
        <f>C139*B139</f>
        <v>0</v>
      </c>
      <c r="B141" s="94">
        <f>C140*B140</f>
        <v>0</v>
      </c>
      <c r="C141" s="72" t="s">
        <v>52</v>
      </c>
      <c r="D141" s="73">
        <v>0.625</v>
      </c>
      <c r="E141" s="74">
        <f>SUM((B139-D141)/(D141))</f>
        <v>8.0000000000000071E-3</v>
      </c>
      <c r="F141" s="75" t="s">
        <v>53</v>
      </c>
      <c r="G141" s="76">
        <v>416028</v>
      </c>
      <c r="H141" s="77">
        <v>92539</v>
      </c>
      <c r="I141" s="77">
        <v>81030</v>
      </c>
      <c r="J141" s="77">
        <v>75250</v>
      </c>
      <c r="K141" s="77">
        <v>97210</v>
      </c>
      <c r="L141" s="77">
        <v>16490</v>
      </c>
      <c r="M141" s="77">
        <v>90580</v>
      </c>
      <c r="N141" s="77">
        <v>166430</v>
      </c>
      <c r="O141" s="77">
        <v>208780</v>
      </c>
      <c r="P141" s="77">
        <v>119040</v>
      </c>
      <c r="Q141" s="77">
        <v>341460</v>
      </c>
      <c r="R141" s="77">
        <v>146790</v>
      </c>
      <c r="S141" s="77">
        <v>185030</v>
      </c>
      <c r="T141" s="77">
        <v>146740</v>
      </c>
      <c r="U141" s="77"/>
      <c r="V141" s="77"/>
      <c r="W141" s="77"/>
      <c r="X141" s="77"/>
      <c r="Y141" s="77"/>
      <c r="Z141" s="77"/>
      <c r="AA141" s="77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spans="1:41" s="61" customFormat="1" ht="14.1" customHeight="1" x14ac:dyDescent="0.25">
      <c r="A142" s="55" t="s">
        <v>131</v>
      </c>
      <c r="B142" s="94">
        <f>ROUNDUP(A141/1000,0)+IF(A141,8.48,0)+ROUNDUP(A141*0.0003,2)</f>
        <v>0</v>
      </c>
      <c r="C142" s="72" t="s">
        <v>54</v>
      </c>
      <c r="D142" s="73"/>
      <c r="E142" s="74"/>
      <c r="F142" s="79" t="s">
        <v>49</v>
      </c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77"/>
      <c r="W142" s="80"/>
      <c r="X142" s="80"/>
      <c r="Y142" s="80"/>
      <c r="Z142" s="80"/>
      <c r="AA142" s="80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s="71" customFormat="1" ht="14.1" customHeight="1" x14ac:dyDescent="0.25">
      <c r="A143" s="82" t="s">
        <v>132</v>
      </c>
      <c r="B143" s="94">
        <f>ROUNDUP(B141/1000,0)+IF(B141,8.48,0)+ROUNDUP(B141*0.0003,2)</f>
        <v>0</v>
      </c>
      <c r="C143" s="84"/>
      <c r="D143" s="85" t="s">
        <v>55</v>
      </c>
      <c r="E143" s="86"/>
      <c r="F143" s="87" t="s">
        <v>56</v>
      </c>
      <c r="G143" s="88">
        <f t="shared" ref="G143:AO143" si="26">ROUNDDOWN(G140*105%,2)</f>
        <v>0.65</v>
      </c>
      <c r="H143" s="88">
        <f t="shared" si="26"/>
        <v>0.65</v>
      </c>
      <c r="I143" s="88">
        <f t="shared" si="26"/>
        <v>0.65</v>
      </c>
      <c r="J143" s="88">
        <f t="shared" si="26"/>
        <v>0.65</v>
      </c>
      <c r="K143" s="88">
        <f t="shared" si="26"/>
        <v>0.65</v>
      </c>
      <c r="L143" s="88">
        <f t="shared" si="26"/>
        <v>0.65</v>
      </c>
      <c r="M143" s="88">
        <f t="shared" si="26"/>
        <v>0.65</v>
      </c>
      <c r="N143" s="88">
        <f t="shared" si="26"/>
        <v>0.65</v>
      </c>
      <c r="O143" s="88">
        <f t="shared" si="26"/>
        <v>0.65</v>
      </c>
      <c r="P143" s="88">
        <f t="shared" si="26"/>
        <v>0.65</v>
      </c>
      <c r="Q143" s="88">
        <f t="shared" si="26"/>
        <v>0.65</v>
      </c>
      <c r="R143" s="88">
        <f t="shared" si="26"/>
        <v>0.65</v>
      </c>
      <c r="S143" s="88">
        <f t="shared" si="26"/>
        <v>0.65</v>
      </c>
      <c r="T143" s="88">
        <f t="shared" si="26"/>
        <v>0.65</v>
      </c>
      <c r="U143" s="88">
        <f t="shared" si="26"/>
        <v>0.65</v>
      </c>
      <c r="V143" s="88">
        <f t="shared" si="26"/>
        <v>0.65</v>
      </c>
      <c r="W143" s="88">
        <f t="shared" si="26"/>
        <v>0.65</v>
      </c>
      <c r="X143" s="88">
        <f t="shared" si="26"/>
        <v>0.65</v>
      </c>
      <c r="Y143" s="88">
        <f t="shared" si="26"/>
        <v>0.65</v>
      </c>
      <c r="Z143" s="88">
        <f t="shared" si="26"/>
        <v>0.65</v>
      </c>
      <c r="AA143" s="88">
        <f t="shared" si="26"/>
        <v>0.65</v>
      </c>
      <c r="AB143" s="88">
        <f t="shared" si="26"/>
        <v>0.65</v>
      </c>
      <c r="AC143" s="88">
        <f t="shared" si="26"/>
        <v>0.65</v>
      </c>
      <c r="AD143" s="88">
        <f t="shared" si="26"/>
        <v>0.65</v>
      </c>
      <c r="AE143" s="88">
        <f t="shared" si="26"/>
        <v>0.65</v>
      </c>
      <c r="AF143" s="88">
        <f t="shared" si="26"/>
        <v>0.65</v>
      </c>
      <c r="AG143" s="88">
        <f t="shared" si="26"/>
        <v>0.65</v>
      </c>
      <c r="AH143" s="88">
        <f t="shared" si="26"/>
        <v>0.65</v>
      </c>
      <c r="AI143" s="88">
        <f t="shared" si="26"/>
        <v>0.65</v>
      </c>
      <c r="AJ143" s="88">
        <f t="shared" si="26"/>
        <v>0.65</v>
      </c>
      <c r="AK143" s="88">
        <f t="shared" si="26"/>
        <v>0.65</v>
      </c>
      <c r="AL143" s="88">
        <f t="shared" si="26"/>
        <v>0.65</v>
      </c>
      <c r="AM143" s="88">
        <f t="shared" si="26"/>
        <v>0.65</v>
      </c>
      <c r="AN143" s="88">
        <f t="shared" si="26"/>
        <v>0.65</v>
      </c>
      <c r="AO143" s="88">
        <f t="shared" si="26"/>
        <v>0.65</v>
      </c>
    </row>
    <row r="144" spans="1:41" s="42" customFormat="1" ht="13.5" customHeight="1" x14ac:dyDescent="0.25">
      <c r="A144" s="89"/>
      <c r="B144" s="89"/>
      <c r="C144" s="89"/>
      <c r="D144" s="89"/>
      <c r="E144" s="89"/>
      <c r="F144" s="89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</row>
    <row r="145" spans="1:41" s="42" customFormat="1" ht="14.1" customHeight="1" x14ac:dyDescent="0.25">
      <c r="A145" s="173" t="s">
        <v>6</v>
      </c>
      <c r="B145" s="174"/>
      <c r="C145" s="174"/>
      <c r="D145" s="174"/>
      <c r="E145" s="175"/>
      <c r="F145" s="43" t="s">
        <v>7</v>
      </c>
      <c r="G145" s="44">
        <v>43700</v>
      </c>
      <c r="H145" s="44">
        <v>43703</v>
      </c>
      <c r="I145" s="44">
        <v>43704</v>
      </c>
      <c r="J145" s="44">
        <v>43705</v>
      </c>
      <c r="K145" s="44">
        <v>43706</v>
      </c>
      <c r="L145" s="44">
        <v>43707</v>
      </c>
      <c r="M145" s="44">
        <v>43711</v>
      </c>
      <c r="N145" s="44">
        <v>43712</v>
      </c>
      <c r="O145" s="44">
        <v>43713</v>
      </c>
      <c r="P145" s="44">
        <v>43714</v>
      </c>
      <c r="Q145" s="44">
        <v>43718</v>
      </c>
      <c r="R145" s="44">
        <v>43719</v>
      </c>
      <c r="S145" s="44">
        <v>43720</v>
      </c>
      <c r="T145" s="44">
        <v>43721</v>
      </c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</row>
    <row r="146" spans="1:41" s="42" customFormat="1" ht="14.1" customHeight="1" x14ac:dyDescent="0.25">
      <c r="A146" s="176" t="s">
        <v>8</v>
      </c>
      <c r="B146" s="177"/>
      <c r="C146" s="177"/>
      <c r="D146" s="178" t="s">
        <v>80</v>
      </c>
      <c r="E146" s="179"/>
      <c r="F146" s="164"/>
      <c r="G146" s="45" t="s">
        <v>129</v>
      </c>
      <c r="H146" s="46" t="s">
        <v>9</v>
      </c>
      <c r="I146" s="46" t="s">
        <v>10</v>
      </c>
      <c r="J146" s="46" t="s">
        <v>11</v>
      </c>
      <c r="K146" s="45" t="s">
        <v>12</v>
      </c>
      <c r="L146" s="46" t="s">
        <v>13</v>
      </c>
      <c r="M146" s="46" t="s">
        <v>14</v>
      </c>
      <c r="N146" s="46" t="s">
        <v>15</v>
      </c>
      <c r="O146" s="46" t="s">
        <v>16</v>
      </c>
      <c r="P146" s="46" t="s">
        <v>17</v>
      </c>
      <c r="Q146" s="46" t="s">
        <v>18</v>
      </c>
      <c r="R146" s="46" t="s">
        <v>19</v>
      </c>
      <c r="S146" s="46" t="s">
        <v>20</v>
      </c>
      <c r="T146" s="45" t="s">
        <v>21</v>
      </c>
      <c r="U146" s="46" t="s">
        <v>22</v>
      </c>
      <c r="V146" s="46" t="s">
        <v>23</v>
      </c>
      <c r="W146" s="46" t="s">
        <v>24</v>
      </c>
      <c r="X146" s="46" t="s">
        <v>25</v>
      </c>
      <c r="Y146" s="46" t="s">
        <v>26</v>
      </c>
      <c r="Z146" s="46" t="s">
        <v>27</v>
      </c>
      <c r="AA146" s="46" t="s">
        <v>28</v>
      </c>
      <c r="AB146" s="46" t="s">
        <v>29</v>
      </c>
      <c r="AC146" s="46" t="s">
        <v>30</v>
      </c>
      <c r="AD146" s="46" t="s">
        <v>31</v>
      </c>
      <c r="AE146" s="46" t="s">
        <v>32</v>
      </c>
      <c r="AF146" s="46" t="s">
        <v>33</v>
      </c>
      <c r="AG146" s="46" t="s">
        <v>34</v>
      </c>
      <c r="AH146" s="46" t="s">
        <v>35</v>
      </c>
      <c r="AI146" s="46" t="s">
        <v>36</v>
      </c>
      <c r="AJ146" s="46" t="s">
        <v>37</v>
      </c>
      <c r="AK146" s="46" t="s">
        <v>38</v>
      </c>
      <c r="AL146" s="46" t="s">
        <v>39</v>
      </c>
      <c r="AM146" s="46" t="s">
        <v>40</v>
      </c>
      <c r="AN146" s="46" t="s">
        <v>41</v>
      </c>
      <c r="AO146" s="46" t="s">
        <v>42</v>
      </c>
    </row>
    <row r="147" spans="1:41" s="54" customFormat="1" ht="14.1" customHeight="1" x14ac:dyDescent="0.25">
      <c r="A147" s="47"/>
      <c r="B147" s="48"/>
      <c r="C147" s="49"/>
      <c r="D147" s="50" t="s">
        <v>43</v>
      </c>
      <c r="E147" s="51"/>
      <c r="F147" s="52" t="s">
        <v>44</v>
      </c>
      <c r="G147" s="53">
        <v>0.89</v>
      </c>
      <c r="H147" s="53">
        <v>0.89500000000000002</v>
      </c>
      <c r="I147" s="53">
        <v>0.90500000000000003</v>
      </c>
      <c r="J147" s="53">
        <v>0.88500000000000001</v>
      </c>
      <c r="K147" s="53">
        <v>0.91500000000000004</v>
      </c>
      <c r="L147" s="53">
        <v>0.99</v>
      </c>
      <c r="M147" s="53">
        <v>0.90500000000000003</v>
      </c>
      <c r="N147" s="53">
        <v>0.9</v>
      </c>
      <c r="O147" s="53">
        <v>0.94</v>
      </c>
      <c r="P147" s="53">
        <v>0.93</v>
      </c>
      <c r="Q147" s="53">
        <v>0.95</v>
      </c>
      <c r="R147" s="53">
        <v>0.94499999999999995</v>
      </c>
      <c r="S147" s="53">
        <v>0.96</v>
      </c>
      <c r="T147" s="53">
        <v>0.97</v>
      </c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</row>
    <row r="148" spans="1:41" s="61" customFormat="1" ht="13.15" customHeight="1" x14ac:dyDescent="0.25">
      <c r="A148" s="55"/>
      <c r="B148" s="49"/>
      <c r="C148" s="56" t="s">
        <v>45</v>
      </c>
      <c r="D148" s="57"/>
      <c r="E148" s="58">
        <f>SUM((D148-B150)/B150)</f>
        <v>-1</v>
      </c>
      <c r="F148" s="52" t="s">
        <v>46</v>
      </c>
      <c r="G148" s="59">
        <v>0.94</v>
      </c>
      <c r="H148" s="60">
        <v>0.90500000000000003</v>
      </c>
      <c r="I148" s="60">
        <v>0.91500000000000004</v>
      </c>
      <c r="J148" s="60">
        <v>0.91</v>
      </c>
      <c r="K148" s="59">
        <v>0.97</v>
      </c>
      <c r="L148" s="60">
        <v>0.995</v>
      </c>
      <c r="M148" s="60">
        <v>0.91500000000000004</v>
      </c>
      <c r="N148" s="60">
        <v>0.94</v>
      </c>
      <c r="O148" s="60">
        <v>0.96</v>
      </c>
      <c r="P148" s="60">
        <v>0.95</v>
      </c>
      <c r="Q148" s="60">
        <v>0.95499999999999996</v>
      </c>
      <c r="R148" s="60">
        <v>0.97499999999999998</v>
      </c>
      <c r="S148" s="60">
        <v>0.98</v>
      </c>
      <c r="T148" s="60">
        <v>1.07</v>
      </c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</row>
    <row r="149" spans="1:41" s="61" customFormat="1" ht="14.1" customHeight="1" x14ac:dyDescent="0.25">
      <c r="A149" s="62"/>
      <c r="B149" s="63"/>
      <c r="C149" s="56" t="s">
        <v>47</v>
      </c>
      <c r="D149" s="57">
        <v>0.98499999999999999</v>
      </c>
      <c r="E149" s="58">
        <f>SUM((D149-B150)/B150)</f>
        <v>3.6842105263157926E-2</v>
      </c>
      <c r="F149" s="52" t="s">
        <v>48</v>
      </c>
      <c r="G149" s="60">
        <v>0.88500000000000001</v>
      </c>
      <c r="H149" s="60">
        <v>0.88</v>
      </c>
      <c r="I149" s="60">
        <v>0.88500000000000001</v>
      </c>
      <c r="J149" s="60">
        <v>0.87</v>
      </c>
      <c r="K149" s="60">
        <v>0.90500000000000003</v>
      </c>
      <c r="L149" s="60">
        <v>0.91</v>
      </c>
      <c r="M149" s="60">
        <v>0.875</v>
      </c>
      <c r="N149" s="60">
        <v>0.9</v>
      </c>
      <c r="O149" s="60">
        <v>0.91</v>
      </c>
      <c r="P149" s="60">
        <v>0.92500000000000004</v>
      </c>
      <c r="Q149" s="60">
        <v>0.92</v>
      </c>
      <c r="R149" s="60">
        <v>0.94</v>
      </c>
      <c r="S149" s="60">
        <v>0.95499999999999996</v>
      </c>
      <c r="T149" s="60">
        <v>0.96499999999999997</v>
      </c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</row>
    <row r="150" spans="1:41" s="61" customFormat="1" ht="14.1" customHeight="1" thickBot="1" x14ac:dyDescent="0.3">
      <c r="A150" s="64" t="s">
        <v>49</v>
      </c>
      <c r="B150" s="65">
        <v>0.95</v>
      </c>
      <c r="C150" s="49"/>
      <c r="D150" s="49"/>
      <c r="E150" s="66"/>
      <c r="F150" s="52" t="s">
        <v>50</v>
      </c>
      <c r="G150" s="53">
        <v>0.92</v>
      </c>
      <c r="H150" s="53">
        <v>0.9</v>
      </c>
      <c r="I150" s="53">
        <v>0.88500000000000001</v>
      </c>
      <c r="J150" s="53">
        <v>0.91</v>
      </c>
      <c r="K150" s="53">
        <v>0.96</v>
      </c>
      <c r="L150" s="53">
        <v>0.91500000000000004</v>
      </c>
      <c r="M150" s="53">
        <v>0.89500000000000002</v>
      </c>
      <c r="N150" s="53">
        <v>0.93</v>
      </c>
      <c r="O150" s="53">
        <v>0.92</v>
      </c>
      <c r="P150" s="53">
        <v>0.93500000000000005</v>
      </c>
      <c r="Q150" s="53">
        <v>0.93</v>
      </c>
      <c r="R150" s="53">
        <v>0.96499999999999997</v>
      </c>
      <c r="S150" s="53">
        <v>0.97</v>
      </c>
      <c r="T150" s="53">
        <v>1.06</v>
      </c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</row>
    <row r="151" spans="1:41" s="71" customFormat="1" ht="14.1" customHeight="1" x14ac:dyDescent="0.25">
      <c r="A151" s="64" t="s">
        <v>130</v>
      </c>
      <c r="B151" s="65"/>
      <c r="C151" s="67"/>
      <c r="D151" s="67"/>
      <c r="E151" s="68"/>
      <c r="F151" s="69" t="s">
        <v>51</v>
      </c>
      <c r="G151" s="70">
        <f>(G147+G150)/2</f>
        <v>0.90500000000000003</v>
      </c>
      <c r="H151" s="70">
        <f>G151</f>
        <v>0.90500000000000003</v>
      </c>
      <c r="I151" s="70">
        <f>H151</f>
        <v>0.90500000000000003</v>
      </c>
      <c r="J151" s="70">
        <f>I151</f>
        <v>0.90500000000000003</v>
      </c>
      <c r="K151" s="70">
        <f>(K147+K150)/2</f>
        <v>0.9375</v>
      </c>
      <c r="L151" s="70">
        <f t="shared" ref="L151:AO151" si="27">K151</f>
        <v>0.9375</v>
      </c>
      <c r="M151" s="70">
        <f t="shared" si="27"/>
        <v>0.9375</v>
      </c>
      <c r="N151" s="70">
        <f t="shared" si="27"/>
        <v>0.9375</v>
      </c>
      <c r="O151" s="70">
        <f t="shared" si="27"/>
        <v>0.9375</v>
      </c>
      <c r="P151" s="70">
        <f t="shared" si="27"/>
        <v>0.9375</v>
      </c>
      <c r="Q151" s="70">
        <f t="shared" si="27"/>
        <v>0.9375</v>
      </c>
      <c r="R151" s="70">
        <f t="shared" si="27"/>
        <v>0.9375</v>
      </c>
      <c r="S151" s="70">
        <f t="shared" si="27"/>
        <v>0.9375</v>
      </c>
      <c r="T151" s="70">
        <f t="shared" si="27"/>
        <v>0.9375</v>
      </c>
      <c r="U151" s="70">
        <f t="shared" si="27"/>
        <v>0.9375</v>
      </c>
      <c r="V151" s="70">
        <f t="shared" si="27"/>
        <v>0.9375</v>
      </c>
      <c r="W151" s="70">
        <f t="shared" si="27"/>
        <v>0.9375</v>
      </c>
      <c r="X151" s="70">
        <f t="shared" si="27"/>
        <v>0.9375</v>
      </c>
      <c r="Y151" s="70">
        <f t="shared" si="27"/>
        <v>0.9375</v>
      </c>
      <c r="Z151" s="70">
        <f t="shared" si="27"/>
        <v>0.9375</v>
      </c>
      <c r="AA151" s="70">
        <f t="shared" si="27"/>
        <v>0.9375</v>
      </c>
      <c r="AB151" s="70">
        <f t="shared" si="27"/>
        <v>0.9375</v>
      </c>
      <c r="AC151" s="70">
        <f t="shared" si="27"/>
        <v>0.9375</v>
      </c>
      <c r="AD151" s="70">
        <f t="shared" si="27"/>
        <v>0.9375</v>
      </c>
      <c r="AE151" s="70">
        <f t="shared" si="27"/>
        <v>0.9375</v>
      </c>
      <c r="AF151" s="70">
        <f t="shared" si="27"/>
        <v>0.9375</v>
      </c>
      <c r="AG151" s="70">
        <f t="shared" si="27"/>
        <v>0.9375</v>
      </c>
      <c r="AH151" s="70">
        <f t="shared" si="27"/>
        <v>0.9375</v>
      </c>
      <c r="AI151" s="70">
        <f t="shared" si="27"/>
        <v>0.9375</v>
      </c>
      <c r="AJ151" s="70">
        <f t="shared" si="27"/>
        <v>0.9375</v>
      </c>
      <c r="AK151" s="70">
        <f t="shared" si="27"/>
        <v>0.9375</v>
      </c>
      <c r="AL151" s="70">
        <f t="shared" si="27"/>
        <v>0.9375</v>
      </c>
      <c r="AM151" s="70">
        <f t="shared" si="27"/>
        <v>0.9375</v>
      </c>
      <c r="AN151" s="70">
        <f t="shared" si="27"/>
        <v>0.9375</v>
      </c>
      <c r="AO151" s="70">
        <f t="shared" si="27"/>
        <v>0.9375</v>
      </c>
    </row>
    <row r="152" spans="1:41" s="42" customFormat="1" ht="14.1" customHeight="1" x14ac:dyDescent="0.25">
      <c r="A152" s="93">
        <f>C150*B150</f>
        <v>0</v>
      </c>
      <c r="B152" s="94">
        <f>C151*B151</f>
        <v>0</v>
      </c>
      <c r="C152" s="72" t="s">
        <v>52</v>
      </c>
      <c r="D152" s="73">
        <v>0.93500000000000005</v>
      </c>
      <c r="E152" s="74">
        <f>SUM((B150-D152)/(D152))</f>
        <v>1.6042780748662996E-2</v>
      </c>
      <c r="F152" s="75" t="s">
        <v>53</v>
      </c>
      <c r="G152" s="76">
        <v>113100</v>
      </c>
      <c r="H152" s="77">
        <v>32980</v>
      </c>
      <c r="I152" s="77">
        <v>17390</v>
      </c>
      <c r="J152" s="77">
        <v>27500</v>
      </c>
      <c r="K152" s="76">
        <v>113860</v>
      </c>
      <c r="L152" s="77">
        <v>210960</v>
      </c>
      <c r="M152" s="91">
        <v>43590</v>
      </c>
      <c r="N152" s="91">
        <v>81010</v>
      </c>
      <c r="O152" s="91">
        <v>87990</v>
      </c>
      <c r="P152" s="91">
        <v>51810</v>
      </c>
      <c r="Q152" s="91">
        <v>42830</v>
      </c>
      <c r="R152" s="77">
        <v>138570</v>
      </c>
      <c r="S152" s="77">
        <v>42030</v>
      </c>
      <c r="T152" s="76">
        <v>224150</v>
      </c>
      <c r="U152" s="77"/>
      <c r="V152" s="77"/>
      <c r="W152" s="77"/>
      <c r="X152" s="77"/>
      <c r="Y152" s="77"/>
      <c r="Z152" s="77"/>
      <c r="AA152" s="77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spans="1:41" s="61" customFormat="1" ht="14.1" customHeight="1" x14ac:dyDescent="0.25">
      <c r="A153" s="55" t="s">
        <v>131</v>
      </c>
      <c r="B153" s="94">
        <f>ROUNDUP(A152/1000,0)+IF(A152,8.48,0)+ROUNDUP(A152*0.0003,2)</f>
        <v>0</v>
      </c>
      <c r="C153" s="72" t="s">
        <v>54</v>
      </c>
      <c r="D153" s="73"/>
      <c r="E153" s="74"/>
      <c r="F153" s="79" t="s">
        <v>49</v>
      </c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s="71" customFormat="1" ht="14.1" customHeight="1" x14ac:dyDescent="0.25">
      <c r="A154" s="82" t="s">
        <v>132</v>
      </c>
      <c r="B154" s="94">
        <f>ROUNDUP(B152/1000,0)+IF(B152,8.48,0)+ROUNDUP(B152*0.0003,2)</f>
        <v>0</v>
      </c>
      <c r="C154" s="84"/>
      <c r="D154" s="85" t="s">
        <v>55</v>
      </c>
      <c r="E154" s="86"/>
      <c r="F154" s="87" t="s">
        <v>56</v>
      </c>
      <c r="G154" s="88">
        <f t="shared" ref="G154:AO154" si="28">SUM(G151*105%)</f>
        <v>0.95025000000000004</v>
      </c>
      <c r="H154" s="88">
        <f t="shared" si="28"/>
        <v>0.95025000000000004</v>
      </c>
      <c r="I154" s="88">
        <f t="shared" si="28"/>
        <v>0.95025000000000004</v>
      </c>
      <c r="J154" s="88">
        <f t="shared" si="28"/>
        <v>0.95025000000000004</v>
      </c>
      <c r="K154" s="88">
        <f t="shared" si="28"/>
        <v>0.984375</v>
      </c>
      <c r="L154" s="88">
        <f t="shared" si="28"/>
        <v>0.984375</v>
      </c>
      <c r="M154" s="88">
        <f t="shared" si="28"/>
        <v>0.984375</v>
      </c>
      <c r="N154" s="88">
        <f t="shared" si="28"/>
        <v>0.984375</v>
      </c>
      <c r="O154" s="88">
        <f t="shared" si="28"/>
        <v>0.984375</v>
      </c>
      <c r="P154" s="88">
        <f t="shared" si="28"/>
        <v>0.984375</v>
      </c>
      <c r="Q154" s="88">
        <f t="shared" si="28"/>
        <v>0.984375</v>
      </c>
      <c r="R154" s="88">
        <f t="shared" si="28"/>
        <v>0.984375</v>
      </c>
      <c r="S154" s="88">
        <f t="shared" si="28"/>
        <v>0.984375</v>
      </c>
      <c r="T154" s="88">
        <f t="shared" si="28"/>
        <v>0.984375</v>
      </c>
      <c r="U154" s="88">
        <f t="shared" si="28"/>
        <v>0.984375</v>
      </c>
      <c r="V154" s="88">
        <f t="shared" si="28"/>
        <v>0.984375</v>
      </c>
      <c r="W154" s="88">
        <f t="shared" si="28"/>
        <v>0.984375</v>
      </c>
      <c r="X154" s="88">
        <f t="shared" si="28"/>
        <v>0.984375</v>
      </c>
      <c r="Y154" s="88">
        <f t="shared" si="28"/>
        <v>0.984375</v>
      </c>
      <c r="Z154" s="88">
        <f t="shared" si="28"/>
        <v>0.984375</v>
      </c>
      <c r="AA154" s="88">
        <f t="shared" si="28"/>
        <v>0.984375</v>
      </c>
      <c r="AB154" s="88">
        <f t="shared" si="28"/>
        <v>0.984375</v>
      </c>
      <c r="AC154" s="88">
        <f t="shared" si="28"/>
        <v>0.984375</v>
      </c>
      <c r="AD154" s="88">
        <f t="shared" si="28"/>
        <v>0.984375</v>
      </c>
      <c r="AE154" s="88">
        <f t="shared" si="28"/>
        <v>0.984375</v>
      </c>
      <c r="AF154" s="88">
        <f t="shared" si="28"/>
        <v>0.984375</v>
      </c>
      <c r="AG154" s="88">
        <f t="shared" si="28"/>
        <v>0.984375</v>
      </c>
      <c r="AH154" s="88">
        <f t="shared" si="28"/>
        <v>0.984375</v>
      </c>
      <c r="AI154" s="88">
        <f t="shared" si="28"/>
        <v>0.984375</v>
      </c>
      <c r="AJ154" s="88">
        <f t="shared" si="28"/>
        <v>0.984375</v>
      </c>
      <c r="AK154" s="88">
        <f t="shared" si="28"/>
        <v>0.984375</v>
      </c>
      <c r="AL154" s="88">
        <f t="shared" si="28"/>
        <v>0.984375</v>
      </c>
      <c r="AM154" s="88">
        <f t="shared" si="28"/>
        <v>0.984375</v>
      </c>
      <c r="AN154" s="88">
        <f t="shared" si="28"/>
        <v>0.984375</v>
      </c>
      <c r="AO154" s="88">
        <f t="shared" si="28"/>
        <v>0.984375</v>
      </c>
    </row>
    <row r="155" spans="1:41" s="42" customFormat="1" ht="14.1" customHeight="1" x14ac:dyDescent="0.25">
      <c r="A155" s="89"/>
      <c r="B155" s="89"/>
      <c r="C155" s="89"/>
      <c r="D155" s="89"/>
      <c r="E155" s="89"/>
      <c r="F155" s="89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</row>
    <row r="156" spans="1:41" s="42" customFormat="1" ht="14.1" customHeight="1" x14ac:dyDescent="0.25">
      <c r="A156" s="173" t="s">
        <v>6</v>
      </c>
      <c r="B156" s="174"/>
      <c r="C156" s="174"/>
      <c r="D156" s="174"/>
      <c r="E156" s="175"/>
      <c r="F156" s="43" t="s">
        <v>7</v>
      </c>
      <c r="G156" s="44">
        <v>43705</v>
      </c>
      <c r="H156" s="44">
        <v>43706</v>
      </c>
      <c r="I156" s="44">
        <v>43707</v>
      </c>
      <c r="J156" s="44">
        <v>43711</v>
      </c>
      <c r="K156" s="44">
        <v>43712</v>
      </c>
      <c r="L156" s="44">
        <v>43713</v>
      </c>
      <c r="M156" s="44">
        <v>43714</v>
      </c>
      <c r="N156" s="44">
        <v>43718</v>
      </c>
      <c r="O156" s="44">
        <v>43719</v>
      </c>
      <c r="P156" s="44">
        <v>43720</v>
      </c>
      <c r="Q156" s="44">
        <v>43721</v>
      </c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</row>
    <row r="157" spans="1:41" s="42" customFormat="1" ht="14.1" customHeight="1" x14ac:dyDescent="0.25">
      <c r="A157" s="176" t="s">
        <v>8</v>
      </c>
      <c r="B157" s="177"/>
      <c r="C157" s="177"/>
      <c r="D157" s="178" t="s">
        <v>154</v>
      </c>
      <c r="E157" s="179"/>
      <c r="F157" s="164"/>
      <c r="G157" s="45" t="s">
        <v>129</v>
      </c>
      <c r="H157" s="46" t="s">
        <v>9</v>
      </c>
      <c r="I157" s="46" t="s">
        <v>10</v>
      </c>
      <c r="J157" s="46" t="s">
        <v>11</v>
      </c>
      <c r="K157" s="46" t="s">
        <v>12</v>
      </c>
      <c r="L157" s="46" t="s">
        <v>13</v>
      </c>
      <c r="M157" s="46" t="s">
        <v>14</v>
      </c>
      <c r="N157" s="46" t="s">
        <v>15</v>
      </c>
      <c r="O157" s="46" t="s">
        <v>16</v>
      </c>
      <c r="P157" s="46" t="s">
        <v>17</v>
      </c>
      <c r="Q157" s="46" t="s">
        <v>18</v>
      </c>
      <c r="R157" s="46" t="s">
        <v>19</v>
      </c>
      <c r="S157" s="46" t="s">
        <v>20</v>
      </c>
      <c r="T157" s="46" t="s">
        <v>21</v>
      </c>
      <c r="U157" s="46" t="s">
        <v>22</v>
      </c>
      <c r="V157" s="46" t="s">
        <v>23</v>
      </c>
      <c r="W157" s="46" t="s">
        <v>24</v>
      </c>
      <c r="X157" s="46" t="s">
        <v>25</v>
      </c>
      <c r="Y157" s="46" t="s">
        <v>26</v>
      </c>
      <c r="Z157" s="46" t="s">
        <v>27</v>
      </c>
      <c r="AA157" s="46" t="s">
        <v>28</v>
      </c>
      <c r="AB157" s="46" t="s">
        <v>29</v>
      </c>
      <c r="AC157" s="46" t="s">
        <v>30</v>
      </c>
      <c r="AD157" s="46" t="s">
        <v>31</v>
      </c>
      <c r="AE157" s="46" t="s">
        <v>32</v>
      </c>
      <c r="AF157" s="46" t="s">
        <v>33</v>
      </c>
      <c r="AG157" s="46" t="s">
        <v>34</v>
      </c>
      <c r="AH157" s="46" t="s">
        <v>35</v>
      </c>
      <c r="AI157" s="46" t="s">
        <v>36</v>
      </c>
      <c r="AJ157" s="46" t="s">
        <v>37</v>
      </c>
      <c r="AK157" s="46" t="s">
        <v>38</v>
      </c>
      <c r="AL157" s="46" t="s">
        <v>39</v>
      </c>
      <c r="AM157" s="46" t="s">
        <v>40</v>
      </c>
      <c r="AN157" s="46" t="s">
        <v>41</v>
      </c>
      <c r="AO157" s="46" t="s">
        <v>42</v>
      </c>
    </row>
    <row r="158" spans="1:41" s="54" customFormat="1" ht="14.1" customHeight="1" x14ac:dyDescent="0.25">
      <c r="A158" s="47"/>
      <c r="B158" s="48"/>
      <c r="C158" s="49"/>
      <c r="D158" s="50" t="s">
        <v>43</v>
      </c>
      <c r="E158" s="51"/>
      <c r="F158" s="52" t="s">
        <v>44</v>
      </c>
      <c r="G158" s="53">
        <v>0.29499999999999998</v>
      </c>
      <c r="H158" s="53">
        <v>0.34499999999999997</v>
      </c>
      <c r="I158" s="53">
        <v>0.34</v>
      </c>
      <c r="J158" s="53">
        <v>0.32500000000000001</v>
      </c>
      <c r="K158" s="53">
        <v>0.32</v>
      </c>
      <c r="L158" s="53">
        <v>0.33</v>
      </c>
      <c r="M158" s="53">
        <v>0.32</v>
      </c>
      <c r="N158" s="53">
        <v>0.32500000000000001</v>
      </c>
      <c r="O158" s="53">
        <v>0.33</v>
      </c>
      <c r="P158" s="53">
        <v>0.34499999999999997</v>
      </c>
      <c r="Q158" s="53">
        <v>0.34</v>
      </c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</row>
    <row r="159" spans="1:41" s="61" customFormat="1" ht="13.15" customHeight="1" x14ac:dyDescent="0.25">
      <c r="A159" s="55"/>
      <c r="B159" s="49"/>
      <c r="C159" s="56" t="s">
        <v>45</v>
      </c>
      <c r="D159" s="57"/>
      <c r="E159" s="58">
        <f>SUM((D159-B161)/B161)</f>
        <v>-1</v>
      </c>
      <c r="F159" s="52" t="s">
        <v>46</v>
      </c>
      <c r="G159" s="59">
        <v>0.34</v>
      </c>
      <c r="H159" s="60">
        <v>0.34499999999999997</v>
      </c>
      <c r="I159" s="60">
        <v>0.34</v>
      </c>
      <c r="J159" s="60">
        <v>0.32500000000000001</v>
      </c>
      <c r="K159" s="60">
        <v>0.33</v>
      </c>
      <c r="L159" s="60">
        <v>0.33500000000000002</v>
      </c>
      <c r="M159" s="60">
        <v>0.32</v>
      </c>
      <c r="N159" s="60">
        <v>0.33</v>
      </c>
      <c r="O159" s="60">
        <v>0.34</v>
      </c>
      <c r="P159" s="60">
        <v>0.36</v>
      </c>
      <c r="Q159" s="60">
        <v>0.35499999999999998</v>
      </c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</row>
    <row r="160" spans="1:41" s="61" customFormat="1" ht="14.1" customHeight="1" x14ac:dyDescent="0.25">
      <c r="A160" s="62"/>
      <c r="B160" s="63"/>
      <c r="C160" s="56" t="s">
        <v>47</v>
      </c>
      <c r="D160" s="57">
        <v>0.33500000000000002</v>
      </c>
      <c r="E160" s="58">
        <f>SUM((D160-B161)/B161)</f>
        <v>4.6875000000000042E-2</v>
      </c>
      <c r="F160" s="52" t="s">
        <v>48</v>
      </c>
      <c r="G160" s="60">
        <v>0.29499999999999998</v>
      </c>
      <c r="H160" s="60">
        <v>0.33</v>
      </c>
      <c r="I160" s="60">
        <v>0.32500000000000001</v>
      </c>
      <c r="J160" s="60">
        <v>0.30499999999999999</v>
      </c>
      <c r="K160" s="60">
        <v>0.315</v>
      </c>
      <c r="L160" s="60">
        <v>0.315</v>
      </c>
      <c r="M160" s="60">
        <v>0.315</v>
      </c>
      <c r="N160" s="60">
        <v>0.32</v>
      </c>
      <c r="O160" s="60">
        <v>0.32500000000000001</v>
      </c>
      <c r="P160" s="60">
        <v>0.34</v>
      </c>
      <c r="Q160" s="60">
        <v>0.33500000000000002</v>
      </c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</row>
    <row r="161" spans="1:41" s="61" customFormat="1" ht="14.1" customHeight="1" thickBot="1" x14ac:dyDescent="0.3">
      <c r="A161" s="64" t="s">
        <v>49</v>
      </c>
      <c r="B161" s="65">
        <v>0.32</v>
      </c>
      <c r="C161" s="49"/>
      <c r="D161" s="49"/>
      <c r="E161" s="66"/>
      <c r="F161" s="52" t="s">
        <v>50</v>
      </c>
      <c r="G161" s="53">
        <v>0.34</v>
      </c>
      <c r="H161" s="53">
        <v>0.33500000000000002</v>
      </c>
      <c r="I161" s="53">
        <v>0.33</v>
      </c>
      <c r="J161" s="53">
        <v>0.31</v>
      </c>
      <c r="K161" s="53">
        <v>0.32500000000000001</v>
      </c>
      <c r="L161" s="53">
        <v>0.32</v>
      </c>
      <c r="M161" s="53">
        <v>0.315</v>
      </c>
      <c r="N161" s="53">
        <v>0.33</v>
      </c>
      <c r="O161" s="53">
        <v>0.33500000000000002</v>
      </c>
      <c r="P161" s="53">
        <v>0.34</v>
      </c>
      <c r="Q161" s="53">
        <v>0.34499999999999997</v>
      </c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</row>
    <row r="162" spans="1:41" s="71" customFormat="1" ht="14.1" customHeight="1" x14ac:dyDescent="0.25">
      <c r="A162" s="64" t="s">
        <v>130</v>
      </c>
      <c r="B162" s="65"/>
      <c r="C162" s="67"/>
      <c r="D162" s="67"/>
      <c r="E162" s="68"/>
      <c r="F162" s="69" t="s">
        <v>51</v>
      </c>
      <c r="G162" s="70">
        <f>(G158+G161)/2</f>
        <v>0.3175</v>
      </c>
      <c r="H162" s="70">
        <f t="shared" ref="H162:AO162" si="29">G162</f>
        <v>0.3175</v>
      </c>
      <c r="I162" s="70">
        <f t="shared" si="29"/>
        <v>0.3175</v>
      </c>
      <c r="J162" s="70">
        <f t="shared" si="29"/>
        <v>0.3175</v>
      </c>
      <c r="K162" s="70">
        <f t="shared" si="29"/>
        <v>0.3175</v>
      </c>
      <c r="L162" s="70">
        <f t="shared" si="29"/>
        <v>0.3175</v>
      </c>
      <c r="M162" s="70">
        <f t="shared" si="29"/>
        <v>0.3175</v>
      </c>
      <c r="N162" s="70">
        <f t="shared" si="29"/>
        <v>0.3175</v>
      </c>
      <c r="O162" s="70">
        <f t="shared" si="29"/>
        <v>0.3175</v>
      </c>
      <c r="P162" s="70">
        <f t="shared" si="29"/>
        <v>0.3175</v>
      </c>
      <c r="Q162" s="70">
        <f t="shared" si="29"/>
        <v>0.3175</v>
      </c>
      <c r="R162" s="70">
        <f t="shared" si="29"/>
        <v>0.3175</v>
      </c>
      <c r="S162" s="70">
        <f t="shared" si="29"/>
        <v>0.3175</v>
      </c>
      <c r="T162" s="70">
        <f t="shared" si="29"/>
        <v>0.3175</v>
      </c>
      <c r="U162" s="70">
        <f t="shared" si="29"/>
        <v>0.3175</v>
      </c>
      <c r="V162" s="70">
        <f t="shared" si="29"/>
        <v>0.3175</v>
      </c>
      <c r="W162" s="70">
        <f t="shared" si="29"/>
        <v>0.3175</v>
      </c>
      <c r="X162" s="70">
        <f t="shared" si="29"/>
        <v>0.3175</v>
      </c>
      <c r="Y162" s="70">
        <f t="shared" si="29"/>
        <v>0.3175</v>
      </c>
      <c r="Z162" s="70">
        <f t="shared" si="29"/>
        <v>0.3175</v>
      </c>
      <c r="AA162" s="70">
        <f t="shared" si="29"/>
        <v>0.3175</v>
      </c>
      <c r="AB162" s="70">
        <f t="shared" si="29"/>
        <v>0.3175</v>
      </c>
      <c r="AC162" s="70">
        <f t="shared" si="29"/>
        <v>0.3175</v>
      </c>
      <c r="AD162" s="70">
        <f t="shared" si="29"/>
        <v>0.3175</v>
      </c>
      <c r="AE162" s="70">
        <f t="shared" si="29"/>
        <v>0.3175</v>
      </c>
      <c r="AF162" s="70">
        <f t="shared" si="29"/>
        <v>0.3175</v>
      </c>
      <c r="AG162" s="70">
        <f t="shared" si="29"/>
        <v>0.3175</v>
      </c>
      <c r="AH162" s="70">
        <f t="shared" si="29"/>
        <v>0.3175</v>
      </c>
      <c r="AI162" s="70">
        <f t="shared" si="29"/>
        <v>0.3175</v>
      </c>
      <c r="AJ162" s="70">
        <f t="shared" si="29"/>
        <v>0.3175</v>
      </c>
      <c r="AK162" s="70">
        <f t="shared" si="29"/>
        <v>0.3175</v>
      </c>
      <c r="AL162" s="70">
        <f t="shared" si="29"/>
        <v>0.3175</v>
      </c>
      <c r="AM162" s="70">
        <f t="shared" si="29"/>
        <v>0.3175</v>
      </c>
      <c r="AN162" s="70">
        <f t="shared" si="29"/>
        <v>0.3175</v>
      </c>
      <c r="AO162" s="70">
        <f t="shared" si="29"/>
        <v>0.3175</v>
      </c>
    </row>
    <row r="163" spans="1:41" s="42" customFormat="1" ht="14.1" customHeight="1" x14ac:dyDescent="0.25">
      <c r="A163" s="93">
        <f>C161*B161</f>
        <v>0</v>
      </c>
      <c r="B163" s="94">
        <f>C162*B162</f>
        <v>0</v>
      </c>
      <c r="C163" s="72" t="s">
        <v>52</v>
      </c>
      <c r="D163" s="73">
        <v>0.315</v>
      </c>
      <c r="E163" s="74">
        <f>SUM((B161-D163)/(D163))</f>
        <v>1.5873015873015886E-2</v>
      </c>
      <c r="F163" s="75" t="s">
        <v>53</v>
      </c>
      <c r="G163" s="76">
        <v>106470</v>
      </c>
      <c r="H163" s="77">
        <v>48050</v>
      </c>
      <c r="I163" s="77">
        <v>24750</v>
      </c>
      <c r="J163" s="91">
        <v>27520</v>
      </c>
      <c r="K163" s="77">
        <v>29180</v>
      </c>
      <c r="L163" s="77">
        <v>23070</v>
      </c>
      <c r="M163" s="91">
        <v>2905</v>
      </c>
      <c r="N163" s="77">
        <v>19270</v>
      </c>
      <c r="O163" s="77">
        <v>32860</v>
      </c>
      <c r="P163" s="77">
        <v>185640</v>
      </c>
      <c r="Q163" s="77">
        <v>46850</v>
      </c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spans="1:41" s="61" customFormat="1" ht="14.1" customHeight="1" x14ac:dyDescent="0.25">
      <c r="A164" s="55" t="s">
        <v>131</v>
      </c>
      <c r="B164" s="94">
        <f>ROUNDUP(A163/1000,0)+IF(A163,8.48,0)+ROUNDUP(A163*0.0003,2)</f>
        <v>0</v>
      </c>
      <c r="C164" s="72" t="s">
        <v>54</v>
      </c>
      <c r="D164" s="73"/>
      <c r="E164" s="74"/>
      <c r="F164" s="79" t="s">
        <v>49</v>
      </c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s="71" customFormat="1" ht="14.1" customHeight="1" x14ac:dyDescent="0.25">
      <c r="A165" s="82" t="s">
        <v>132</v>
      </c>
      <c r="B165" s="94">
        <f>ROUNDUP(B163/1000,0)+IF(B163,8.48,0)+ROUNDUP(B163*0.0003,2)</f>
        <v>0</v>
      </c>
      <c r="C165" s="84"/>
      <c r="D165" s="85" t="s">
        <v>55</v>
      </c>
      <c r="E165" s="86"/>
      <c r="F165" s="87" t="s">
        <v>56</v>
      </c>
      <c r="G165" s="88">
        <f t="shared" ref="G165:AO165" si="30">SUM(G162*105%)</f>
        <v>0.33337500000000003</v>
      </c>
      <c r="H165" s="88">
        <f t="shared" si="30"/>
        <v>0.33337500000000003</v>
      </c>
      <c r="I165" s="88">
        <f t="shared" si="30"/>
        <v>0.33337500000000003</v>
      </c>
      <c r="J165" s="88">
        <f t="shared" si="30"/>
        <v>0.33337500000000003</v>
      </c>
      <c r="K165" s="88">
        <f t="shared" si="30"/>
        <v>0.33337500000000003</v>
      </c>
      <c r="L165" s="88">
        <f t="shared" si="30"/>
        <v>0.33337500000000003</v>
      </c>
      <c r="M165" s="88">
        <f t="shared" si="30"/>
        <v>0.33337500000000003</v>
      </c>
      <c r="N165" s="88">
        <f t="shared" si="30"/>
        <v>0.33337500000000003</v>
      </c>
      <c r="O165" s="88">
        <f t="shared" si="30"/>
        <v>0.33337500000000003</v>
      </c>
      <c r="P165" s="88">
        <f t="shared" si="30"/>
        <v>0.33337500000000003</v>
      </c>
      <c r="Q165" s="88">
        <f t="shared" si="30"/>
        <v>0.33337500000000003</v>
      </c>
      <c r="R165" s="88">
        <f t="shared" si="30"/>
        <v>0.33337500000000003</v>
      </c>
      <c r="S165" s="88">
        <f t="shared" si="30"/>
        <v>0.33337500000000003</v>
      </c>
      <c r="T165" s="88">
        <f t="shared" si="30"/>
        <v>0.33337500000000003</v>
      </c>
      <c r="U165" s="88">
        <f t="shared" si="30"/>
        <v>0.33337500000000003</v>
      </c>
      <c r="V165" s="88">
        <f t="shared" si="30"/>
        <v>0.33337500000000003</v>
      </c>
      <c r="W165" s="88">
        <f t="shared" si="30"/>
        <v>0.33337500000000003</v>
      </c>
      <c r="X165" s="88">
        <f t="shared" si="30"/>
        <v>0.33337500000000003</v>
      </c>
      <c r="Y165" s="88">
        <f t="shared" si="30"/>
        <v>0.33337500000000003</v>
      </c>
      <c r="Z165" s="88">
        <f t="shared" si="30"/>
        <v>0.33337500000000003</v>
      </c>
      <c r="AA165" s="88">
        <f t="shared" si="30"/>
        <v>0.33337500000000003</v>
      </c>
      <c r="AB165" s="88">
        <f t="shared" si="30"/>
        <v>0.33337500000000003</v>
      </c>
      <c r="AC165" s="88">
        <f t="shared" si="30"/>
        <v>0.33337500000000003</v>
      </c>
      <c r="AD165" s="88">
        <f t="shared" si="30"/>
        <v>0.33337500000000003</v>
      </c>
      <c r="AE165" s="88">
        <f t="shared" si="30"/>
        <v>0.33337500000000003</v>
      </c>
      <c r="AF165" s="88">
        <f t="shared" si="30"/>
        <v>0.33337500000000003</v>
      </c>
      <c r="AG165" s="88">
        <f t="shared" si="30"/>
        <v>0.33337500000000003</v>
      </c>
      <c r="AH165" s="88">
        <f t="shared" si="30"/>
        <v>0.33337500000000003</v>
      </c>
      <c r="AI165" s="88">
        <f t="shared" si="30"/>
        <v>0.33337500000000003</v>
      </c>
      <c r="AJ165" s="88">
        <f t="shared" si="30"/>
        <v>0.33337500000000003</v>
      </c>
      <c r="AK165" s="88">
        <f t="shared" si="30"/>
        <v>0.33337500000000003</v>
      </c>
      <c r="AL165" s="88">
        <f t="shared" si="30"/>
        <v>0.33337500000000003</v>
      </c>
      <c r="AM165" s="88">
        <f t="shared" si="30"/>
        <v>0.33337500000000003</v>
      </c>
      <c r="AN165" s="88">
        <f t="shared" si="30"/>
        <v>0.33337500000000003</v>
      </c>
      <c r="AO165" s="88">
        <f t="shared" si="30"/>
        <v>0.33337500000000003</v>
      </c>
    </row>
    <row r="166" spans="1:41" s="42" customFormat="1" ht="14.1" customHeight="1" x14ac:dyDescent="0.25">
      <c r="A166" s="89"/>
      <c r="B166" s="89"/>
      <c r="C166" s="89"/>
      <c r="D166" s="89"/>
      <c r="E166" s="89"/>
      <c r="F166" s="89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</row>
    <row r="167" spans="1:41" s="42" customFormat="1" ht="14.1" customHeight="1" x14ac:dyDescent="0.25">
      <c r="A167" s="173" t="s">
        <v>6</v>
      </c>
      <c r="B167" s="174"/>
      <c r="C167" s="174"/>
      <c r="D167" s="174"/>
      <c r="E167" s="175"/>
      <c r="F167" s="43" t="s">
        <v>7</v>
      </c>
      <c r="G167" s="44">
        <v>43711</v>
      </c>
      <c r="H167" s="44">
        <v>43712</v>
      </c>
      <c r="I167" s="44">
        <v>43713</v>
      </c>
      <c r="J167" s="44">
        <v>43714</v>
      </c>
      <c r="K167" s="44">
        <v>43718</v>
      </c>
      <c r="L167" s="44">
        <v>43719</v>
      </c>
      <c r="M167" s="44">
        <v>43720</v>
      </c>
      <c r="N167" s="44">
        <v>43721</v>
      </c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</row>
    <row r="168" spans="1:41" s="42" customFormat="1" ht="14.1" customHeight="1" x14ac:dyDescent="0.25">
      <c r="A168" s="176" t="s">
        <v>8</v>
      </c>
      <c r="B168" s="177"/>
      <c r="C168" s="177"/>
      <c r="D168" s="178" t="s">
        <v>155</v>
      </c>
      <c r="E168" s="179"/>
      <c r="F168" s="164"/>
      <c r="G168" s="45" t="s">
        <v>129</v>
      </c>
      <c r="H168" s="46" t="s">
        <v>9</v>
      </c>
      <c r="I168" s="46" t="s">
        <v>10</v>
      </c>
      <c r="J168" s="46" t="s">
        <v>11</v>
      </c>
      <c r="K168" s="46" t="s">
        <v>12</v>
      </c>
      <c r="L168" s="46" t="s">
        <v>13</v>
      </c>
      <c r="M168" s="45" t="s">
        <v>14</v>
      </c>
      <c r="N168" s="46" t="s">
        <v>15</v>
      </c>
      <c r="O168" s="46" t="s">
        <v>16</v>
      </c>
      <c r="P168" s="46" t="s">
        <v>17</v>
      </c>
      <c r="Q168" s="46" t="s">
        <v>18</v>
      </c>
      <c r="R168" s="46" t="s">
        <v>19</v>
      </c>
      <c r="S168" s="46" t="s">
        <v>20</v>
      </c>
      <c r="T168" s="46" t="s">
        <v>21</v>
      </c>
      <c r="U168" s="46" t="s">
        <v>22</v>
      </c>
      <c r="V168" s="46" t="s">
        <v>23</v>
      </c>
      <c r="W168" s="46" t="s">
        <v>24</v>
      </c>
      <c r="X168" s="46" t="s">
        <v>25</v>
      </c>
      <c r="Y168" s="46" t="s">
        <v>26</v>
      </c>
      <c r="Z168" s="46" t="s">
        <v>27</v>
      </c>
      <c r="AA168" s="46" t="s">
        <v>28</v>
      </c>
      <c r="AB168" s="46" t="s">
        <v>29</v>
      </c>
      <c r="AC168" s="46" t="s">
        <v>30</v>
      </c>
      <c r="AD168" s="46" t="s">
        <v>31</v>
      </c>
      <c r="AE168" s="46" t="s">
        <v>32</v>
      </c>
      <c r="AF168" s="46" t="s">
        <v>33</v>
      </c>
      <c r="AG168" s="46" t="s">
        <v>34</v>
      </c>
      <c r="AH168" s="46" t="s">
        <v>35</v>
      </c>
      <c r="AI168" s="46" t="s">
        <v>36</v>
      </c>
      <c r="AJ168" s="46" t="s">
        <v>37</v>
      </c>
      <c r="AK168" s="46" t="s">
        <v>38</v>
      </c>
      <c r="AL168" s="46" t="s">
        <v>39</v>
      </c>
      <c r="AM168" s="46" t="s">
        <v>40</v>
      </c>
      <c r="AN168" s="46" t="s">
        <v>41</v>
      </c>
      <c r="AO168" s="46" t="s">
        <v>42</v>
      </c>
    </row>
    <row r="169" spans="1:41" s="54" customFormat="1" ht="14.1" customHeight="1" x14ac:dyDescent="0.25">
      <c r="A169" s="47"/>
      <c r="B169" s="48"/>
      <c r="C169" s="49"/>
      <c r="D169" s="50" t="s">
        <v>43</v>
      </c>
      <c r="E169" s="51"/>
      <c r="F169" s="52" t="s">
        <v>44</v>
      </c>
      <c r="G169" s="53">
        <v>0.68500000000000005</v>
      </c>
      <c r="H169" s="53">
        <v>0.73499999999999999</v>
      </c>
      <c r="I169" s="53">
        <v>0.78</v>
      </c>
      <c r="J169" s="53">
        <v>0.77</v>
      </c>
      <c r="K169" s="53">
        <v>0.80500000000000005</v>
      </c>
      <c r="L169" s="53">
        <v>0.79500000000000004</v>
      </c>
      <c r="M169" s="53">
        <v>0.79500000000000004</v>
      </c>
      <c r="N169" s="53">
        <v>0.83</v>
      </c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</row>
    <row r="170" spans="1:41" s="61" customFormat="1" ht="13.15" customHeight="1" x14ac:dyDescent="0.25">
      <c r="A170" s="55"/>
      <c r="B170" s="49"/>
      <c r="C170" s="56" t="s">
        <v>45</v>
      </c>
      <c r="D170" s="57"/>
      <c r="E170" s="58">
        <f>SUM((D170-B172)/B172)</f>
        <v>-1</v>
      </c>
      <c r="F170" s="52" t="s">
        <v>46</v>
      </c>
      <c r="G170" s="59">
        <v>0.75</v>
      </c>
      <c r="H170" s="60">
        <v>0.8</v>
      </c>
      <c r="I170" s="60">
        <v>0.79</v>
      </c>
      <c r="J170" s="60">
        <v>0.81</v>
      </c>
      <c r="K170" s="60">
        <v>0.81499999999999995</v>
      </c>
      <c r="L170" s="60">
        <v>0.81</v>
      </c>
      <c r="M170" s="60">
        <v>0.84</v>
      </c>
      <c r="N170" s="60">
        <v>0.86</v>
      </c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</row>
    <row r="171" spans="1:41" s="61" customFormat="1" ht="14.1" customHeight="1" x14ac:dyDescent="0.25">
      <c r="A171" s="62"/>
      <c r="B171" s="63"/>
      <c r="C171" s="56" t="s">
        <v>47</v>
      </c>
      <c r="D171" s="57">
        <v>0.745</v>
      </c>
      <c r="E171" s="58">
        <f>SUM((D171-B172)/B172)</f>
        <v>4.1958041958041994E-2</v>
      </c>
      <c r="F171" s="52" t="s">
        <v>48</v>
      </c>
      <c r="G171" s="60">
        <v>0.68</v>
      </c>
      <c r="H171" s="60">
        <v>0.72499999999999998</v>
      </c>
      <c r="I171" s="60">
        <v>0.745</v>
      </c>
      <c r="J171" s="60">
        <v>0.77</v>
      </c>
      <c r="K171" s="60">
        <v>0.79</v>
      </c>
      <c r="L171" s="60">
        <v>0.77500000000000002</v>
      </c>
      <c r="M171" s="60">
        <v>0.79</v>
      </c>
      <c r="N171" s="60">
        <v>0.82</v>
      </c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</row>
    <row r="172" spans="1:41" s="61" customFormat="1" ht="14.1" customHeight="1" thickBot="1" x14ac:dyDescent="0.3">
      <c r="A172" s="64" t="s">
        <v>49</v>
      </c>
      <c r="B172" s="65">
        <v>0.71499999999999997</v>
      </c>
      <c r="C172" s="49"/>
      <c r="D172" s="49"/>
      <c r="E172" s="66"/>
      <c r="F172" s="52" t="s">
        <v>50</v>
      </c>
      <c r="G172" s="53">
        <v>0.73499999999999999</v>
      </c>
      <c r="H172" s="53">
        <v>0.76</v>
      </c>
      <c r="I172" s="53">
        <v>0.76500000000000001</v>
      </c>
      <c r="J172" s="53">
        <v>0.78500000000000003</v>
      </c>
      <c r="K172" s="53">
        <v>0.8</v>
      </c>
      <c r="L172" s="53">
        <v>0.79500000000000004</v>
      </c>
      <c r="M172" s="53">
        <v>0.83499999999999996</v>
      </c>
      <c r="N172" s="53">
        <v>0.85</v>
      </c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</row>
    <row r="173" spans="1:41" s="71" customFormat="1" ht="14.1" customHeight="1" x14ac:dyDescent="0.25">
      <c r="A173" s="64" t="s">
        <v>130</v>
      </c>
      <c r="B173" s="65"/>
      <c r="C173" s="67"/>
      <c r="D173" s="67"/>
      <c r="E173" s="68"/>
      <c r="F173" s="69" t="s">
        <v>51</v>
      </c>
      <c r="G173" s="70">
        <f>(G169+G172)/2</f>
        <v>0.71</v>
      </c>
      <c r="H173" s="70">
        <f t="shared" ref="H173:AO173" si="31">G173</f>
        <v>0.71</v>
      </c>
      <c r="I173" s="70">
        <f t="shared" si="31"/>
        <v>0.71</v>
      </c>
      <c r="J173" s="70">
        <f t="shared" si="31"/>
        <v>0.71</v>
      </c>
      <c r="K173" s="70">
        <f t="shared" si="31"/>
        <v>0.71</v>
      </c>
      <c r="L173" s="70">
        <f t="shared" si="31"/>
        <v>0.71</v>
      </c>
      <c r="M173" s="70">
        <f t="shared" si="31"/>
        <v>0.71</v>
      </c>
      <c r="N173" s="70">
        <f t="shared" si="31"/>
        <v>0.71</v>
      </c>
      <c r="O173" s="70">
        <f t="shared" si="31"/>
        <v>0.71</v>
      </c>
      <c r="P173" s="70">
        <f t="shared" si="31"/>
        <v>0.71</v>
      </c>
      <c r="Q173" s="70">
        <f t="shared" si="31"/>
        <v>0.71</v>
      </c>
      <c r="R173" s="70">
        <f t="shared" si="31"/>
        <v>0.71</v>
      </c>
      <c r="S173" s="70">
        <f t="shared" si="31"/>
        <v>0.71</v>
      </c>
      <c r="T173" s="70">
        <f t="shared" si="31"/>
        <v>0.71</v>
      </c>
      <c r="U173" s="70">
        <f t="shared" si="31"/>
        <v>0.71</v>
      </c>
      <c r="V173" s="70">
        <f t="shared" si="31"/>
        <v>0.71</v>
      </c>
      <c r="W173" s="70">
        <f t="shared" si="31"/>
        <v>0.71</v>
      </c>
      <c r="X173" s="70">
        <f t="shared" si="31"/>
        <v>0.71</v>
      </c>
      <c r="Y173" s="70">
        <f t="shared" si="31"/>
        <v>0.71</v>
      </c>
      <c r="Z173" s="70">
        <f t="shared" si="31"/>
        <v>0.71</v>
      </c>
      <c r="AA173" s="70">
        <f t="shared" si="31"/>
        <v>0.71</v>
      </c>
      <c r="AB173" s="70">
        <f t="shared" si="31"/>
        <v>0.71</v>
      </c>
      <c r="AC173" s="70">
        <f t="shared" si="31"/>
        <v>0.71</v>
      </c>
      <c r="AD173" s="70">
        <f t="shared" si="31"/>
        <v>0.71</v>
      </c>
      <c r="AE173" s="70">
        <f t="shared" si="31"/>
        <v>0.71</v>
      </c>
      <c r="AF173" s="70">
        <f t="shared" si="31"/>
        <v>0.71</v>
      </c>
      <c r="AG173" s="70">
        <f t="shared" si="31"/>
        <v>0.71</v>
      </c>
      <c r="AH173" s="70">
        <f t="shared" si="31"/>
        <v>0.71</v>
      </c>
      <c r="AI173" s="70">
        <f t="shared" si="31"/>
        <v>0.71</v>
      </c>
      <c r="AJ173" s="70">
        <f t="shared" si="31"/>
        <v>0.71</v>
      </c>
      <c r="AK173" s="70">
        <f t="shared" si="31"/>
        <v>0.71</v>
      </c>
      <c r="AL173" s="70">
        <f t="shared" si="31"/>
        <v>0.71</v>
      </c>
      <c r="AM173" s="70">
        <f t="shared" si="31"/>
        <v>0.71</v>
      </c>
      <c r="AN173" s="70">
        <f t="shared" si="31"/>
        <v>0.71</v>
      </c>
      <c r="AO173" s="70">
        <f t="shared" si="31"/>
        <v>0.71</v>
      </c>
    </row>
    <row r="174" spans="1:41" s="42" customFormat="1" ht="14.1" customHeight="1" x14ac:dyDescent="0.25">
      <c r="A174" s="93">
        <f>C172*B172</f>
        <v>0</v>
      </c>
      <c r="B174" s="94">
        <f>C173*B173</f>
        <v>0</v>
      </c>
      <c r="C174" s="72" t="s">
        <v>52</v>
      </c>
      <c r="D174" s="73">
        <v>0.70499999999999996</v>
      </c>
      <c r="E174" s="74">
        <f>SUM((B172-D174)/(D174))</f>
        <v>1.4184397163120581E-2</v>
      </c>
      <c r="F174" s="75" t="s">
        <v>53</v>
      </c>
      <c r="G174" s="76">
        <v>291730</v>
      </c>
      <c r="H174" s="77">
        <v>363290</v>
      </c>
      <c r="I174" s="77">
        <v>135210</v>
      </c>
      <c r="J174" s="77">
        <v>236500</v>
      </c>
      <c r="K174" s="77">
        <v>119450</v>
      </c>
      <c r="L174" s="77">
        <v>114820</v>
      </c>
      <c r="M174" s="76">
        <v>185950</v>
      </c>
      <c r="N174" s="77">
        <v>150250</v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spans="1:41" s="61" customFormat="1" ht="14.1" customHeight="1" x14ac:dyDescent="0.25">
      <c r="A175" s="55" t="s">
        <v>131</v>
      </c>
      <c r="B175" s="94">
        <f>ROUNDUP(A174/1000,0)+IF(A174,8.48,0)+ROUNDUP(A174*0.0003,2)</f>
        <v>0</v>
      </c>
      <c r="C175" s="72" t="s">
        <v>54</v>
      </c>
      <c r="D175" s="73"/>
      <c r="E175" s="74"/>
      <c r="F175" s="79" t="s">
        <v>49</v>
      </c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s="71" customFormat="1" ht="14.1" customHeight="1" x14ac:dyDescent="0.25">
      <c r="A176" s="82" t="s">
        <v>132</v>
      </c>
      <c r="B176" s="94">
        <f>ROUNDUP(B174/1000,0)+IF(B174,8.48,0)+ROUNDUP(B174*0.0003,2)</f>
        <v>0</v>
      </c>
      <c r="C176" s="84"/>
      <c r="D176" s="85" t="s">
        <v>55</v>
      </c>
      <c r="E176" s="86"/>
      <c r="F176" s="87" t="s">
        <v>56</v>
      </c>
      <c r="G176" s="88">
        <f t="shared" ref="G176:AO176" si="32">SUM(G173*105%)</f>
        <v>0.74549999999999994</v>
      </c>
      <c r="H176" s="88">
        <f t="shared" si="32"/>
        <v>0.74549999999999994</v>
      </c>
      <c r="I176" s="88">
        <f t="shared" si="32"/>
        <v>0.74549999999999994</v>
      </c>
      <c r="J176" s="88">
        <f t="shared" si="32"/>
        <v>0.74549999999999994</v>
      </c>
      <c r="K176" s="88">
        <f t="shared" si="32"/>
        <v>0.74549999999999994</v>
      </c>
      <c r="L176" s="88">
        <f t="shared" si="32"/>
        <v>0.74549999999999994</v>
      </c>
      <c r="M176" s="88">
        <f t="shared" si="32"/>
        <v>0.74549999999999994</v>
      </c>
      <c r="N176" s="88">
        <f t="shared" si="32"/>
        <v>0.74549999999999994</v>
      </c>
      <c r="O176" s="88">
        <f t="shared" si="32"/>
        <v>0.74549999999999994</v>
      </c>
      <c r="P176" s="88">
        <f t="shared" si="32"/>
        <v>0.74549999999999994</v>
      </c>
      <c r="Q176" s="88">
        <f t="shared" si="32"/>
        <v>0.74549999999999994</v>
      </c>
      <c r="R176" s="88">
        <f t="shared" si="32"/>
        <v>0.74549999999999994</v>
      </c>
      <c r="S176" s="88">
        <f t="shared" si="32"/>
        <v>0.74549999999999994</v>
      </c>
      <c r="T176" s="88">
        <f t="shared" si="32"/>
        <v>0.74549999999999994</v>
      </c>
      <c r="U176" s="88">
        <f t="shared" si="32"/>
        <v>0.74549999999999994</v>
      </c>
      <c r="V176" s="88">
        <f t="shared" si="32"/>
        <v>0.74549999999999994</v>
      </c>
      <c r="W176" s="88">
        <f t="shared" si="32"/>
        <v>0.74549999999999994</v>
      </c>
      <c r="X176" s="88">
        <f t="shared" si="32"/>
        <v>0.74549999999999994</v>
      </c>
      <c r="Y176" s="88">
        <f t="shared" si="32"/>
        <v>0.74549999999999994</v>
      </c>
      <c r="Z176" s="88">
        <f t="shared" si="32"/>
        <v>0.74549999999999994</v>
      </c>
      <c r="AA176" s="88">
        <f t="shared" si="32"/>
        <v>0.74549999999999994</v>
      </c>
      <c r="AB176" s="88">
        <f t="shared" si="32"/>
        <v>0.74549999999999994</v>
      </c>
      <c r="AC176" s="88">
        <f t="shared" si="32"/>
        <v>0.74549999999999994</v>
      </c>
      <c r="AD176" s="88">
        <f t="shared" si="32"/>
        <v>0.74549999999999994</v>
      </c>
      <c r="AE176" s="88">
        <f t="shared" si="32"/>
        <v>0.74549999999999994</v>
      </c>
      <c r="AF176" s="88">
        <f t="shared" si="32"/>
        <v>0.74549999999999994</v>
      </c>
      <c r="AG176" s="88">
        <f t="shared" si="32"/>
        <v>0.74549999999999994</v>
      </c>
      <c r="AH176" s="88">
        <f t="shared" si="32"/>
        <v>0.74549999999999994</v>
      </c>
      <c r="AI176" s="88">
        <f t="shared" si="32"/>
        <v>0.74549999999999994</v>
      </c>
      <c r="AJ176" s="88">
        <f t="shared" si="32"/>
        <v>0.74549999999999994</v>
      </c>
      <c r="AK176" s="88">
        <f t="shared" si="32"/>
        <v>0.74549999999999994</v>
      </c>
      <c r="AL176" s="88">
        <f t="shared" si="32"/>
        <v>0.74549999999999994</v>
      </c>
      <c r="AM176" s="88">
        <f t="shared" si="32"/>
        <v>0.74549999999999994</v>
      </c>
      <c r="AN176" s="88">
        <f t="shared" si="32"/>
        <v>0.74549999999999994</v>
      </c>
      <c r="AO176" s="88">
        <f t="shared" si="32"/>
        <v>0.74549999999999994</v>
      </c>
    </row>
    <row r="177" spans="1:41" s="42" customFormat="1" ht="14.1" customHeight="1" x14ac:dyDescent="0.25">
      <c r="A177" s="89"/>
      <c r="B177" s="89"/>
      <c r="C177" s="89"/>
      <c r="D177" s="89"/>
      <c r="E177" s="89"/>
      <c r="F177" s="89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</row>
    <row r="178" spans="1:41" s="42" customFormat="1" ht="14.1" customHeight="1" x14ac:dyDescent="0.25">
      <c r="A178" s="173" t="s">
        <v>6</v>
      </c>
      <c r="B178" s="174"/>
      <c r="C178" s="174"/>
      <c r="D178" s="174"/>
      <c r="E178" s="175"/>
      <c r="F178" s="43" t="s">
        <v>7</v>
      </c>
      <c r="G178" s="44">
        <v>43711</v>
      </c>
      <c r="H178" s="44">
        <v>43712</v>
      </c>
      <c r="I178" s="44">
        <v>43713</v>
      </c>
      <c r="J178" s="44">
        <v>43714</v>
      </c>
      <c r="K178" s="44">
        <v>43718</v>
      </c>
      <c r="L178" s="44">
        <v>43719</v>
      </c>
      <c r="M178" s="44">
        <v>43720</v>
      </c>
      <c r="N178" s="44">
        <v>43721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</row>
    <row r="179" spans="1:41" s="42" customFormat="1" ht="14.1" customHeight="1" x14ac:dyDescent="0.25">
      <c r="A179" s="176" t="s">
        <v>8</v>
      </c>
      <c r="B179" s="177"/>
      <c r="C179" s="177"/>
      <c r="D179" s="178" t="s">
        <v>116</v>
      </c>
      <c r="E179" s="179"/>
      <c r="F179" s="164"/>
      <c r="G179" s="45" t="s">
        <v>129</v>
      </c>
      <c r="H179" s="46" t="s">
        <v>9</v>
      </c>
      <c r="I179" s="46" t="s">
        <v>10</v>
      </c>
      <c r="J179" s="46" t="s">
        <v>11</v>
      </c>
      <c r="K179" s="46" t="s">
        <v>12</v>
      </c>
      <c r="L179" s="46" t="s">
        <v>13</v>
      </c>
      <c r="M179" s="46" t="s">
        <v>14</v>
      </c>
      <c r="N179" s="46" t="s">
        <v>15</v>
      </c>
      <c r="O179" s="46" t="s">
        <v>16</v>
      </c>
      <c r="P179" s="46" t="s">
        <v>17</v>
      </c>
      <c r="Q179" s="46" t="s">
        <v>18</v>
      </c>
      <c r="R179" s="46" t="s">
        <v>19</v>
      </c>
      <c r="S179" s="46" t="s">
        <v>20</v>
      </c>
      <c r="T179" s="46" t="s">
        <v>21</v>
      </c>
      <c r="U179" s="46" t="s">
        <v>22</v>
      </c>
      <c r="V179" s="46" t="s">
        <v>23</v>
      </c>
      <c r="W179" s="46" t="s">
        <v>24</v>
      </c>
      <c r="X179" s="46" t="s">
        <v>25</v>
      </c>
      <c r="Y179" s="46" t="s">
        <v>26</v>
      </c>
      <c r="Z179" s="46" t="s">
        <v>27</v>
      </c>
      <c r="AA179" s="46" t="s">
        <v>28</v>
      </c>
      <c r="AB179" s="46" t="s">
        <v>29</v>
      </c>
      <c r="AC179" s="46" t="s">
        <v>30</v>
      </c>
      <c r="AD179" s="46" t="s">
        <v>31</v>
      </c>
      <c r="AE179" s="46" t="s">
        <v>32</v>
      </c>
      <c r="AF179" s="46" t="s">
        <v>33</v>
      </c>
      <c r="AG179" s="46" t="s">
        <v>34</v>
      </c>
      <c r="AH179" s="46" t="s">
        <v>35</v>
      </c>
      <c r="AI179" s="46" t="s">
        <v>36</v>
      </c>
      <c r="AJ179" s="46" t="s">
        <v>37</v>
      </c>
      <c r="AK179" s="46" t="s">
        <v>38</v>
      </c>
      <c r="AL179" s="46" t="s">
        <v>39</v>
      </c>
      <c r="AM179" s="46" t="s">
        <v>40</v>
      </c>
      <c r="AN179" s="46" t="s">
        <v>41</v>
      </c>
      <c r="AO179" s="46" t="s">
        <v>42</v>
      </c>
    </row>
    <row r="180" spans="1:41" s="54" customFormat="1" ht="14.1" customHeight="1" x14ac:dyDescent="0.25">
      <c r="A180" s="47"/>
      <c r="B180" s="48"/>
      <c r="C180" s="49"/>
      <c r="D180" s="50" t="s">
        <v>43</v>
      </c>
      <c r="E180" s="51"/>
      <c r="F180" s="52" t="s">
        <v>44</v>
      </c>
      <c r="G180" s="53">
        <v>0.35499999999999998</v>
      </c>
      <c r="H180" s="53">
        <v>0.40500000000000003</v>
      </c>
      <c r="I180" s="53">
        <v>0.44</v>
      </c>
      <c r="J180" s="53">
        <v>0.44</v>
      </c>
      <c r="K180" s="53">
        <v>0.47</v>
      </c>
      <c r="L180" s="53">
        <v>0.46500000000000002</v>
      </c>
      <c r="M180" s="53">
        <v>0.48499999999999999</v>
      </c>
      <c r="N180" s="53">
        <v>0.49</v>
      </c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</row>
    <row r="181" spans="1:41" s="61" customFormat="1" ht="13.15" customHeight="1" x14ac:dyDescent="0.25">
      <c r="A181" s="55"/>
      <c r="B181" s="49"/>
      <c r="C181" s="56" t="s">
        <v>45</v>
      </c>
      <c r="D181" s="57"/>
      <c r="E181" s="58">
        <f>SUM((D181-B183)/B183)</f>
        <v>-1</v>
      </c>
      <c r="F181" s="52" t="s">
        <v>46</v>
      </c>
      <c r="G181" s="59">
        <v>0.40500000000000003</v>
      </c>
      <c r="H181" s="60">
        <v>0.47499999999999998</v>
      </c>
      <c r="I181" s="60">
        <v>0.44500000000000001</v>
      </c>
      <c r="J181" s="60">
        <v>0.47</v>
      </c>
      <c r="K181" s="60">
        <v>0.5</v>
      </c>
      <c r="L181" s="60">
        <v>0.49</v>
      </c>
      <c r="M181" s="60">
        <v>0.5</v>
      </c>
      <c r="N181" s="60">
        <v>0.495</v>
      </c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</row>
    <row r="182" spans="1:41" s="61" customFormat="1" ht="14.1" customHeight="1" x14ac:dyDescent="0.25">
      <c r="A182" s="62"/>
      <c r="B182" s="63"/>
      <c r="C182" s="56" t="s">
        <v>47</v>
      </c>
      <c r="D182" s="57">
        <v>0.39500000000000002</v>
      </c>
      <c r="E182" s="58">
        <f>SUM((D182-B183)/B183)</f>
        <v>3.9473684210526348E-2</v>
      </c>
      <c r="F182" s="52" t="s">
        <v>48</v>
      </c>
      <c r="G182" s="60">
        <v>0.35499999999999998</v>
      </c>
      <c r="H182" s="60">
        <v>0.40500000000000003</v>
      </c>
      <c r="I182" s="60">
        <v>0.42</v>
      </c>
      <c r="J182" s="60">
        <v>0.42499999999999999</v>
      </c>
      <c r="K182" s="60">
        <v>0.46</v>
      </c>
      <c r="L182" s="60">
        <v>0.45</v>
      </c>
      <c r="M182" s="60">
        <v>0.48</v>
      </c>
      <c r="N182" s="60">
        <v>0.47499999999999998</v>
      </c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</row>
    <row r="183" spans="1:41" s="61" customFormat="1" ht="14.1" customHeight="1" thickBot="1" x14ac:dyDescent="0.3">
      <c r="A183" s="64" t="s">
        <v>49</v>
      </c>
      <c r="B183" s="65">
        <v>0.38</v>
      </c>
      <c r="C183" s="49"/>
      <c r="D183" s="49"/>
      <c r="E183" s="66"/>
      <c r="F183" s="52" t="s">
        <v>50</v>
      </c>
      <c r="G183" s="53">
        <v>0.40500000000000003</v>
      </c>
      <c r="H183" s="53">
        <v>0.44</v>
      </c>
      <c r="I183" s="53">
        <v>0.42</v>
      </c>
      <c r="J183" s="53">
        <v>0.46500000000000002</v>
      </c>
      <c r="K183" s="53">
        <v>0.46500000000000002</v>
      </c>
      <c r="L183" s="53">
        <v>0.48</v>
      </c>
      <c r="M183" s="53">
        <v>0.48499999999999999</v>
      </c>
      <c r="N183" s="53">
        <v>0.48499999999999999</v>
      </c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</row>
    <row r="184" spans="1:41" s="71" customFormat="1" ht="14.1" customHeight="1" x14ac:dyDescent="0.25">
      <c r="A184" s="64" t="s">
        <v>130</v>
      </c>
      <c r="B184" s="65"/>
      <c r="C184" s="67"/>
      <c r="D184" s="67"/>
      <c r="E184" s="68"/>
      <c r="F184" s="69" t="s">
        <v>51</v>
      </c>
      <c r="G184" s="70">
        <f>(G180+G183)/2</f>
        <v>0.38</v>
      </c>
      <c r="H184" s="70">
        <f t="shared" ref="H184:AO184" si="33">G184</f>
        <v>0.38</v>
      </c>
      <c r="I184" s="70">
        <f t="shared" si="33"/>
        <v>0.38</v>
      </c>
      <c r="J184" s="70">
        <f t="shared" si="33"/>
        <v>0.38</v>
      </c>
      <c r="K184" s="70">
        <f t="shared" si="33"/>
        <v>0.38</v>
      </c>
      <c r="L184" s="70">
        <f t="shared" si="33"/>
        <v>0.38</v>
      </c>
      <c r="M184" s="70">
        <f t="shared" si="33"/>
        <v>0.38</v>
      </c>
      <c r="N184" s="70">
        <f t="shared" si="33"/>
        <v>0.38</v>
      </c>
      <c r="O184" s="70">
        <f t="shared" si="33"/>
        <v>0.38</v>
      </c>
      <c r="P184" s="70">
        <f t="shared" si="33"/>
        <v>0.38</v>
      </c>
      <c r="Q184" s="70">
        <f t="shared" si="33"/>
        <v>0.38</v>
      </c>
      <c r="R184" s="70">
        <f t="shared" si="33"/>
        <v>0.38</v>
      </c>
      <c r="S184" s="70">
        <f t="shared" si="33"/>
        <v>0.38</v>
      </c>
      <c r="T184" s="70">
        <f t="shared" si="33"/>
        <v>0.38</v>
      </c>
      <c r="U184" s="70">
        <f t="shared" si="33"/>
        <v>0.38</v>
      </c>
      <c r="V184" s="70">
        <f t="shared" si="33"/>
        <v>0.38</v>
      </c>
      <c r="W184" s="70">
        <f t="shared" si="33"/>
        <v>0.38</v>
      </c>
      <c r="X184" s="70">
        <f t="shared" si="33"/>
        <v>0.38</v>
      </c>
      <c r="Y184" s="70">
        <f t="shared" si="33"/>
        <v>0.38</v>
      </c>
      <c r="Z184" s="70">
        <f t="shared" si="33"/>
        <v>0.38</v>
      </c>
      <c r="AA184" s="70">
        <f t="shared" si="33"/>
        <v>0.38</v>
      </c>
      <c r="AB184" s="70">
        <f t="shared" si="33"/>
        <v>0.38</v>
      </c>
      <c r="AC184" s="70">
        <f t="shared" si="33"/>
        <v>0.38</v>
      </c>
      <c r="AD184" s="70">
        <f t="shared" si="33"/>
        <v>0.38</v>
      </c>
      <c r="AE184" s="70">
        <f t="shared" si="33"/>
        <v>0.38</v>
      </c>
      <c r="AF184" s="70">
        <f t="shared" si="33"/>
        <v>0.38</v>
      </c>
      <c r="AG184" s="70">
        <f t="shared" si="33"/>
        <v>0.38</v>
      </c>
      <c r="AH184" s="70">
        <f t="shared" si="33"/>
        <v>0.38</v>
      </c>
      <c r="AI184" s="70">
        <f t="shared" si="33"/>
        <v>0.38</v>
      </c>
      <c r="AJ184" s="70">
        <f t="shared" si="33"/>
        <v>0.38</v>
      </c>
      <c r="AK184" s="70">
        <f t="shared" si="33"/>
        <v>0.38</v>
      </c>
      <c r="AL184" s="70">
        <f t="shared" si="33"/>
        <v>0.38</v>
      </c>
      <c r="AM184" s="70">
        <f t="shared" si="33"/>
        <v>0.38</v>
      </c>
      <c r="AN184" s="70">
        <f t="shared" si="33"/>
        <v>0.38</v>
      </c>
      <c r="AO184" s="70">
        <f t="shared" si="33"/>
        <v>0.38</v>
      </c>
    </row>
    <row r="185" spans="1:41" s="42" customFormat="1" ht="14.1" customHeight="1" x14ac:dyDescent="0.25">
      <c r="A185" s="93">
        <f>C183*B183</f>
        <v>0</v>
      </c>
      <c r="B185" s="94">
        <f>C184*B184</f>
        <v>0</v>
      </c>
      <c r="C185" s="72" t="s">
        <v>52</v>
      </c>
      <c r="D185" s="73">
        <v>0.375</v>
      </c>
      <c r="E185" s="74">
        <f>SUM((B183-D185)/(D185))</f>
        <v>1.3333333333333345E-2</v>
      </c>
      <c r="F185" s="75" t="s">
        <v>53</v>
      </c>
      <c r="G185" s="76">
        <v>89720</v>
      </c>
      <c r="H185" s="77">
        <v>137950</v>
      </c>
      <c r="I185" s="77">
        <v>28520</v>
      </c>
      <c r="J185" s="77">
        <v>63590</v>
      </c>
      <c r="K185" s="77">
        <v>94130</v>
      </c>
      <c r="L185" s="77">
        <v>36390</v>
      </c>
      <c r="M185" s="77">
        <v>32970</v>
      </c>
      <c r="N185" s="77">
        <v>19950</v>
      </c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spans="1:41" s="61" customFormat="1" ht="14.1" customHeight="1" x14ac:dyDescent="0.25">
      <c r="A186" s="55" t="s">
        <v>131</v>
      </c>
      <c r="B186" s="94">
        <f>ROUNDUP(A185/1000,0)+IF(A185,8.48,0)+ROUNDUP(A185*0.0003,2)</f>
        <v>0</v>
      </c>
      <c r="C186" s="72" t="s">
        <v>54</v>
      </c>
      <c r="D186" s="73"/>
      <c r="E186" s="74"/>
      <c r="F186" s="79" t="s">
        <v>49</v>
      </c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s="71" customFormat="1" ht="14.1" customHeight="1" x14ac:dyDescent="0.25">
      <c r="A187" s="82" t="s">
        <v>132</v>
      </c>
      <c r="B187" s="94">
        <f>ROUNDUP(B185/1000,0)+IF(B185,8.48,0)+ROUNDUP(B185*0.0003,2)</f>
        <v>0</v>
      </c>
      <c r="C187" s="84"/>
      <c r="D187" s="85" t="s">
        <v>55</v>
      </c>
      <c r="E187" s="86"/>
      <c r="F187" s="87" t="s">
        <v>56</v>
      </c>
      <c r="G187" s="88">
        <f t="shared" ref="G187:AO187" si="34">SUM(G184*105%)</f>
        <v>0.39900000000000002</v>
      </c>
      <c r="H187" s="88">
        <f t="shared" si="34"/>
        <v>0.39900000000000002</v>
      </c>
      <c r="I187" s="88">
        <f t="shared" si="34"/>
        <v>0.39900000000000002</v>
      </c>
      <c r="J187" s="88">
        <f t="shared" si="34"/>
        <v>0.39900000000000002</v>
      </c>
      <c r="K187" s="88">
        <f t="shared" si="34"/>
        <v>0.39900000000000002</v>
      </c>
      <c r="L187" s="88">
        <f t="shared" si="34"/>
        <v>0.39900000000000002</v>
      </c>
      <c r="M187" s="88">
        <f t="shared" si="34"/>
        <v>0.39900000000000002</v>
      </c>
      <c r="N187" s="88">
        <f t="shared" si="34"/>
        <v>0.39900000000000002</v>
      </c>
      <c r="O187" s="88">
        <f t="shared" si="34"/>
        <v>0.39900000000000002</v>
      </c>
      <c r="P187" s="88">
        <f t="shared" si="34"/>
        <v>0.39900000000000002</v>
      </c>
      <c r="Q187" s="88">
        <f t="shared" si="34"/>
        <v>0.39900000000000002</v>
      </c>
      <c r="R187" s="88">
        <f t="shared" si="34"/>
        <v>0.39900000000000002</v>
      </c>
      <c r="S187" s="88">
        <f t="shared" si="34"/>
        <v>0.39900000000000002</v>
      </c>
      <c r="T187" s="88">
        <f t="shared" si="34"/>
        <v>0.39900000000000002</v>
      </c>
      <c r="U187" s="88">
        <f t="shared" si="34"/>
        <v>0.39900000000000002</v>
      </c>
      <c r="V187" s="88">
        <f t="shared" si="34"/>
        <v>0.39900000000000002</v>
      </c>
      <c r="W187" s="88">
        <f t="shared" si="34"/>
        <v>0.39900000000000002</v>
      </c>
      <c r="X187" s="88">
        <f t="shared" si="34"/>
        <v>0.39900000000000002</v>
      </c>
      <c r="Y187" s="88">
        <f t="shared" si="34"/>
        <v>0.39900000000000002</v>
      </c>
      <c r="Z187" s="88">
        <f t="shared" si="34"/>
        <v>0.39900000000000002</v>
      </c>
      <c r="AA187" s="88">
        <f t="shared" si="34"/>
        <v>0.39900000000000002</v>
      </c>
      <c r="AB187" s="88">
        <f t="shared" si="34"/>
        <v>0.39900000000000002</v>
      </c>
      <c r="AC187" s="88">
        <f t="shared" si="34"/>
        <v>0.39900000000000002</v>
      </c>
      <c r="AD187" s="88">
        <f t="shared" si="34"/>
        <v>0.39900000000000002</v>
      </c>
      <c r="AE187" s="88">
        <f t="shared" si="34"/>
        <v>0.39900000000000002</v>
      </c>
      <c r="AF187" s="88">
        <f t="shared" si="34"/>
        <v>0.39900000000000002</v>
      </c>
      <c r="AG187" s="88">
        <f t="shared" si="34"/>
        <v>0.39900000000000002</v>
      </c>
      <c r="AH187" s="88">
        <f t="shared" si="34"/>
        <v>0.39900000000000002</v>
      </c>
      <c r="AI187" s="88">
        <f t="shared" si="34"/>
        <v>0.39900000000000002</v>
      </c>
      <c r="AJ187" s="88">
        <f t="shared" si="34"/>
        <v>0.39900000000000002</v>
      </c>
      <c r="AK187" s="88">
        <f t="shared" si="34"/>
        <v>0.39900000000000002</v>
      </c>
      <c r="AL187" s="88">
        <f t="shared" si="34"/>
        <v>0.39900000000000002</v>
      </c>
      <c r="AM187" s="88">
        <f t="shared" si="34"/>
        <v>0.39900000000000002</v>
      </c>
      <c r="AN187" s="88">
        <f t="shared" si="34"/>
        <v>0.39900000000000002</v>
      </c>
      <c r="AO187" s="88">
        <f t="shared" si="34"/>
        <v>0.39900000000000002</v>
      </c>
    </row>
    <row r="188" spans="1:41" s="42" customFormat="1" ht="14.1" customHeight="1" x14ac:dyDescent="0.25">
      <c r="A188" s="89"/>
      <c r="B188" s="89"/>
      <c r="C188" s="89"/>
      <c r="D188" s="89"/>
      <c r="E188" s="89"/>
      <c r="F188" s="89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</row>
    <row r="189" spans="1:41" s="42" customFormat="1" ht="14.1" customHeight="1" x14ac:dyDescent="0.25">
      <c r="A189" s="173" t="s">
        <v>6</v>
      </c>
      <c r="B189" s="174"/>
      <c r="C189" s="174"/>
      <c r="D189" s="174"/>
      <c r="E189" s="175"/>
      <c r="F189" s="43" t="s">
        <v>7</v>
      </c>
      <c r="G189" s="44">
        <v>43713</v>
      </c>
      <c r="H189" s="44">
        <v>43714</v>
      </c>
      <c r="I189" s="44">
        <v>43718</v>
      </c>
      <c r="J189" s="44">
        <v>43719</v>
      </c>
      <c r="K189" s="44">
        <v>43720</v>
      </c>
      <c r="L189" s="44">
        <v>43721</v>
      </c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</row>
    <row r="190" spans="1:41" s="42" customFormat="1" ht="14.1" customHeight="1" x14ac:dyDescent="0.25">
      <c r="A190" s="176" t="s">
        <v>8</v>
      </c>
      <c r="B190" s="177"/>
      <c r="C190" s="177"/>
      <c r="D190" s="178" t="s">
        <v>156</v>
      </c>
      <c r="E190" s="179"/>
      <c r="F190" s="164"/>
      <c r="G190" s="45" t="s">
        <v>129</v>
      </c>
      <c r="H190" s="46" t="s">
        <v>9</v>
      </c>
      <c r="I190" s="46" t="s">
        <v>10</v>
      </c>
      <c r="J190" s="46" t="s">
        <v>11</v>
      </c>
      <c r="K190" s="46" t="s">
        <v>12</v>
      </c>
      <c r="L190" s="46" t="s">
        <v>13</v>
      </c>
      <c r="M190" s="46" t="s">
        <v>14</v>
      </c>
      <c r="N190" s="46" t="s">
        <v>15</v>
      </c>
      <c r="O190" s="46" t="s">
        <v>16</v>
      </c>
      <c r="P190" s="46" t="s">
        <v>17</v>
      </c>
      <c r="Q190" s="46" t="s">
        <v>18</v>
      </c>
      <c r="R190" s="46" t="s">
        <v>19</v>
      </c>
      <c r="S190" s="46" t="s">
        <v>20</v>
      </c>
      <c r="T190" s="46" t="s">
        <v>21</v>
      </c>
      <c r="U190" s="46" t="s">
        <v>22</v>
      </c>
      <c r="V190" s="46" t="s">
        <v>23</v>
      </c>
      <c r="W190" s="46" t="s">
        <v>24</v>
      </c>
      <c r="X190" s="46" t="s">
        <v>25</v>
      </c>
      <c r="Y190" s="46" t="s">
        <v>26</v>
      </c>
      <c r="Z190" s="46" t="s">
        <v>27</v>
      </c>
      <c r="AA190" s="46" t="s">
        <v>28</v>
      </c>
      <c r="AB190" s="46" t="s">
        <v>29</v>
      </c>
      <c r="AC190" s="46" t="s">
        <v>30</v>
      </c>
      <c r="AD190" s="46" t="s">
        <v>31</v>
      </c>
      <c r="AE190" s="46" t="s">
        <v>32</v>
      </c>
      <c r="AF190" s="46" t="s">
        <v>33</v>
      </c>
      <c r="AG190" s="46" t="s">
        <v>34</v>
      </c>
      <c r="AH190" s="46" t="s">
        <v>35</v>
      </c>
      <c r="AI190" s="46" t="s">
        <v>36</v>
      </c>
      <c r="AJ190" s="46" t="s">
        <v>37</v>
      </c>
      <c r="AK190" s="46" t="s">
        <v>38</v>
      </c>
      <c r="AL190" s="46" t="s">
        <v>39</v>
      </c>
      <c r="AM190" s="46" t="s">
        <v>40</v>
      </c>
      <c r="AN190" s="46" t="s">
        <v>41</v>
      </c>
      <c r="AO190" s="46" t="s">
        <v>42</v>
      </c>
    </row>
    <row r="191" spans="1:41" s="54" customFormat="1" ht="14.1" customHeight="1" x14ac:dyDescent="0.25">
      <c r="A191" s="47"/>
      <c r="B191" s="48"/>
      <c r="C191" s="49"/>
      <c r="D191" s="50" t="s">
        <v>43</v>
      </c>
      <c r="E191" s="51"/>
      <c r="F191" s="52" t="s">
        <v>44</v>
      </c>
      <c r="G191" s="53">
        <v>0.625</v>
      </c>
      <c r="H191" s="53">
        <v>0.67</v>
      </c>
      <c r="I191" s="53">
        <v>0.66500000000000004</v>
      </c>
      <c r="J191" s="53">
        <v>0.65</v>
      </c>
      <c r="K191" s="53">
        <v>0.70499999999999996</v>
      </c>
      <c r="L191" s="53">
        <v>0.72499999999999998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</row>
    <row r="192" spans="1:41" s="61" customFormat="1" ht="13.15" customHeight="1" x14ac:dyDescent="0.25">
      <c r="A192" s="55"/>
      <c r="B192" s="49"/>
      <c r="C192" s="56" t="s">
        <v>45</v>
      </c>
      <c r="D192" s="57"/>
      <c r="E192" s="58">
        <f>SUM((D192-B194)/B194)</f>
        <v>-1</v>
      </c>
      <c r="F192" s="52" t="s">
        <v>46</v>
      </c>
      <c r="G192" s="59">
        <v>0.67500000000000004</v>
      </c>
      <c r="H192" s="60">
        <v>0.67</v>
      </c>
      <c r="I192" s="60">
        <v>0.66500000000000004</v>
      </c>
      <c r="J192" s="59">
        <v>0.71</v>
      </c>
      <c r="K192" s="60">
        <v>0.755</v>
      </c>
      <c r="L192" s="60">
        <v>0.74</v>
      </c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</row>
    <row r="193" spans="1:41" s="61" customFormat="1" ht="14.1" customHeight="1" x14ac:dyDescent="0.25">
      <c r="A193" s="62"/>
      <c r="B193" s="63"/>
      <c r="C193" s="56" t="s">
        <v>47</v>
      </c>
      <c r="D193" s="57">
        <v>0.71</v>
      </c>
      <c r="E193" s="58">
        <f>SUM((D193-B194)/B194)</f>
        <v>3.6496350364963369E-2</v>
      </c>
      <c r="F193" s="52" t="s">
        <v>48</v>
      </c>
      <c r="G193" s="60">
        <v>0.625</v>
      </c>
      <c r="H193" s="60">
        <v>0.65500000000000003</v>
      </c>
      <c r="I193" s="60">
        <v>0.64</v>
      </c>
      <c r="J193" s="60">
        <v>0.64</v>
      </c>
      <c r="K193" s="60">
        <v>0.7</v>
      </c>
      <c r="L193" s="60">
        <v>0.72</v>
      </c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</row>
    <row r="194" spans="1:41" s="61" customFormat="1" ht="14.1" customHeight="1" thickBot="1" x14ac:dyDescent="0.3">
      <c r="A194" s="64" t="s">
        <v>49</v>
      </c>
      <c r="B194" s="65">
        <v>0.68500000000000005</v>
      </c>
      <c r="C194" s="49"/>
      <c r="D194" s="49"/>
      <c r="E194" s="66"/>
      <c r="F194" s="52" t="s">
        <v>50</v>
      </c>
      <c r="G194" s="53">
        <v>0.66500000000000004</v>
      </c>
      <c r="H194" s="53">
        <v>0.65500000000000003</v>
      </c>
      <c r="I194" s="53">
        <v>0.64</v>
      </c>
      <c r="J194" s="53">
        <v>0.7</v>
      </c>
      <c r="K194" s="53">
        <v>0.72499999999999998</v>
      </c>
      <c r="L194" s="53">
        <v>0.73499999999999999</v>
      </c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</row>
    <row r="195" spans="1:41" s="71" customFormat="1" ht="14.1" customHeight="1" x14ac:dyDescent="0.25">
      <c r="A195" s="64" t="s">
        <v>130</v>
      </c>
      <c r="B195" s="65"/>
      <c r="C195" s="67"/>
      <c r="D195" s="67"/>
      <c r="E195" s="68"/>
      <c r="F195" s="69" t="s">
        <v>51</v>
      </c>
      <c r="G195" s="70">
        <f>(G191+G194)/2</f>
        <v>0.64500000000000002</v>
      </c>
      <c r="H195" s="70">
        <f>G195</f>
        <v>0.64500000000000002</v>
      </c>
      <c r="I195" s="70">
        <f>H195</f>
        <v>0.64500000000000002</v>
      </c>
      <c r="J195" s="70">
        <f>(J191+J194)/2</f>
        <v>0.67500000000000004</v>
      </c>
      <c r="K195" s="70">
        <f t="shared" ref="K195:AO195" si="35">J195</f>
        <v>0.67500000000000004</v>
      </c>
      <c r="L195" s="70">
        <f t="shared" si="35"/>
        <v>0.67500000000000004</v>
      </c>
      <c r="M195" s="70">
        <f t="shared" si="35"/>
        <v>0.67500000000000004</v>
      </c>
      <c r="N195" s="70">
        <f t="shared" si="35"/>
        <v>0.67500000000000004</v>
      </c>
      <c r="O195" s="70">
        <f t="shared" si="35"/>
        <v>0.67500000000000004</v>
      </c>
      <c r="P195" s="70">
        <f t="shared" si="35"/>
        <v>0.67500000000000004</v>
      </c>
      <c r="Q195" s="70">
        <f t="shared" si="35"/>
        <v>0.67500000000000004</v>
      </c>
      <c r="R195" s="70">
        <f t="shared" si="35"/>
        <v>0.67500000000000004</v>
      </c>
      <c r="S195" s="70">
        <f t="shared" si="35"/>
        <v>0.67500000000000004</v>
      </c>
      <c r="T195" s="70">
        <f t="shared" si="35"/>
        <v>0.67500000000000004</v>
      </c>
      <c r="U195" s="70">
        <f t="shared" si="35"/>
        <v>0.67500000000000004</v>
      </c>
      <c r="V195" s="70">
        <f t="shared" si="35"/>
        <v>0.67500000000000004</v>
      </c>
      <c r="W195" s="70">
        <f t="shared" si="35"/>
        <v>0.67500000000000004</v>
      </c>
      <c r="X195" s="70">
        <f t="shared" si="35"/>
        <v>0.67500000000000004</v>
      </c>
      <c r="Y195" s="70">
        <f t="shared" si="35"/>
        <v>0.67500000000000004</v>
      </c>
      <c r="Z195" s="70">
        <f t="shared" si="35"/>
        <v>0.67500000000000004</v>
      </c>
      <c r="AA195" s="70">
        <f t="shared" si="35"/>
        <v>0.67500000000000004</v>
      </c>
      <c r="AB195" s="70">
        <f t="shared" si="35"/>
        <v>0.67500000000000004</v>
      </c>
      <c r="AC195" s="70">
        <f t="shared" si="35"/>
        <v>0.67500000000000004</v>
      </c>
      <c r="AD195" s="70">
        <f t="shared" si="35"/>
        <v>0.67500000000000004</v>
      </c>
      <c r="AE195" s="70">
        <f t="shared" si="35"/>
        <v>0.67500000000000004</v>
      </c>
      <c r="AF195" s="70">
        <f t="shared" si="35"/>
        <v>0.67500000000000004</v>
      </c>
      <c r="AG195" s="70">
        <f t="shared" si="35"/>
        <v>0.67500000000000004</v>
      </c>
      <c r="AH195" s="70">
        <f t="shared" si="35"/>
        <v>0.67500000000000004</v>
      </c>
      <c r="AI195" s="70">
        <f t="shared" si="35"/>
        <v>0.67500000000000004</v>
      </c>
      <c r="AJ195" s="70">
        <f t="shared" si="35"/>
        <v>0.67500000000000004</v>
      </c>
      <c r="AK195" s="70">
        <f t="shared" si="35"/>
        <v>0.67500000000000004</v>
      </c>
      <c r="AL195" s="70">
        <f t="shared" si="35"/>
        <v>0.67500000000000004</v>
      </c>
      <c r="AM195" s="70">
        <f t="shared" si="35"/>
        <v>0.67500000000000004</v>
      </c>
      <c r="AN195" s="70">
        <f t="shared" si="35"/>
        <v>0.67500000000000004</v>
      </c>
      <c r="AO195" s="70">
        <f t="shared" si="35"/>
        <v>0.67500000000000004</v>
      </c>
    </row>
    <row r="196" spans="1:41" s="42" customFormat="1" ht="14.1" customHeight="1" x14ac:dyDescent="0.25">
      <c r="A196" s="93">
        <f>C194*B194</f>
        <v>0</v>
      </c>
      <c r="B196" s="94">
        <f>C195*B195</f>
        <v>0</v>
      </c>
      <c r="C196" s="72" t="s">
        <v>52</v>
      </c>
      <c r="D196" s="73">
        <v>0.67500000000000004</v>
      </c>
      <c r="E196" s="74">
        <f>SUM((B194-D196)/(D196))</f>
        <v>1.4814814814814828E-2</v>
      </c>
      <c r="F196" s="75" t="s">
        <v>53</v>
      </c>
      <c r="G196" s="76">
        <v>45010</v>
      </c>
      <c r="H196" s="77">
        <v>15280</v>
      </c>
      <c r="I196" s="77">
        <v>17560</v>
      </c>
      <c r="J196" s="76">
        <v>68540</v>
      </c>
      <c r="K196" s="77">
        <v>129390</v>
      </c>
      <c r="L196" s="77">
        <v>36440</v>
      </c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s="61" customFormat="1" ht="14.1" customHeight="1" x14ac:dyDescent="0.25">
      <c r="A197" s="55" t="s">
        <v>131</v>
      </c>
      <c r="B197" s="94">
        <f>ROUNDUP(A196/1000,0)+IF(A196,8.48,0)+ROUNDUP(A196*0.0003,2)</f>
        <v>0</v>
      </c>
      <c r="C197" s="72" t="s">
        <v>54</v>
      </c>
      <c r="D197" s="73"/>
      <c r="E197" s="74"/>
      <c r="F197" s="79" t="s">
        <v>49</v>
      </c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s="71" customFormat="1" ht="14.1" customHeight="1" x14ac:dyDescent="0.25">
      <c r="A198" s="82" t="s">
        <v>132</v>
      </c>
      <c r="B198" s="94">
        <f>ROUNDUP(B196/1000,0)+IF(B196,8.48,0)+ROUNDUP(B196*0.0003,2)</f>
        <v>0</v>
      </c>
      <c r="C198" s="84"/>
      <c r="D198" s="85" t="s">
        <v>55</v>
      </c>
      <c r="E198" s="86"/>
      <c r="F198" s="87" t="s">
        <v>56</v>
      </c>
      <c r="G198" s="88">
        <f t="shared" ref="G198:AO198" si="36">SUM(G195*105%)</f>
        <v>0.67725000000000002</v>
      </c>
      <c r="H198" s="88">
        <f t="shared" si="36"/>
        <v>0.67725000000000002</v>
      </c>
      <c r="I198" s="88">
        <f t="shared" si="36"/>
        <v>0.67725000000000002</v>
      </c>
      <c r="J198" s="88">
        <f t="shared" si="36"/>
        <v>0.7087500000000001</v>
      </c>
      <c r="K198" s="88">
        <f t="shared" si="36"/>
        <v>0.7087500000000001</v>
      </c>
      <c r="L198" s="88">
        <f t="shared" si="36"/>
        <v>0.7087500000000001</v>
      </c>
      <c r="M198" s="88">
        <f t="shared" si="36"/>
        <v>0.7087500000000001</v>
      </c>
      <c r="N198" s="88">
        <f t="shared" si="36"/>
        <v>0.7087500000000001</v>
      </c>
      <c r="O198" s="88">
        <f t="shared" si="36"/>
        <v>0.7087500000000001</v>
      </c>
      <c r="P198" s="88">
        <f t="shared" si="36"/>
        <v>0.7087500000000001</v>
      </c>
      <c r="Q198" s="88">
        <f t="shared" si="36"/>
        <v>0.7087500000000001</v>
      </c>
      <c r="R198" s="88">
        <f t="shared" si="36"/>
        <v>0.7087500000000001</v>
      </c>
      <c r="S198" s="88">
        <f t="shared" si="36"/>
        <v>0.7087500000000001</v>
      </c>
      <c r="T198" s="88">
        <f t="shared" si="36"/>
        <v>0.7087500000000001</v>
      </c>
      <c r="U198" s="88">
        <f t="shared" si="36"/>
        <v>0.7087500000000001</v>
      </c>
      <c r="V198" s="88">
        <f t="shared" si="36"/>
        <v>0.7087500000000001</v>
      </c>
      <c r="W198" s="88">
        <f t="shared" si="36"/>
        <v>0.7087500000000001</v>
      </c>
      <c r="X198" s="88">
        <f t="shared" si="36"/>
        <v>0.7087500000000001</v>
      </c>
      <c r="Y198" s="88">
        <f t="shared" si="36"/>
        <v>0.7087500000000001</v>
      </c>
      <c r="Z198" s="88">
        <f t="shared" si="36"/>
        <v>0.7087500000000001</v>
      </c>
      <c r="AA198" s="88">
        <f t="shared" si="36"/>
        <v>0.7087500000000001</v>
      </c>
      <c r="AB198" s="88">
        <f t="shared" si="36"/>
        <v>0.7087500000000001</v>
      </c>
      <c r="AC198" s="88">
        <f t="shared" si="36"/>
        <v>0.7087500000000001</v>
      </c>
      <c r="AD198" s="88">
        <f t="shared" si="36"/>
        <v>0.7087500000000001</v>
      </c>
      <c r="AE198" s="88">
        <f t="shared" si="36"/>
        <v>0.7087500000000001</v>
      </c>
      <c r="AF198" s="88">
        <f t="shared" si="36"/>
        <v>0.7087500000000001</v>
      </c>
      <c r="AG198" s="88">
        <f t="shared" si="36"/>
        <v>0.7087500000000001</v>
      </c>
      <c r="AH198" s="88">
        <f t="shared" si="36"/>
        <v>0.7087500000000001</v>
      </c>
      <c r="AI198" s="88">
        <f t="shared" si="36"/>
        <v>0.7087500000000001</v>
      </c>
      <c r="AJ198" s="88">
        <f t="shared" si="36"/>
        <v>0.7087500000000001</v>
      </c>
      <c r="AK198" s="88">
        <f t="shared" si="36"/>
        <v>0.7087500000000001</v>
      </c>
      <c r="AL198" s="88">
        <f t="shared" si="36"/>
        <v>0.7087500000000001</v>
      </c>
      <c r="AM198" s="88">
        <f t="shared" si="36"/>
        <v>0.7087500000000001</v>
      </c>
      <c r="AN198" s="88">
        <f t="shared" si="36"/>
        <v>0.7087500000000001</v>
      </c>
      <c r="AO198" s="88">
        <f t="shared" si="36"/>
        <v>0.7087500000000001</v>
      </c>
    </row>
    <row r="199" spans="1:41" s="42" customFormat="1" ht="14.1" customHeight="1" x14ac:dyDescent="0.25">
      <c r="A199" s="89"/>
      <c r="B199" s="89"/>
      <c r="C199" s="89"/>
      <c r="D199" s="89"/>
      <c r="E199" s="89"/>
      <c r="F199" s="89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</row>
    <row r="200" spans="1:41" s="42" customFormat="1" ht="14.1" customHeight="1" x14ac:dyDescent="0.25">
      <c r="A200" s="173" t="s">
        <v>6</v>
      </c>
      <c r="B200" s="174"/>
      <c r="C200" s="174"/>
      <c r="D200" s="174"/>
      <c r="E200" s="175"/>
      <c r="F200" s="43" t="s">
        <v>7</v>
      </c>
      <c r="G200" s="44">
        <v>43718</v>
      </c>
      <c r="H200" s="44">
        <v>43719</v>
      </c>
      <c r="I200" s="44">
        <v>43720</v>
      </c>
      <c r="J200" s="44">
        <v>43721</v>
      </c>
      <c r="K200" s="44">
        <v>43725</v>
      </c>
      <c r="L200" s="44">
        <v>43726</v>
      </c>
      <c r="M200" s="44">
        <v>43727</v>
      </c>
      <c r="N200" s="44">
        <v>43728</v>
      </c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</row>
    <row r="201" spans="1:41" s="42" customFormat="1" ht="14.1" customHeight="1" x14ac:dyDescent="0.25">
      <c r="A201" s="176" t="s">
        <v>8</v>
      </c>
      <c r="B201" s="177"/>
      <c r="C201" s="177"/>
      <c r="D201" s="178" t="s">
        <v>157</v>
      </c>
      <c r="E201" s="179"/>
      <c r="F201" s="164"/>
      <c r="G201" s="45" t="s">
        <v>129</v>
      </c>
      <c r="H201" s="46" t="s">
        <v>9</v>
      </c>
      <c r="I201" s="46" t="s">
        <v>10</v>
      </c>
      <c r="J201" s="46" t="s">
        <v>11</v>
      </c>
      <c r="K201" s="46" t="s">
        <v>12</v>
      </c>
      <c r="L201" s="46" t="s">
        <v>13</v>
      </c>
      <c r="M201" s="46" t="s">
        <v>14</v>
      </c>
      <c r="N201" s="46" t="s">
        <v>15</v>
      </c>
      <c r="O201" s="46" t="s">
        <v>16</v>
      </c>
      <c r="P201" s="46" t="s">
        <v>17</v>
      </c>
      <c r="Q201" s="46" t="s">
        <v>18</v>
      </c>
      <c r="R201" s="46" t="s">
        <v>19</v>
      </c>
      <c r="S201" s="46" t="s">
        <v>20</v>
      </c>
      <c r="T201" s="46" t="s">
        <v>21</v>
      </c>
      <c r="U201" s="46" t="s">
        <v>22</v>
      </c>
      <c r="V201" s="46" t="s">
        <v>23</v>
      </c>
      <c r="W201" s="46" t="s">
        <v>24</v>
      </c>
      <c r="X201" s="46" t="s">
        <v>25</v>
      </c>
      <c r="Y201" s="46" t="s">
        <v>26</v>
      </c>
      <c r="Z201" s="46" t="s">
        <v>27</v>
      </c>
      <c r="AA201" s="46" t="s">
        <v>28</v>
      </c>
      <c r="AB201" s="46" t="s">
        <v>29</v>
      </c>
      <c r="AC201" s="46" t="s">
        <v>30</v>
      </c>
      <c r="AD201" s="46" t="s">
        <v>31</v>
      </c>
      <c r="AE201" s="46" t="s">
        <v>32</v>
      </c>
      <c r="AF201" s="46" t="s">
        <v>33</v>
      </c>
      <c r="AG201" s="46" t="s">
        <v>34</v>
      </c>
      <c r="AH201" s="46" t="s">
        <v>35</v>
      </c>
      <c r="AI201" s="46" t="s">
        <v>36</v>
      </c>
      <c r="AJ201" s="46" t="s">
        <v>37</v>
      </c>
      <c r="AK201" s="46" t="s">
        <v>38</v>
      </c>
      <c r="AL201" s="46" t="s">
        <v>39</v>
      </c>
      <c r="AM201" s="46" t="s">
        <v>40</v>
      </c>
      <c r="AN201" s="46" t="s">
        <v>41</v>
      </c>
      <c r="AO201" s="46" t="s">
        <v>42</v>
      </c>
    </row>
    <row r="202" spans="1:41" s="54" customFormat="1" ht="14.1" customHeight="1" x14ac:dyDescent="0.25">
      <c r="A202" s="47"/>
      <c r="B202" s="48"/>
      <c r="C202" s="49"/>
      <c r="D202" s="50" t="s">
        <v>43</v>
      </c>
      <c r="E202" s="51"/>
      <c r="F202" s="52" t="s">
        <v>44</v>
      </c>
      <c r="G202" s="53">
        <v>0.93</v>
      </c>
      <c r="H202" s="53">
        <v>0.98</v>
      </c>
      <c r="I202" s="53">
        <v>0.97</v>
      </c>
      <c r="J202" s="53">
        <v>0.95</v>
      </c>
      <c r="K202" s="53">
        <v>1.03</v>
      </c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</row>
    <row r="203" spans="1:41" s="61" customFormat="1" ht="13.15" customHeight="1" x14ac:dyDescent="0.25">
      <c r="A203" s="55"/>
      <c r="B203" s="49"/>
      <c r="C203" s="56" t="s">
        <v>45</v>
      </c>
      <c r="D203" s="57"/>
      <c r="E203" s="58">
        <f>SUM((D203-B205)/B205)</f>
        <v>-1</v>
      </c>
      <c r="F203" s="52" t="s">
        <v>46</v>
      </c>
      <c r="G203" s="59">
        <v>0.98499999999999999</v>
      </c>
      <c r="H203" s="59">
        <v>0.995</v>
      </c>
      <c r="I203" s="60">
        <v>0.97499999999999998</v>
      </c>
      <c r="J203" s="60">
        <v>0.97</v>
      </c>
      <c r="K203" s="60">
        <v>1.05</v>
      </c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</row>
    <row r="204" spans="1:41" s="61" customFormat="1" ht="14.1" customHeight="1" x14ac:dyDescent="0.25">
      <c r="A204" s="62"/>
      <c r="B204" s="63"/>
      <c r="C204" s="56" t="s">
        <v>47</v>
      </c>
      <c r="D204" s="57">
        <v>0.995</v>
      </c>
      <c r="E204" s="58">
        <f>SUM((D204-B205)/B205)</f>
        <v>4.1884816753926739E-2</v>
      </c>
      <c r="F204" s="52" t="s">
        <v>48</v>
      </c>
      <c r="G204" s="60">
        <v>0.93</v>
      </c>
      <c r="H204" s="60">
        <v>0.97</v>
      </c>
      <c r="I204" s="60">
        <v>0.95</v>
      </c>
      <c r="J204" s="60">
        <v>0.95</v>
      </c>
      <c r="K204" s="60">
        <v>1</v>
      </c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</row>
    <row r="205" spans="1:41" s="61" customFormat="1" ht="14.1" customHeight="1" thickBot="1" x14ac:dyDescent="0.3">
      <c r="A205" s="64" t="s">
        <v>49</v>
      </c>
      <c r="B205" s="65">
        <v>0.95499999999999996</v>
      </c>
      <c r="C205" s="49"/>
      <c r="D205" s="49"/>
      <c r="E205" s="66"/>
      <c r="F205" s="52" t="s">
        <v>50</v>
      </c>
      <c r="G205" s="53">
        <v>0.97499999999999998</v>
      </c>
      <c r="H205" s="53">
        <v>0.97499999999999998</v>
      </c>
      <c r="I205" s="53">
        <v>0.95499999999999996</v>
      </c>
      <c r="J205" s="53">
        <v>0.95499999999999996</v>
      </c>
      <c r="K205" s="53">
        <v>1.02</v>
      </c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</row>
    <row r="206" spans="1:41" s="71" customFormat="1" ht="14.1" customHeight="1" x14ac:dyDescent="0.25">
      <c r="A206" s="64" t="s">
        <v>130</v>
      </c>
      <c r="B206" s="65"/>
      <c r="C206" s="67"/>
      <c r="D206" s="67"/>
      <c r="E206" s="68"/>
      <c r="F206" s="69" t="s">
        <v>51</v>
      </c>
      <c r="G206" s="70">
        <f>(G202+G205)/2</f>
        <v>0.95250000000000001</v>
      </c>
      <c r="H206" s="70">
        <f t="shared" ref="H206:AO206" si="37">G206</f>
        <v>0.95250000000000001</v>
      </c>
      <c r="I206" s="70">
        <f t="shared" si="37"/>
        <v>0.95250000000000001</v>
      </c>
      <c r="J206" s="70">
        <f t="shared" si="37"/>
        <v>0.95250000000000001</v>
      </c>
      <c r="K206" s="70">
        <f t="shared" si="37"/>
        <v>0.95250000000000001</v>
      </c>
      <c r="L206" s="70">
        <f t="shared" si="37"/>
        <v>0.95250000000000001</v>
      </c>
      <c r="M206" s="70">
        <f t="shared" si="37"/>
        <v>0.95250000000000001</v>
      </c>
      <c r="N206" s="70">
        <f t="shared" si="37"/>
        <v>0.95250000000000001</v>
      </c>
      <c r="O206" s="70">
        <f t="shared" si="37"/>
        <v>0.95250000000000001</v>
      </c>
      <c r="P206" s="70">
        <f t="shared" si="37"/>
        <v>0.95250000000000001</v>
      </c>
      <c r="Q206" s="70">
        <f t="shared" si="37"/>
        <v>0.95250000000000001</v>
      </c>
      <c r="R206" s="70">
        <f t="shared" si="37"/>
        <v>0.95250000000000001</v>
      </c>
      <c r="S206" s="70">
        <f t="shared" si="37"/>
        <v>0.95250000000000001</v>
      </c>
      <c r="T206" s="70">
        <f t="shared" si="37"/>
        <v>0.95250000000000001</v>
      </c>
      <c r="U206" s="70">
        <f t="shared" si="37"/>
        <v>0.95250000000000001</v>
      </c>
      <c r="V206" s="70">
        <f t="shared" si="37"/>
        <v>0.95250000000000001</v>
      </c>
      <c r="W206" s="70">
        <f t="shared" si="37"/>
        <v>0.95250000000000001</v>
      </c>
      <c r="X206" s="70">
        <f t="shared" si="37"/>
        <v>0.95250000000000001</v>
      </c>
      <c r="Y206" s="70">
        <f t="shared" si="37"/>
        <v>0.95250000000000001</v>
      </c>
      <c r="Z206" s="70">
        <f t="shared" si="37"/>
        <v>0.95250000000000001</v>
      </c>
      <c r="AA206" s="70">
        <f t="shared" si="37"/>
        <v>0.95250000000000001</v>
      </c>
      <c r="AB206" s="70">
        <f t="shared" si="37"/>
        <v>0.95250000000000001</v>
      </c>
      <c r="AC206" s="70">
        <f t="shared" si="37"/>
        <v>0.95250000000000001</v>
      </c>
      <c r="AD206" s="70">
        <f t="shared" si="37"/>
        <v>0.95250000000000001</v>
      </c>
      <c r="AE206" s="70">
        <f t="shared" si="37"/>
        <v>0.95250000000000001</v>
      </c>
      <c r="AF206" s="70">
        <f t="shared" si="37"/>
        <v>0.95250000000000001</v>
      </c>
      <c r="AG206" s="70">
        <f t="shared" si="37"/>
        <v>0.95250000000000001</v>
      </c>
      <c r="AH206" s="70">
        <f t="shared" si="37"/>
        <v>0.95250000000000001</v>
      </c>
      <c r="AI206" s="70">
        <f t="shared" si="37"/>
        <v>0.95250000000000001</v>
      </c>
      <c r="AJ206" s="70">
        <f t="shared" si="37"/>
        <v>0.95250000000000001</v>
      </c>
      <c r="AK206" s="70">
        <f t="shared" si="37"/>
        <v>0.95250000000000001</v>
      </c>
      <c r="AL206" s="70">
        <f t="shared" si="37"/>
        <v>0.95250000000000001</v>
      </c>
      <c r="AM206" s="70">
        <f t="shared" si="37"/>
        <v>0.95250000000000001</v>
      </c>
      <c r="AN206" s="70">
        <f t="shared" si="37"/>
        <v>0.95250000000000001</v>
      </c>
      <c r="AO206" s="70">
        <f t="shared" si="37"/>
        <v>0.95250000000000001</v>
      </c>
    </row>
    <row r="207" spans="1:41" s="42" customFormat="1" ht="14.1" customHeight="1" x14ac:dyDescent="0.25">
      <c r="A207" s="93">
        <f>C205*B205</f>
        <v>0</v>
      </c>
      <c r="B207" s="94">
        <f>C206*B206</f>
        <v>0</v>
      </c>
      <c r="C207" s="72" t="s">
        <v>52</v>
      </c>
      <c r="D207" s="73">
        <v>0.94499999999999995</v>
      </c>
      <c r="E207" s="74">
        <f>SUM((B205-D207)/(D207))</f>
        <v>1.0582010582010592E-2</v>
      </c>
      <c r="F207" s="75" t="s">
        <v>53</v>
      </c>
      <c r="G207" s="76">
        <v>166860</v>
      </c>
      <c r="H207" s="98">
        <v>111730</v>
      </c>
      <c r="I207" s="77">
        <v>73330</v>
      </c>
      <c r="J207" s="98">
        <v>125250</v>
      </c>
      <c r="K207" s="77">
        <v>412180</v>
      </c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spans="1:41" s="61" customFormat="1" ht="14.1" customHeight="1" x14ac:dyDescent="0.25">
      <c r="A208" s="55" t="s">
        <v>131</v>
      </c>
      <c r="B208" s="94">
        <f>ROUNDUP(A207/1000,0)+IF(A207,8.48,0)+ROUNDUP(A207*0.0003,2)</f>
        <v>0</v>
      </c>
      <c r="C208" s="72" t="s">
        <v>54</v>
      </c>
      <c r="D208" s="73"/>
      <c r="E208" s="74"/>
      <c r="F208" s="79" t="s">
        <v>49</v>
      </c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77"/>
      <c r="W208" s="80"/>
      <c r="X208" s="80"/>
      <c r="Y208" s="80"/>
      <c r="Z208" s="80"/>
      <c r="AA208" s="80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s="106" customFormat="1" ht="14.1" customHeight="1" x14ac:dyDescent="0.25">
      <c r="A209" s="99" t="s">
        <v>132</v>
      </c>
      <c r="B209" s="100">
        <f>ROUNDUP(B207/1000,0)+IF(B207,8.48,0)+ROUNDUP(B207*0.0003,2)</f>
        <v>0</v>
      </c>
      <c r="C209" s="101"/>
      <c r="D209" s="102" t="s">
        <v>55</v>
      </c>
      <c r="E209" s="103"/>
      <c r="F209" s="104" t="s">
        <v>56</v>
      </c>
      <c r="G209" s="105">
        <v>0.995</v>
      </c>
      <c r="H209" s="105">
        <v>0.995</v>
      </c>
      <c r="I209" s="105">
        <v>0.995</v>
      </c>
      <c r="J209" s="105">
        <v>0.995</v>
      </c>
      <c r="K209" s="105">
        <v>0.995</v>
      </c>
      <c r="L209" s="105">
        <v>0.995</v>
      </c>
      <c r="M209" s="105">
        <v>0.995</v>
      </c>
      <c r="N209" s="105">
        <v>0.995</v>
      </c>
      <c r="O209" s="105">
        <v>0.995</v>
      </c>
      <c r="P209" s="105">
        <v>0.995</v>
      </c>
      <c r="Q209" s="105">
        <v>0.995</v>
      </c>
      <c r="R209" s="105">
        <v>0.995</v>
      </c>
      <c r="S209" s="105">
        <v>0.995</v>
      </c>
      <c r="T209" s="105">
        <v>0.995</v>
      </c>
      <c r="U209" s="105">
        <v>0.995</v>
      </c>
      <c r="V209" s="105">
        <v>0.995</v>
      </c>
      <c r="W209" s="105">
        <v>0.995</v>
      </c>
      <c r="X209" s="105">
        <v>0.995</v>
      </c>
      <c r="Y209" s="105">
        <v>0.995</v>
      </c>
      <c r="Z209" s="105">
        <v>0.995</v>
      </c>
      <c r="AA209" s="105">
        <v>0.995</v>
      </c>
      <c r="AB209" s="105">
        <v>0.995</v>
      </c>
      <c r="AC209" s="105">
        <v>0.995</v>
      </c>
      <c r="AD209" s="105">
        <v>0.995</v>
      </c>
      <c r="AE209" s="105">
        <v>0.995</v>
      </c>
      <c r="AF209" s="105">
        <v>0.995</v>
      </c>
      <c r="AG209" s="105">
        <v>0.995</v>
      </c>
      <c r="AH209" s="105">
        <v>0.995</v>
      </c>
      <c r="AI209" s="105">
        <v>0.995</v>
      </c>
      <c r="AJ209" s="105">
        <v>0.995</v>
      </c>
      <c r="AK209" s="105">
        <v>0.995</v>
      </c>
      <c r="AL209" s="105">
        <v>0.995</v>
      </c>
      <c r="AM209" s="105">
        <v>0.995</v>
      </c>
      <c r="AN209" s="105">
        <v>0.995</v>
      </c>
      <c r="AO209" s="105">
        <v>0.995</v>
      </c>
    </row>
    <row r="210" spans="1:41" s="42" customFormat="1" ht="13.5" customHeight="1" x14ac:dyDescent="0.25">
      <c r="A210" s="89"/>
      <c r="B210" s="89"/>
      <c r="C210" s="89"/>
      <c r="D210" s="89"/>
      <c r="E210" s="89"/>
      <c r="F210" s="89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</row>
    <row r="211" spans="1:41" s="42" customFormat="1" ht="14.1" customHeight="1" x14ac:dyDescent="0.25">
      <c r="A211" s="173" t="s">
        <v>6</v>
      </c>
      <c r="B211" s="174"/>
      <c r="C211" s="174"/>
      <c r="D211" s="174"/>
      <c r="E211" s="175"/>
      <c r="F211" s="43" t="s">
        <v>7</v>
      </c>
      <c r="G211" s="44">
        <v>43700</v>
      </c>
      <c r="H211" s="44">
        <v>43703</v>
      </c>
      <c r="I211" s="44">
        <v>43704</v>
      </c>
      <c r="J211" s="44">
        <v>43705</v>
      </c>
      <c r="K211" s="44">
        <v>43706</v>
      </c>
      <c r="L211" s="44">
        <v>43707</v>
      </c>
      <c r="M211" s="44">
        <v>43711</v>
      </c>
      <c r="N211" s="44">
        <v>43712</v>
      </c>
      <c r="O211" s="44">
        <v>43713</v>
      </c>
      <c r="P211" s="44">
        <v>43714</v>
      </c>
      <c r="Q211" s="44">
        <v>43718</v>
      </c>
      <c r="R211" s="44">
        <v>43719</v>
      </c>
      <c r="S211" s="44">
        <v>43720</v>
      </c>
      <c r="T211" s="44">
        <v>43721</v>
      </c>
      <c r="U211" s="44">
        <v>43725</v>
      </c>
      <c r="V211" s="44">
        <v>43726</v>
      </c>
      <c r="W211" s="44">
        <v>43727</v>
      </c>
      <c r="X211" s="44">
        <v>43728</v>
      </c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</row>
    <row r="212" spans="1:41" s="42" customFormat="1" ht="14.1" customHeight="1" x14ac:dyDescent="0.25">
      <c r="A212" s="176" t="s">
        <v>8</v>
      </c>
      <c r="B212" s="177"/>
      <c r="C212" s="177"/>
      <c r="D212" s="178" t="s">
        <v>123</v>
      </c>
      <c r="E212" s="179"/>
      <c r="F212" s="164"/>
      <c r="G212" s="45" t="s">
        <v>129</v>
      </c>
      <c r="H212" s="46" t="s">
        <v>9</v>
      </c>
      <c r="I212" s="46" t="s">
        <v>10</v>
      </c>
      <c r="J212" s="46" t="s">
        <v>11</v>
      </c>
      <c r="K212" s="46" t="s">
        <v>12</v>
      </c>
      <c r="L212" s="46" t="s">
        <v>13</v>
      </c>
      <c r="M212" s="46" t="s">
        <v>14</v>
      </c>
      <c r="N212" s="46" t="s">
        <v>15</v>
      </c>
      <c r="O212" s="46" t="s">
        <v>16</v>
      </c>
      <c r="P212" s="46" t="s">
        <v>17</v>
      </c>
      <c r="Q212" s="46" t="s">
        <v>18</v>
      </c>
      <c r="R212" s="46" t="s">
        <v>19</v>
      </c>
      <c r="S212" s="46" t="s">
        <v>20</v>
      </c>
      <c r="T212" s="46" t="s">
        <v>21</v>
      </c>
      <c r="U212" s="46" t="s">
        <v>22</v>
      </c>
      <c r="V212" s="46" t="s">
        <v>23</v>
      </c>
      <c r="W212" s="46" t="s">
        <v>24</v>
      </c>
      <c r="X212" s="46" t="s">
        <v>25</v>
      </c>
      <c r="Y212" s="46" t="s">
        <v>26</v>
      </c>
      <c r="Z212" s="46" t="s">
        <v>27</v>
      </c>
      <c r="AA212" s="46" t="s">
        <v>28</v>
      </c>
      <c r="AB212" s="46" t="s">
        <v>29</v>
      </c>
      <c r="AC212" s="46" t="s">
        <v>30</v>
      </c>
      <c r="AD212" s="46" t="s">
        <v>31</v>
      </c>
      <c r="AE212" s="46" t="s">
        <v>32</v>
      </c>
      <c r="AF212" s="46" t="s">
        <v>33</v>
      </c>
      <c r="AG212" s="46" t="s">
        <v>34</v>
      </c>
      <c r="AH212" s="46" t="s">
        <v>35</v>
      </c>
      <c r="AI212" s="46" t="s">
        <v>36</v>
      </c>
      <c r="AJ212" s="46" t="s">
        <v>37</v>
      </c>
      <c r="AK212" s="46" t="s">
        <v>38</v>
      </c>
      <c r="AL212" s="46" t="s">
        <v>39</v>
      </c>
      <c r="AM212" s="46" t="s">
        <v>40</v>
      </c>
      <c r="AN212" s="46" t="s">
        <v>41</v>
      </c>
      <c r="AO212" s="46" t="s">
        <v>42</v>
      </c>
    </row>
    <row r="213" spans="1:41" s="54" customFormat="1" ht="14.1" customHeight="1" x14ac:dyDescent="0.25">
      <c r="A213" s="47"/>
      <c r="B213" s="48"/>
      <c r="C213" s="49"/>
      <c r="D213" s="50" t="s">
        <v>43</v>
      </c>
      <c r="E213" s="51"/>
      <c r="F213" s="52" t="s">
        <v>44</v>
      </c>
      <c r="G213" s="53">
        <v>0.87</v>
      </c>
      <c r="H213" s="53">
        <v>0.92</v>
      </c>
      <c r="I213" s="53">
        <v>0.94499999999999995</v>
      </c>
      <c r="J213" s="53">
        <v>0.93</v>
      </c>
      <c r="K213" s="53">
        <v>0.91500000000000004</v>
      </c>
      <c r="L213" s="53">
        <v>0.93500000000000005</v>
      </c>
      <c r="M213" s="53">
        <v>0.91500000000000004</v>
      </c>
      <c r="N213" s="53">
        <v>0.91</v>
      </c>
      <c r="O213" s="53">
        <v>0.92500000000000004</v>
      </c>
      <c r="P213" s="53">
        <v>0.93</v>
      </c>
      <c r="Q213" s="53">
        <v>0.91500000000000004</v>
      </c>
      <c r="R213" s="53">
        <v>0.9</v>
      </c>
      <c r="S213" s="53">
        <v>0.91500000000000004</v>
      </c>
      <c r="T213" s="53">
        <v>0.91500000000000004</v>
      </c>
      <c r="U213" s="53">
        <v>0.91500000000000004</v>
      </c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</row>
    <row r="214" spans="1:41" s="61" customFormat="1" ht="13.15" customHeight="1" x14ac:dyDescent="0.25">
      <c r="A214" s="55"/>
      <c r="B214" s="49"/>
      <c r="C214" s="56" t="s">
        <v>45</v>
      </c>
      <c r="D214" s="57"/>
      <c r="E214" s="58">
        <f>SUM((D214-B216)/B216)</f>
        <v>-1</v>
      </c>
      <c r="F214" s="52" t="s">
        <v>46</v>
      </c>
      <c r="G214" s="59">
        <v>0.98499999999999999</v>
      </c>
      <c r="H214" s="60">
        <v>0.96499999999999997</v>
      </c>
      <c r="I214" s="60">
        <v>0.96</v>
      </c>
      <c r="J214" s="60">
        <v>0.94499999999999995</v>
      </c>
      <c r="K214" s="60">
        <v>0.94499999999999995</v>
      </c>
      <c r="L214" s="60">
        <v>0.94</v>
      </c>
      <c r="M214" s="60">
        <v>0.93500000000000005</v>
      </c>
      <c r="N214" s="60">
        <v>0.93500000000000005</v>
      </c>
      <c r="O214" s="60">
        <v>0.94499999999999995</v>
      </c>
      <c r="P214" s="60">
        <v>0.93</v>
      </c>
      <c r="Q214" s="60">
        <v>0.92</v>
      </c>
      <c r="R214" s="60">
        <v>0.92</v>
      </c>
      <c r="S214" s="60">
        <v>0.93</v>
      </c>
      <c r="T214" s="60">
        <v>0.92500000000000004</v>
      </c>
      <c r="U214" s="60">
        <v>0.92</v>
      </c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</row>
    <row r="215" spans="1:41" s="61" customFormat="1" ht="14.1" customHeight="1" x14ac:dyDescent="0.25">
      <c r="A215" s="62"/>
      <c r="B215" s="63"/>
      <c r="C215" s="56" t="s">
        <v>47</v>
      </c>
      <c r="D215" s="57">
        <v>0.98499999999999999</v>
      </c>
      <c r="E215" s="58">
        <f>SUM((D215-B216)/B216)</f>
        <v>5.9139784946236486E-2</v>
      </c>
      <c r="F215" s="52" t="s">
        <v>48</v>
      </c>
      <c r="G215" s="60">
        <v>0.87</v>
      </c>
      <c r="H215" s="60">
        <v>0.92</v>
      </c>
      <c r="I215" s="60">
        <v>0.92500000000000004</v>
      </c>
      <c r="J215" s="60">
        <v>0.9</v>
      </c>
      <c r="K215" s="60">
        <v>0.9</v>
      </c>
      <c r="L215" s="60">
        <v>0.91</v>
      </c>
      <c r="M215" s="60">
        <v>0.9</v>
      </c>
      <c r="N215" s="60">
        <v>0.90500000000000003</v>
      </c>
      <c r="O215" s="60">
        <v>0.91</v>
      </c>
      <c r="P215" s="60">
        <v>0.91</v>
      </c>
      <c r="Q215" s="60">
        <v>0.9</v>
      </c>
      <c r="R215" s="60">
        <v>0.9</v>
      </c>
      <c r="S215" s="60">
        <v>0.91</v>
      </c>
      <c r="T215" s="60">
        <v>0.91</v>
      </c>
      <c r="U215" s="60">
        <v>0.90500000000000003</v>
      </c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</row>
    <row r="216" spans="1:41" s="61" customFormat="1" ht="14.1" customHeight="1" thickBot="1" x14ac:dyDescent="0.3">
      <c r="A216" s="64" t="s">
        <v>49</v>
      </c>
      <c r="B216" s="65">
        <v>0.93</v>
      </c>
      <c r="C216" s="49"/>
      <c r="D216" s="49"/>
      <c r="E216" s="66"/>
      <c r="F216" s="52" t="s">
        <v>50</v>
      </c>
      <c r="G216" s="53">
        <v>0.95</v>
      </c>
      <c r="H216" s="53">
        <v>0.94</v>
      </c>
      <c r="I216" s="53">
        <v>0.93</v>
      </c>
      <c r="J216" s="96">
        <v>0.90500000000000003</v>
      </c>
      <c r="K216" s="53">
        <v>0.92500000000000004</v>
      </c>
      <c r="L216" s="53">
        <v>0.91500000000000004</v>
      </c>
      <c r="M216" s="53">
        <v>0.91</v>
      </c>
      <c r="N216" s="53">
        <v>0.91500000000000004</v>
      </c>
      <c r="O216" s="53">
        <v>0.91500000000000004</v>
      </c>
      <c r="P216" s="53">
        <v>0.91</v>
      </c>
      <c r="Q216" s="96">
        <v>0.9</v>
      </c>
      <c r="R216" s="53">
        <v>0.91</v>
      </c>
      <c r="S216" s="53">
        <v>0.91500000000000004</v>
      </c>
      <c r="T216" s="53">
        <v>0.91500000000000004</v>
      </c>
      <c r="U216" s="96">
        <v>0.90500000000000003</v>
      </c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</row>
    <row r="217" spans="1:41" s="71" customFormat="1" ht="14.1" customHeight="1" x14ac:dyDescent="0.25">
      <c r="A217" s="64" t="s">
        <v>130</v>
      </c>
      <c r="B217" s="65"/>
      <c r="C217" s="67"/>
      <c r="D217" s="67"/>
      <c r="E217" s="68"/>
      <c r="F217" s="69" t="s">
        <v>51</v>
      </c>
      <c r="G217" s="70">
        <f>(G213+G216)/2</f>
        <v>0.90999999999999992</v>
      </c>
      <c r="H217" s="70">
        <f t="shared" ref="H217:AO217" si="38">G217</f>
        <v>0.90999999999999992</v>
      </c>
      <c r="I217" s="70">
        <f t="shared" si="38"/>
        <v>0.90999999999999992</v>
      </c>
      <c r="J217" s="70">
        <f t="shared" si="38"/>
        <v>0.90999999999999992</v>
      </c>
      <c r="K217" s="70">
        <f t="shared" si="38"/>
        <v>0.90999999999999992</v>
      </c>
      <c r="L217" s="70">
        <f t="shared" si="38"/>
        <v>0.90999999999999992</v>
      </c>
      <c r="M217" s="70">
        <f t="shared" si="38"/>
        <v>0.90999999999999992</v>
      </c>
      <c r="N217" s="70">
        <f t="shared" si="38"/>
        <v>0.90999999999999992</v>
      </c>
      <c r="O217" s="70">
        <f t="shared" si="38"/>
        <v>0.90999999999999992</v>
      </c>
      <c r="P217" s="70">
        <f t="shared" si="38"/>
        <v>0.90999999999999992</v>
      </c>
      <c r="Q217" s="70">
        <f t="shared" si="38"/>
        <v>0.90999999999999992</v>
      </c>
      <c r="R217" s="70">
        <f t="shared" si="38"/>
        <v>0.90999999999999992</v>
      </c>
      <c r="S217" s="70">
        <f t="shared" si="38"/>
        <v>0.90999999999999992</v>
      </c>
      <c r="T217" s="70">
        <f t="shared" si="38"/>
        <v>0.90999999999999992</v>
      </c>
      <c r="U217" s="70">
        <f t="shared" si="38"/>
        <v>0.90999999999999992</v>
      </c>
      <c r="V217" s="70">
        <f t="shared" si="38"/>
        <v>0.90999999999999992</v>
      </c>
      <c r="W217" s="70">
        <f t="shared" si="38"/>
        <v>0.90999999999999992</v>
      </c>
      <c r="X217" s="70">
        <f t="shared" si="38"/>
        <v>0.90999999999999992</v>
      </c>
      <c r="Y217" s="70">
        <f t="shared" si="38"/>
        <v>0.90999999999999992</v>
      </c>
      <c r="Z217" s="70">
        <f t="shared" si="38"/>
        <v>0.90999999999999992</v>
      </c>
      <c r="AA217" s="70">
        <f t="shared" si="38"/>
        <v>0.90999999999999992</v>
      </c>
      <c r="AB217" s="70">
        <f t="shared" si="38"/>
        <v>0.90999999999999992</v>
      </c>
      <c r="AC217" s="70">
        <f t="shared" si="38"/>
        <v>0.90999999999999992</v>
      </c>
      <c r="AD217" s="70">
        <f t="shared" si="38"/>
        <v>0.90999999999999992</v>
      </c>
      <c r="AE217" s="70">
        <f t="shared" si="38"/>
        <v>0.90999999999999992</v>
      </c>
      <c r="AF217" s="70">
        <f t="shared" si="38"/>
        <v>0.90999999999999992</v>
      </c>
      <c r="AG217" s="70">
        <f t="shared" si="38"/>
        <v>0.90999999999999992</v>
      </c>
      <c r="AH217" s="70">
        <f t="shared" si="38"/>
        <v>0.90999999999999992</v>
      </c>
      <c r="AI217" s="70">
        <f t="shared" si="38"/>
        <v>0.90999999999999992</v>
      </c>
      <c r="AJ217" s="70">
        <f t="shared" si="38"/>
        <v>0.90999999999999992</v>
      </c>
      <c r="AK217" s="70">
        <f t="shared" si="38"/>
        <v>0.90999999999999992</v>
      </c>
      <c r="AL217" s="70">
        <f t="shared" si="38"/>
        <v>0.90999999999999992</v>
      </c>
      <c r="AM217" s="70">
        <f t="shared" si="38"/>
        <v>0.90999999999999992</v>
      </c>
      <c r="AN217" s="70">
        <f t="shared" si="38"/>
        <v>0.90999999999999992</v>
      </c>
      <c r="AO217" s="70">
        <f t="shared" si="38"/>
        <v>0.90999999999999992</v>
      </c>
    </row>
    <row r="218" spans="1:41" s="42" customFormat="1" ht="14.1" customHeight="1" x14ac:dyDescent="0.25">
      <c r="A218" s="93">
        <f>C216*B216</f>
        <v>0</v>
      </c>
      <c r="B218" s="94">
        <f>C217*B217</f>
        <v>0</v>
      </c>
      <c r="C218" s="72" t="s">
        <v>52</v>
      </c>
      <c r="D218" s="73">
        <v>0.90500000000000003</v>
      </c>
      <c r="E218" s="74">
        <f>SUM((B216-D218)/(D218))</f>
        <v>2.7624309392265217E-2</v>
      </c>
      <c r="F218" s="75" t="s">
        <v>53</v>
      </c>
      <c r="G218" s="76">
        <v>682818</v>
      </c>
      <c r="H218" s="77">
        <v>299513</v>
      </c>
      <c r="I218" s="77">
        <v>120240</v>
      </c>
      <c r="J218" s="77">
        <v>128520</v>
      </c>
      <c r="K218" s="77">
        <v>218100</v>
      </c>
      <c r="L218" s="77">
        <v>120040</v>
      </c>
      <c r="M218" s="77">
        <v>114750</v>
      </c>
      <c r="N218" s="77">
        <v>127970</v>
      </c>
      <c r="O218" s="77">
        <v>229750</v>
      </c>
      <c r="P218" s="77">
        <v>58240</v>
      </c>
      <c r="Q218" s="77">
        <v>70140</v>
      </c>
      <c r="R218" s="77">
        <v>111690</v>
      </c>
      <c r="S218" s="77">
        <v>154440</v>
      </c>
      <c r="T218" s="77">
        <v>51260</v>
      </c>
      <c r="U218" s="77">
        <v>90520</v>
      </c>
      <c r="V218" s="77"/>
      <c r="W218" s="77"/>
      <c r="X218" s="77"/>
      <c r="Y218" s="77"/>
      <c r="Z218" s="77"/>
      <c r="AA218" s="77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s="61" customFormat="1" ht="14.1" customHeight="1" x14ac:dyDescent="0.25">
      <c r="A219" s="55" t="s">
        <v>131</v>
      </c>
      <c r="B219" s="94">
        <f>ROUNDUP(A218/1000,0)+IF(A218,8.48,0)+ROUNDUP(A218*0.0003,2)</f>
        <v>0</v>
      </c>
      <c r="C219" s="72" t="s">
        <v>54</v>
      </c>
      <c r="D219" s="73"/>
      <c r="E219" s="74"/>
      <c r="F219" s="79" t="s">
        <v>49</v>
      </c>
      <c r="G219" s="80"/>
      <c r="H219" s="80"/>
      <c r="I219" s="80"/>
      <c r="J219" s="80"/>
      <c r="K219" s="80"/>
      <c r="L219" s="80"/>
      <c r="M219" s="80"/>
      <c r="N219" s="107">
        <v>0.92</v>
      </c>
      <c r="O219" s="80"/>
      <c r="P219" s="80"/>
      <c r="Q219" s="80"/>
      <c r="R219" s="80"/>
      <c r="S219" s="80"/>
      <c r="T219" s="80"/>
      <c r="U219" s="80"/>
      <c r="V219" s="77"/>
      <c r="W219" s="80"/>
      <c r="X219" s="80"/>
      <c r="Y219" s="80"/>
      <c r="Z219" s="80"/>
      <c r="AA219" s="80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s="71" customFormat="1" ht="14.1" customHeight="1" x14ac:dyDescent="0.25">
      <c r="A220" s="82" t="s">
        <v>132</v>
      </c>
      <c r="B220" s="94">
        <f>ROUNDUP(B218/1000,0)+IF(B218,8.48,0)+ROUNDUP(B218*0.0003,2)</f>
        <v>0</v>
      </c>
      <c r="C220" s="84"/>
      <c r="D220" s="85" t="s">
        <v>55</v>
      </c>
      <c r="E220" s="86"/>
      <c r="F220" s="87" t="s">
        <v>56</v>
      </c>
      <c r="G220" s="88">
        <f t="shared" ref="G220:AO220" si="39">ROUNDDOWN(G217*105%,2)</f>
        <v>0.95</v>
      </c>
      <c r="H220" s="88">
        <f t="shared" si="39"/>
        <v>0.95</v>
      </c>
      <c r="I220" s="88">
        <f t="shared" si="39"/>
        <v>0.95</v>
      </c>
      <c r="J220" s="88">
        <f t="shared" si="39"/>
        <v>0.95</v>
      </c>
      <c r="K220" s="88">
        <f t="shared" si="39"/>
        <v>0.95</v>
      </c>
      <c r="L220" s="88">
        <f t="shared" si="39"/>
        <v>0.95</v>
      </c>
      <c r="M220" s="88">
        <f t="shared" si="39"/>
        <v>0.95</v>
      </c>
      <c r="N220" s="88">
        <f t="shared" si="39"/>
        <v>0.95</v>
      </c>
      <c r="O220" s="88">
        <f t="shared" si="39"/>
        <v>0.95</v>
      </c>
      <c r="P220" s="88">
        <f t="shared" si="39"/>
        <v>0.95</v>
      </c>
      <c r="Q220" s="88">
        <f t="shared" si="39"/>
        <v>0.95</v>
      </c>
      <c r="R220" s="88">
        <f t="shared" si="39"/>
        <v>0.95</v>
      </c>
      <c r="S220" s="88">
        <f t="shared" si="39"/>
        <v>0.95</v>
      </c>
      <c r="T220" s="88">
        <f t="shared" si="39"/>
        <v>0.95</v>
      </c>
      <c r="U220" s="88">
        <f t="shared" si="39"/>
        <v>0.95</v>
      </c>
      <c r="V220" s="88">
        <f t="shared" si="39"/>
        <v>0.95</v>
      </c>
      <c r="W220" s="88">
        <f t="shared" si="39"/>
        <v>0.95</v>
      </c>
      <c r="X220" s="88">
        <f t="shared" si="39"/>
        <v>0.95</v>
      </c>
      <c r="Y220" s="88">
        <f t="shared" si="39"/>
        <v>0.95</v>
      </c>
      <c r="Z220" s="88">
        <f t="shared" si="39"/>
        <v>0.95</v>
      </c>
      <c r="AA220" s="88">
        <f t="shared" si="39"/>
        <v>0.95</v>
      </c>
      <c r="AB220" s="88">
        <f t="shared" si="39"/>
        <v>0.95</v>
      </c>
      <c r="AC220" s="88">
        <f t="shared" si="39"/>
        <v>0.95</v>
      </c>
      <c r="AD220" s="88">
        <f t="shared" si="39"/>
        <v>0.95</v>
      </c>
      <c r="AE220" s="88">
        <f t="shared" si="39"/>
        <v>0.95</v>
      </c>
      <c r="AF220" s="88">
        <f t="shared" si="39"/>
        <v>0.95</v>
      </c>
      <c r="AG220" s="88">
        <f t="shared" si="39"/>
        <v>0.95</v>
      </c>
      <c r="AH220" s="88">
        <f t="shared" si="39"/>
        <v>0.95</v>
      </c>
      <c r="AI220" s="88">
        <f t="shared" si="39"/>
        <v>0.95</v>
      </c>
      <c r="AJ220" s="88">
        <f t="shared" si="39"/>
        <v>0.95</v>
      </c>
      <c r="AK220" s="88">
        <f t="shared" si="39"/>
        <v>0.95</v>
      </c>
      <c r="AL220" s="88">
        <f t="shared" si="39"/>
        <v>0.95</v>
      </c>
      <c r="AM220" s="88">
        <f t="shared" si="39"/>
        <v>0.95</v>
      </c>
      <c r="AN220" s="88">
        <f t="shared" si="39"/>
        <v>0.95</v>
      </c>
      <c r="AO220" s="88">
        <f t="shared" si="39"/>
        <v>0.95</v>
      </c>
    </row>
    <row r="221" spans="1:41" s="42" customFormat="1" ht="13.5" customHeight="1" x14ac:dyDescent="0.25">
      <c r="A221" s="89"/>
      <c r="B221" s="89"/>
      <c r="C221" s="89"/>
      <c r="D221" s="89"/>
      <c r="E221" s="89"/>
      <c r="F221" s="89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</row>
    <row r="222" spans="1:41" s="42" customFormat="1" ht="14.1" customHeight="1" x14ac:dyDescent="0.25">
      <c r="A222" s="173" t="s">
        <v>6</v>
      </c>
      <c r="B222" s="174"/>
      <c r="C222" s="174"/>
      <c r="D222" s="174"/>
      <c r="E222" s="175"/>
      <c r="F222" s="43" t="s">
        <v>7</v>
      </c>
      <c r="G222" s="44">
        <v>43712</v>
      </c>
      <c r="H222" s="44">
        <v>43713</v>
      </c>
      <c r="I222" s="44">
        <v>43714</v>
      </c>
      <c r="J222" s="44">
        <v>43718</v>
      </c>
      <c r="K222" s="44">
        <v>43719</v>
      </c>
      <c r="L222" s="44">
        <v>43720</v>
      </c>
      <c r="M222" s="44">
        <v>43721</v>
      </c>
      <c r="N222" s="44">
        <v>43725</v>
      </c>
      <c r="O222" s="44">
        <v>43726</v>
      </c>
      <c r="P222" s="44">
        <v>43727</v>
      </c>
      <c r="Q222" s="44">
        <v>43728</v>
      </c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</row>
    <row r="223" spans="1:41" s="42" customFormat="1" ht="14.1" customHeight="1" x14ac:dyDescent="0.25">
      <c r="A223" s="176" t="s">
        <v>8</v>
      </c>
      <c r="B223" s="177"/>
      <c r="C223" s="177"/>
      <c r="D223" s="178" t="s">
        <v>149</v>
      </c>
      <c r="E223" s="179"/>
      <c r="F223" s="164"/>
      <c r="G223" s="45" t="s">
        <v>129</v>
      </c>
      <c r="H223" s="45" t="s">
        <v>9</v>
      </c>
      <c r="I223" s="46" t="s">
        <v>10</v>
      </c>
      <c r="J223" s="46" t="s">
        <v>11</v>
      </c>
      <c r="K223" s="46" t="s">
        <v>12</v>
      </c>
      <c r="L223" s="46" t="s">
        <v>13</v>
      </c>
      <c r="M223" s="46" t="s">
        <v>14</v>
      </c>
      <c r="N223" s="46" t="s">
        <v>15</v>
      </c>
      <c r="O223" s="45" t="s">
        <v>16</v>
      </c>
      <c r="P223" s="46" t="s">
        <v>17</v>
      </c>
      <c r="Q223" s="46" t="s">
        <v>18</v>
      </c>
      <c r="R223" s="46" t="s">
        <v>19</v>
      </c>
      <c r="S223" s="46" t="s">
        <v>20</v>
      </c>
      <c r="T223" s="46" t="s">
        <v>21</v>
      </c>
      <c r="U223" s="46" t="s">
        <v>22</v>
      </c>
      <c r="V223" s="46" t="s">
        <v>23</v>
      </c>
      <c r="W223" s="46" t="s">
        <v>24</v>
      </c>
      <c r="X223" s="46" t="s">
        <v>25</v>
      </c>
      <c r="Y223" s="46" t="s">
        <v>26</v>
      </c>
      <c r="Z223" s="46" t="s">
        <v>27</v>
      </c>
      <c r="AA223" s="46" t="s">
        <v>28</v>
      </c>
      <c r="AB223" s="46" t="s">
        <v>29</v>
      </c>
      <c r="AC223" s="46" t="s">
        <v>30</v>
      </c>
      <c r="AD223" s="46" t="s">
        <v>31</v>
      </c>
      <c r="AE223" s="46" t="s">
        <v>32</v>
      </c>
      <c r="AF223" s="46" t="s">
        <v>33</v>
      </c>
      <c r="AG223" s="46" t="s">
        <v>34</v>
      </c>
      <c r="AH223" s="46" t="s">
        <v>35</v>
      </c>
      <c r="AI223" s="46" t="s">
        <v>36</v>
      </c>
      <c r="AJ223" s="46" t="s">
        <v>37</v>
      </c>
      <c r="AK223" s="46" t="s">
        <v>38</v>
      </c>
      <c r="AL223" s="46" t="s">
        <v>39</v>
      </c>
      <c r="AM223" s="46" t="s">
        <v>40</v>
      </c>
      <c r="AN223" s="46" t="s">
        <v>41</v>
      </c>
      <c r="AO223" s="46" t="s">
        <v>42</v>
      </c>
    </row>
    <row r="224" spans="1:41" s="54" customFormat="1" ht="14.1" customHeight="1" x14ac:dyDescent="0.25">
      <c r="A224" s="47"/>
      <c r="B224" s="48"/>
      <c r="C224" s="49"/>
      <c r="D224" s="50" t="s">
        <v>43</v>
      </c>
      <c r="E224" s="51"/>
      <c r="F224" s="52" t="s">
        <v>44</v>
      </c>
      <c r="G224" s="53">
        <v>2.34</v>
      </c>
      <c r="H224" s="53">
        <v>2.48</v>
      </c>
      <c r="I224" s="53">
        <v>2.4700000000000002</v>
      </c>
      <c r="J224" s="53">
        <v>2.48</v>
      </c>
      <c r="K224" s="53">
        <v>2.48</v>
      </c>
      <c r="L224" s="53">
        <v>2.4300000000000002</v>
      </c>
      <c r="M224" s="53">
        <v>2.38</v>
      </c>
      <c r="N224" s="53">
        <v>2.37</v>
      </c>
      <c r="O224" s="53">
        <v>2.34</v>
      </c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</row>
    <row r="225" spans="1:41" s="61" customFormat="1" ht="13.15" customHeight="1" x14ac:dyDescent="0.25">
      <c r="A225" s="55"/>
      <c r="B225" s="49"/>
      <c r="C225" s="56" t="s">
        <v>45</v>
      </c>
      <c r="D225" s="57"/>
      <c r="E225" s="58">
        <f>SUM((D225-B227)/B227)</f>
        <v>-1</v>
      </c>
      <c r="F225" s="52" t="s">
        <v>46</v>
      </c>
      <c r="G225" s="59">
        <v>2.4700000000000002</v>
      </c>
      <c r="H225" s="59">
        <v>2.5299999999999998</v>
      </c>
      <c r="I225" s="60">
        <v>2.48</v>
      </c>
      <c r="J225" s="60">
        <v>2.5</v>
      </c>
      <c r="K225" s="60">
        <v>2.48</v>
      </c>
      <c r="L225" s="60">
        <v>2.4300000000000002</v>
      </c>
      <c r="M225" s="60">
        <v>2.38</v>
      </c>
      <c r="N225" s="60">
        <v>2.37</v>
      </c>
      <c r="O225" s="60">
        <v>2.5299999999999998</v>
      </c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</row>
    <row r="226" spans="1:41" s="61" customFormat="1" ht="14.1" customHeight="1" x14ac:dyDescent="0.25">
      <c r="A226" s="62"/>
      <c r="B226" s="63"/>
      <c r="C226" s="56" t="s">
        <v>47</v>
      </c>
      <c r="D226" s="57">
        <v>2.5299999999999998</v>
      </c>
      <c r="E226" s="58">
        <f>SUM((D226-B227)/B227)</f>
        <v>4.1152263374485451E-2</v>
      </c>
      <c r="F226" s="52" t="s">
        <v>48</v>
      </c>
      <c r="G226" s="60">
        <v>2.3199999999999998</v>
      </c>
      <c r="H226" s="60">
        <v>2.42</v>
      </c>
      <c r="I226" s="60">
        <v>2.44</v>
      </c>
      <c r="J226" s="60">
        <v>2.4700000000000002</v>
      </c>
      <c r="K226" s="60">
        <v>2.4</v>
      </c>
      <c r="L226" s="60">
        <v>2.2999999999999998</v>
      </c>
      <c r="M226" s="60">
        <v>2.35</v>
      </c>
      <c r="N226" s="60">
        <v>2.33</v>
      </c>
      <c r="O226" s="60">
        <v>2.3199999999999998</v>
      </c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</row>
    <row r="227" spans="1:41" s="61" customFormat="1" ht="14.1" customHeight="1" thickBot="1" x14ac:dyDescent="0.3">
      <c r="A227" s="64" t="s">
        <v>49</v>
      </c>
      <c r="B227" s="65">
        <v>2.4300000000000002</v>
      </c>
      <c r="C227" s="49"/>
      <c r="D227" s="49"/>
      <c r="E227" s="66"/>
      <c r="F227" s="52" t="s">
        <v>50</v>
      </c>
      <c r="G227" s="53">
        <v>2.4700000000000002</v>
      </c>
      <c r="H227" s="53">
        <v>2.46</v>
      </c>
      <c r="I227" s="53">
        <v>2.48</v>
      </c>
      <c r="J227" s="53">
        <v>2.48</v>
      </c>
      <c r="K227" s="96">
        <v>2.4</v>
      </c>
      <c r="L227" s="96">
        <v>2.38</v>
      </c>
      <c r="M227" s="96">
        <v>2.37</v>
      </c>
      <c r="N227" s="96">
        <v>2.36</v>
      </c>
      <c r="O227" s="53">
        <v>2.52</v>
      </c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</row>
    <row r="228" spans="1:41" s="71" customFormat="1" ht="14.1" customHeight="1" x14ac:dyDescent="0.25">
      <c r="A228" s="64" t="s">
        <v>130</v>
      </c>
      <c r="B228" s="65"/>
      <c r="C228" s="67"/>
      <c r="D228" s="67"/>
      <c r="E228" s="68"/>
      <c r="F228" s="69" t="s">
        <v>51</v>
      </c>
      <c r="G228" s="70">
        <f>(G224+G227)/2</f>
        <v>2.4050000000000002</v>
      </c>
      <c r="H228" s="70">
        <f t="shared" ref="H228:AO228" si="40">G228</f>
        <v>2.4050000000000002</v>
      </c>
      <c r="I228" s="70">
        <f t="shared" si="40"/>
        <v>2.4050000000000002</v>
      </c>
      <c r="J228" s="70">
        <f t="shared" si="40"/>
        <v>2.4050000000000002</v>
      </c>
      <c r="K228" s="70">
        <f t="shared" si="40"/>
        <v>2.4050000000000002</v>
      </c>
      <c r="L228" s="70">
        <f t="shared" si="40"/>
        <v>2.4050000000000002</v>
      </c>
      <c r="M228" s="70">
        <f t="shared" si="40"/>
        <v>2.4050000000000002</v>
      </c>
      <c r="N228" s="70">
        <f t="shared" si="40"/>
        <v>2.4050000000000002</v>
      </c>
      <c r="O228" s="70">
        <f t="shared" si="40"/>
        <v>2.4050000000000002</v>
      </c>
      <c r="P228" s="70">
        <f t="shared" si="40"/>
        <v>2.4050000000000002</v>
      </c>
      <c r="Q228" s="70">
        <f t="shared" si="40"/>
        <v>2.4050000000000002</v>
      </c>
      <c r="R228" s="70">
        <f t="shared" si="40"/>
        <v>2.4050000000000002</v>
      </c>
      <c r="S228" s="70">
        <f t="shared" si="40"/>
        <v>2.4050000000000002</v>
      </c>
      <c r="T228" s="70">
        <f t="shared" si="40"/>
        <v>2.4050000000000002</v>
      </c>
      <c r="U228" s="70">
        <f t="shared" si="40"/>
        <v>2.4050000000000002</v>
      </c>
      <c r="V228" s="70">
        <f t="shared" si="40"/>
        <v>2.4050000000000002</v>
      </c>
      <c r="W228" s="70">
        <f t="shared" si="40"/>
        <v>2.4050000000000002</v>
      </c>
      <c r="X228" s="70">
        <f t="shared" si="40"/>
        <v>2.4050000000000002</v>
      </c>
      <c r="Y228" s="70">
        <f t="shared" si="40"/>
        <v>2.4050000000000002</v>
      </c>
      <c r="Z228" s="70">
        <f t="shared" si="40"/>
        <v>2.4050000000000002</v>
      </c>
      <c r="AA228" s="70">
        <f t="shared" si="40"/>
        <v>2.4050000000000002</v>
      </c>
      <c r="AB228" s="70">
        <f t="shared" si="40"/>
        <v>2.4050000000000002</v>
      </c>
      <c r="AC228" s="70">
        <f t="shared" si="40"/>
        <v>2.4050000000000002</v>
      </c>
      <c r="AD228" s="70">
        <f t="shared" si="40"/>
        <v>2.4050000000000002</v>
      </c>
      <c r="AE228" s="70">
        <f t="shared" si="40"/>
        <v>2.4050000000000002</v>
      </c>
      <c r="AF228" s="70">
        <f t="shared" si="40"/>
        <v>2.4050000000000002</v>
      </c>
      <c r="AG228" s="70">
        <f t="shared" si="40"/>
        <v>2.4050000000000002</v>
      </c>
      <c r="AH228" s="70">
        <f t="shared" si="40"/>
        <v>2.4050000000000002</v>
      </c>
      <c r="AI228" s="70">
        <f t="shared" si="40"/>
        <v>2.4050000000000002</v>
      </c>
      <c r="AJ228" s="70">
        <f t="shared" si="40"/>
        <v>2.4050000000000002</v>
      </c>
      <c r="AK228" s="70">
        <f t="shared" si="40"/>
        <v>2.4050000000000002</v>
      </c>
      <c r="AL228" s="70">
        <f t="shared" si="40"/>
        <v>2.4050000000000002</v>
      </c>
      <c r="AM228" s="70">
        <f t="shared" si="40"/>
        <v>2.4050000000000002</v>
      </c>
      <c r="AN228" s="70">
        <f t="shared" si="40"/>
        <v>2.4050000000000002</v>
      </c>
      <c r="AO228" s="70">
        <f t="shared" si="40"/>
        <v>2.4050000000000002</v>
      </c>
    </row>
    <row r="229" spans="1:41" s="42" customFormat="1" ht="14.1" customHeight="1" x14ac:dyDescent="0.25">
      <c r="A229" s="93">
        <f>C227*B227</f>
        <v>0</v>
      </c>
      <c r="B229" s="94">
        <f>C228*B228</f>
        <v>0</v>
      </c>
      <c r="C229" s="72" t="s">
        <v>52</v>
      </c>
      <c r="D229" s="73">
        <v>2.4</v>
      </c>
      <c r="E229" s="74">
        <f>SUM((B227-D229)/(D229))</f>
        <v>1.2500000000000105E-2</v>
      </c>
      <c r="F229" s="75" t="s">
        <v>53</v>
      </c>
      <c r="G229" s="76">
        <v>39420</v>
      </c>
      <c r="H229" s="77">
        <v>32100</v>
      </c>
      <c r="I229" s="77">
        <v>10100</v>
      </c>
      <c r="J229" s="77">
        <v>10860</v>
      </c>
      <c r="K229" s="77">
        <v>12530</v>
      </c>
      <c r="L229" s="77">
        <v>15500</v>
      </c>
      <c r="M229" s="77">
        <v>3357</v>
      </c>
      <c r="N229" s="77">
        <v>6177</v>
      </c>
      <c r="O229" s="77">
        <v>38980</v>
      </c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spans="1:41" s="61" customFormat="1" ht="14.1" customHeight="1" x14ac:dyDescent="0.25">
      <c r="A230" s="55" t="s">
        <v>131</v>
      </c>
      <c r="B230" s="94">
        <f>ROUNDUP(A229/1000,0)+IF(A229,8.48,0)+ROUNDUP(A229*0.0003,2)</f>
        <v>0</v>
      </c>
      <c r="C230" s="72" t="s">
        <v>54</v>
      </c>
      <c r="D230" s="73"/>
      <c r="E230" s="74"/>
      <c r="F230" s="79" t="s">
        <v>49</v>
      </c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77"/>
      <c r="W230" s="80"/>
      <c r="X230" s="80"/>
      <c r="Y230" s="80"/>
      <c r="Z230" s="80"/>
      <c r="AA230" s="80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s="71" customFormat="1" ht="14.1" customHeight="1" x14ac:dyDescent="0.25">
      <c r="A231" s="82" t="s">
        <v>132</v>
      </c>
      <c r="B231" s="94">
        <f>ROUNDUP(B229/1000,0)+IF(B229,8.48,0)+ROUNDUP(B229*0.0003,2)</f>
        <v>0</v>
      </c>
      <c r="C231" s="84"/>
      <c r="D231" s="85" t="s">
        <v>55</v>
      </c>
      <c r="E231" s="86"/>
      <c r="F231" s="87" t="s">
        <v>56</v>
      </c>
      <c r="G231" s="88">
        <f t="shared" ref="G231:AO231" si="41">ROUNDDOWN(G228*105%,3)</f>
        <v>2.5249999999999999</v>
      </c>
      <c r="H231" s="88">
        <f t="shared" si="41"/>
        <v>2.5249999999999999</v>
      </c>
      <c r="I231" s="88">
        <f t="shared" si="41"/>
        <v>2.5249999999999999</v>
      </c>
      <c r="J231" s="88">
        <f t="shared" si="41"/>
        <v>2.5249999999999999</v>
      </c>
      <c r="K231" s="88">
        <f t="shared" si="41"/>
        <v>2.5249999999999999</v>
      </c>
      <c r="L231" s="88">
        <f t="shared" si="41"/>
        <v>2.5249999999999999</v>
      </c>
      <c r="M231" s="88">
        <f t="shared" si="41"/>
        <v>2.5249999999999999</v>
      </c>
      <c r="N231" s="88">
        <f t="shared" si="41"/>
        <v>2.5249999999999999</v>
      </c>
      <c r="O231" s="88">
        <f t="shared" si="41"/>
        <v>2.5249999999999999</v>
      </c>
      <c r="P231" s="88">
        <f t="shared" si="41"/>
        <v>2.5249999999999999</v>
      </c>
      <c r="Q231" s="88">
        <f t="shared" si="41"/>
        <v>2.5249999999999999</v>
      </c>
      <c r="R231" s="88">
        <f t="shared" si="41"/>
        <v>2.5249999999999999</v>
      </c>
      <c r="S231" s="88">
        <f t="shared" si="41"/>
        <v>2.5249999999999999</v>
      </c>
      <c r="T231" s="88">
        <f t="shared" si="41"/>
        <v>2.5249999999999999</v>
      </c>
      <c r="U231" s="88">
        <f t="shared" si="41"/>
        <v>2.5249999999999999</v>
      </c>
      <c r="V231" s="88">
        <f t="shared" si="41"/>
        <v>2.5249999999999999</v>
      </c>
      <c r="W231" s="88">
        <f t="shared" si="41"/>
        <v>2.5249999999999999</v>
      </c>
      <c r="X231" s="88">
        <f t="shared" si="41"/>
        <v>2.5249999999999999</v>
      </c>
      <c r="Y231" s="88">
        <f t="shared" si="41"/>
        <v>2.5249999999999999</v>
      </c>
      <c r="Z231" s="88">
        <f t="shared" si="41"/>
        <v>2.5249999999999999</v>
      </c>
      <c r="AA231" s="88">
        <f t="shared" si="41"/>
        <v>2.5249999999999999</v>
      </c>
      <c r="AB231" s="88">
        <f t="shared" si="41"/>
        <v>2.5249999999999999</v>
      </c>
      <c r="AC231" s="88">
        <f t="shared" si="41"/>
        <v>2.5249999999999999</v>
      </c>
      <c r="AD231" s="88">
        <f t="shared" si="41"/>
        <v>2.5249999999999999</v>
      </c>
      <c r="AE231" s="88">
        <f t="shared" si="41"/>
        <v>2.5249999999999999</v>
      </c>
      <c r="AF231" s="88">
        <f t="shared" si="41"/>
        <v>2.5249999999999999</v>
      </c>
      <c r="AG231" s="88">
        <f t="shared" si="41"/>
        <v>2.5249999999999999</v>
      </c>
      <c r="AH231" s="88">
        <f t="shared" si="41"/>
        <v>2.5249999999999999</v>
      </c>
      <c r="AI231" s="88">
        <f t="shared" si="41"/>
        <v>2.5249999999999999</v>
      </c>
      <c r="AJ231" s="88">
        <f t="shared" si="41"/>
        <v>2.5249999999999999</v>
      </c>
      <c r="AK231" s="88">
        <f t="shared" si="41"/>
        <v>2.5249999999999999</v>
      </c>
      <c r="AL231" s="88">
        <f t="shared" si="41"/>
        <v>2.5249999999999999</v>
      </c>
      <c r="AM231" s="88">
        <f t="shared" si="41"/>
        <v>2.5249999999999999</v>
      </c>
      <c r="AN231" s="88">
        <f t="shared" si="41"/>
        <v>2.5249999999999999</v>
      </c>
      <c r="AO231" s="88">
        <f t="shared" si="41"/>
        <v>2.5249999999999999</v>
      </c>
    </row>
    <row r="232" spans="1:41" s="42" customFormat="1" ht="13.5" customHeight="1" x14ac:dyDescent="0.25">
      <c r="A232" s="89"/>
      <c r="B232" s="89"/>
      <c r="C232" s="89"/>
      <c r="D232" s="89"/>
      <c r="E232" s="89"/>
      <c r="F232" s="89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</row>
    <row r="233" spans="1:41" s="42" customFormat="1" ht="14.1" customHeight="1" x14ac:dyDescent="0.25">
      <c r="A233" s="173" t="s">
        <v>6</v>
      </c>
      <c r="B233" s="174"/>
      <c r="C233" s="174"/>
      <c r="D233" s="174"/>
      <c r="E233" s="175"/>
      <c r="F233" s="43" t="s">
        <v>7</v>
      </c>
      <c r="G233" s="44">
        <v>43720</v>
      </c>
      <c r="H233" s="44">
        <v>43721</v>
      </c>
      <c r="I233" s="44">
        <v>43725</v>
      </c>
      <c r="J233" s="44">
        <v>43726</v>
      </c>
      <c r="K233" s="44">
        <v>43727</v>
      </c>
      <c r="L233" s="44">
        <v>43728</v>
      </c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</row>
    <row r="234" spans="1:41" s="42" customFormat="1" ht="14.1" customHeight="1" x14ac:dyDescent="0.25">
      <c r="A234" s="176" t="s">
        <v>8</v>
      </c>
      <c r="B234" s="177"/>
      <c r="C234" s="177"/>
      <c r="D234" s="178" t="s">
        <v>155</v>
      </c>
      <c r="E234" s="179"/>
      <c r="F234" s="164"/>
      <c r="G234" s="45" t="s">
        <v>129</v>
      </c>
      <c r="H234" s="45" t="s">
        <v>9</v>
      </c>
      <c r="I234" s="45" t="s">
        <v>10</v>
      </c>
      <c r="J234" s="46" t="s">
        <v>11</v>
      </c>
      <c r="K234" s="45" t="s">
        <v>12</v>
      </c>
      <c r="L234" s="46" t="s">
        <v>13</v>
      </c>
      <c r="M234" s="46" t="s">
        <v>14</v>
      </c>
      <c r="N234" s="46" t="s">
        <v>15</v>
      </c>
      <c r="O234" s="46" t="s">
        <v>16</v>
      </c>
      <c r="P234" s="46" t="s">
        <v>17</v>
      </c>
      <c r="Q234" s="46" t="s">
        <v>18</v>
      </c>
      <c r="R234" s="46" t="s">
        <v>19</v>
      </c>
      <c r="S234" s="46" t="s">
        <v>20</v>
      </c>
      <c r="T234" s="46" t="s">
        <v>21</v>
      </c>
      <c r="U234" s="46" t="s">
        <v>22</v>
      </c>
      <c r="V234" s="46" t="s">
        <v>23</v>
      </c>
      <c r="W234" s="46" t="s">
        <v>24</v>
      </c>
      <c r="X234" s="46" t="s">
        <v>25</v>
      </c>
      <c r="Y234" s="46" t="s">
        <v>26</v>
      </c>
      <c r="Z234" s="46" t="s">
        <v>27</v>
      </c>
      <c r="AA234" s="46" t="s">
        <v>28</v>
      </c>
      <c r="AB234" s="46" t="s">
        <v>29</v>
      </c>
      <c r="AC234" s="46" t="s">
        <v>30</v>
      </c>
      <c r="AD234" s="46" t="s">
        <v>31</v>
      </c>
      <c r="AE234" s="46" t="s">
        <v>32</v>
      </c>
      <c r="AF234" s="46" t="s">
        <v>33</v>
      </c>
      <c r="AG234" s="46" t="s">
        <v>34</v>
      </c>
      <c r="AH234" s="46" t="s">
        <v>35</v>
      </c>
      <c r="AI234" s="46" t="s">
        <v>36</v>
      </c>
      <c r="AJ234" s="46" t="s">
        <v>37</v>
      </c>
      <c r="AK234" s="46" t="s">
        <v>38</v>
      </c>
      <c r="AL234" s="46" t="s">
        <v>39</v>
      </c>
      <c r="AM234" s="46" t="s">
        <v>40</v>
      </c>
      <c r="AN234" s="46" t="s">
        <v>41</v>
      </c>
      <c r="AO234" s="46" t="s">
        <v>42</v>
      </c>
    </row>
    <row r="235" spans="1:41" s="54" customFormat="1" ht="14.1" customHeight="1" x14ac:dyDescent="0.25">
      <c r="A235" s="47"/>
      <c r="B235" s="48"/>
      <c r="C235" s="49"/>
      <c r="D235" s="50" t="s">
        <v>43</v>
      </c>
      <c r="E235" s="51"/>
      <c r="F235" s="52" t="s">
        <v>44</v>
      </c>
      <c r="G235" s="53">
        <v>0.79500000000000004</v>
      </c>
      <c r="H235" s="53">
        <v>0.83</v>
      </c>
      <c r="I235" s="53">
        <v>0.88</v>
      </c>
      <c r="J235" s="53">
        <v>0.87</v>
      </c>
      <c r="K235" s="53">
        <v>0.85</v>
      </c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</row>
    <row r="236" spans="1:41" s="61" customFormat="1" ht="13.15" customHeight="1" x14ac:dyDescent="0.25">
      <c r="A236" s="55"/>
      <c r="B236" s="49"/>
      <c r="C236" s="56" t="s">
        <v>45</v>
      </c>
      <c r="D236" s="57"/>
      <c r="E236" s="58">
        <f>SUM((D236-B238)/B238)</f>
        <v>-1</v>
      </c>
      <c r="F236" s="52" t="s">
        <v>46</v>
      </c>
      <c r="G236" s="59">
        <v>0.84</v>
      </c>
      <c r="H236" s="59">
        <v>0.86</v>
      </c>
      <c r="I236" s="59">
        <v>0.9</v>
      </c>
      <c r="J236" s="60">
        <v>0.875</v>
      </c>
      <c r="K236" s="60">
        <v>0.94</v>
      </c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</row>
    <row r="237" spans="1:41" s="61" customFormat="1" ht="14.1" customHeight="1" x14ac:dyDescent="0.25">
      <c r="A237" s="62"/>
      <c r="B237" s="63"/>
      <c r="C237" s="56" t="s">
        <v>47</v>
      </c>
      <c r="D237" s="57">
        <v>0.86</v>
      </c>
      <c r="E237" s="58">
        <f>SUM((D237-B238)/B238)</f>
        <v>4.2424242424242462E-2</v>
      </c>
      <c r="F237" s="52" t="s">
        <v>48</v>
      </c>
      <c r="G237" s="60">
        <v>0.79</v>
      </c>
      <c r="H237" s="60">
        <v>0.82</v>
      </c>
      <c r="I237" s="60">
        <v>0.87</v>
      </c>
      <c r="J237" s="60">
        <v>0.84499999999999997</v>
      </c>
      <c r="K237" s="60">
        <v>0.85</v>
      </c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</row>
    <row r="238" spans="1:41" s="61" customFormat="1" ht="14.1" customHeight="1" thickBot="1" x14ac:dyDescent="0.3">
      <c r="A238" s="64" t="s">
        <v>49</v>
      </c>
      <c r="B238" s="65">
        <v>0.82499999999999996</v>
      </c>
      <c r="C238" s="49"/>
      <c r="D238" s="49"/>
      <c r="E238" s="66"/>
      <c r="F238" s="52" t="s">
        <v>50</v>
      </c>
      <c r="G238" s="109">
        <v>0.83499999999999996</v>
      </c>
      <c r="H238" s="53">
        <v>0.85</v>
      </c>
      <c r="I238" s="53">
        <v>0.88</v>
      </c>
      <c r="J238" s="53">
        <v>0.85499999999999998</v>
      </c>
      <c r="K238" s="53">
        <v>0.92500000000000004</v>
      </c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</row>
    <row r="239" spans="1:41" s="71" customFormat="1" ht="14.1" customHeight="1" x14ac:dyDescent="0.25">
      <c r="A239" s="64" t="s">
        <v>130</v>
      </c>
      <c r="B239" s="65"/>
      <c r="C239" s="67"/>
      <c r="D239" s="67"/>
      <c r="E239" s="68"/>
      <c r="F239" s="69" t="s">
        <v>51</v>
      </c>
      <c r="G239" s="70">
        <f>(G235+G238)/2</f>
        <v>0.81499999999999995</v>
      </c>
      <c r="H239" s="70">
        <f t="shared" ref="H239:AO239" si="42">G239</f>
        <v>0.81499999999999995</v>
      </c>
      <c r="I239" s="70">
        <f t="shared" si="42"/>
        <v>0.81499999999999995</v>
      </c>
      <c r="J239" s="70">
        <f t="shared" si="42"/>
        <v>0.81499999999999995</v>
      </c>
      <c r="K239" s="70">
        <f t="shared" si="42"/>
        <v>0.81499999999999995</v>
      </c>
      <c r="L239" s="70">
        <f t="shared" si="42"/>
        <v>0.81499999999999995</v>
      </c>
      <c r="M239" s="70">
        <f t="shared" si="42"/>
        <v>0.81499999999999995</v>
      </c>
      <c r="N239" s="70">
        <f t="shared" si="42"/>
        <v>0.81499999999999995</v>
      </c>
      <c r="O239" s="70">
        <f t="shared" si="42"/>
        <v>0.81499999999999995</v>
      </c>
      <c r="P239" s="70">
        <f t="shared" si="42"/>
        <v>0.81499999999999995</v>
      </c>
      <c r="Q239" s="70">
        <f t="shared" si="42"/>
        <v>0.81499999999999995</v>
      </c>
      <c r="R239" s="70">
        <f t="shared" si="42"/>
        <v>0.81499999999999995</v>
      </c>
      <c r="S239" s="70">
        <f t="shared" si="42"/>
        <v>0.81499999999999995</v>
      </c>
      <c r="T239" s="70">
        <f t="shared" si="42"/>
        <v>0.81499999999999995</v>
      </c>
      <c r="U239" s="70">
        <f t="shared" si="42"/>
        <v>0.81499999999999995</v>
      </c>
      <c r="V239" s="70">
        <f t="shared" si="42"/>
        <v>0.81499999999999995</v>
      </c>
      <c r="W239" s="70">
        <f t="shared" si="42"/>
        <v>0.81499999999999995</v>
      </c>
      <c r="X239" s="70">
        <f t="shared" si="42"/>
        <v>0.81499999999999995</v>
      </c>
      <c r="Y239" s="70">
        <f t="shared" si="42"/>
        <v>0.81499999999999995</v>
      </c>
      <c r="Z239" s="70">
        <f t="shared" si="42"/>
        <v>0.81499999999999995</v>
      </c>
      <c r="AA239" s="70">
        <f t="shared" si="42"/>
        <v>0.81499999999999995</v>
      </c>
      <c r="AB239" s="70">
        <f t="shared" si="42"/>
        <v>0.81499999999999995</v>
      </c>
      <c r="AC239" s="70">
        <f t="shared" si="42"/>
        <v>0.81499999999999995</v>
      </c>
      <c r="AD239" s="70">
        <f t="shared" si="42"/>
        <v>0.81499999999999995</v>
      </c>
      <c r="AE239" s="70">
        <f t="shared" si="42"/>
        <v>0.81499999999999995</v>
      </c>
      <c r="AF239" s="70">
        <f t="shared" si="42"/>
        <v>0.81499999999999995</v>
      </c>
      <c r="AG239" s="70">
        <f t="shared" si="42"/>
        <v>0.81499999999999995</v>
      </c>
      <c r="AH239" s="70">
        <f t="shared" si="42"/>
        <v>0.81499999999999995</v>
      </c>
      <c r="AI239" s="70">
        <f t="shared" si="42"/>
        <v>0.81499999999999995</v>
      </c>
      <c r="AJ239" s="70">
        <f t="shared" si="42"/>
        <v>0.81499999999999995</v>
      </c>
      <c r="AK239" s="70">
        <f t="shared" si="42"/>
        <v>0.81499999999999995</v>
      </c>
      <c r="AL239" s="70">
        <f t="shared" si="42"/>
        <v>0.81499999999999995</v>
      </c>
      <c r="AM239" s="70">
        <f t="shared" si="42"/>
        <v>0.81499999999999995</v>
      </c>
      <c r="AN239" s="70">
        <f t="shared" si="42"/>
        <v>0.81499999999999995</v>
      </c>
      <c r="AO239" s="70">
        <f t="shared" si="42"/>
        <v>0.81499999999999995</v>
      </c>
    </row>
    <row r="240" spans="1:41" s="42" customFormat="1" ht="14.1" customHeight="1" x14ac:dyDescent="0.25">
      <c r="A240" s="93">
        <f>C238*B238</f>
        <v>0</v>
      </c>
      <c r="B240" s="94">
        <f>C239*B239</f>
        <v>0</v>
      </c>
      <c r="C240" s="72" t="s">
        <v>52</v>
      </c>
      <c r="D240" s="73">
        <v>0.81499999999999995</v>
      </c>
      <c r="E240" s="74">
        <f>SUM((B238-D240)/(D240))</f>
        <v>1.2269938650306761E-2</v>
      </c>
      <c r="F240" s="75" t="s">
        <v>53</v>
      </c>
      <c r="G240" s="76">
        <v>185950</v>
      </c>
      <c r="H240" s="77">
        <v>150250</v>
      </c>
      <c r="I240" s="77">
        <v>102400</v>
      </c>
      <c r="J240" s="77">
        <v>45640</v>
      </c>
      <c r="K240" s="77">
        <v>319580</v>
      </c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s="61" customFormat="1" ht="14.1" customHeight="1" x14ac:dyDescent="0.25">
      <c r="A241" s="55" t="s">
        <v>131</v>
      </c>
      <c r="B241" s="94">
        <f>ROUNDUP(A240/1000,0)+IF(A240,8.48,0)+ROUNDUP(A240*0.0003,2)</f>
        <v>0</v>
      </c>
      <c r="C241" s="72" t="s">
        <v>54</v>
      </c>
      <c r="D241" s="73"/>
      <c r="E241" s="74"/>
      <c r="F241" s="79" t="s">
        <v>49</v>
      </c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77"/>
      <c r="W241" s="80"/>
      <c r="X241" s="80"/>
      <c r="Y241" s="80"/>
      <c r="Z241" s="80"/>
      <c r="AA241" s="80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s="71" customFormat="1" ht="14.1" customHeight="1" x14ac:dyDescent="0.25">
      <c r="A242" s="82" t="s">
        <v>132</v>
      </c>
      <c r="B242" s="94">
        <f>ROUNDUP(B240/1000,0)+IF(B240,8.48,0)+ROUNDUP(B240*0.0003,2)</f>
        <v>0</v>
      </c>
      <c r="C242" s="84"/>
      <c r="D242" s="85" t="s">
        <v>55</v>
      </c>
      <c r="E242" s="86"/>
      <c r="F242" s="87" t="s">
        <v>56</v>
      </c>
      <c r="G242" s="88">
        <f t="shared" ref="G242:AO242" si="43">ROUNDDOWN(G239*105%,3)</f>
        <v>0.85499999999999998</v>
      </c>
      <c r="H242" s="88">
        <f t="shared" si="43"/>
        <v>0.85499999999999998</v>
      </c>
      <c r="I242" s="88">
        <f t="shared" si="43"/>
        <v>0.85499999999999998</v>
      </c>
      <c r="J242" s="88">
        <f t="shared" si="43"/>
        <v>0.85499999999999998</v>
      </c>
      <c r="K242" s="88">
        <f t="shared" si="43"/>
        <v>0.85499999999999998</v>
      </c>
      <c r="L242" s="88">
        <f t="shared" si="43"/>
        <v>0.85499999999999998</v>
      </c>
      <c r="M242" s="88">
        <f t="shared" si="43"/>
        <v>0.85499999999999998</v>
      </c>
      <c r="N242" s="88">
        <f t="shared" si="43"/>
        <v>0.85499999999999998</v>
      </c>
      <c r="O242" s="88">
        <f t="shared" si="43"/>
        <v>0.85499999999999998</v>
      </c>
      <c r="P242" s="88">
        <f t="shared" si="43"/>
        <v>0.85499999999999998</v>
      </c>
      <c r="Q242" s="88">
        <f t="shared" si="43"/>
        <v>0.85499999999999998</v>
      </c>
      <c r="R242" s="88">
        <f t="shared" si="43"/>
        <v>0.85499999999999998</v>
      </c>
      <c r="S242" s="88">
        <f t="shared" si="43"/>
        <v>0.85499999999999998</v>
      </c>
      <c r="T242" s="88">
        <f t="shared" si="43"/>
        <v>0.85499999999999998</v>
      </c>
      <c r="U242" s="88">
        <f t="shared" si="43"/>
        <v>0.85499999999999998</v>
      </c>
      <c r="V242" s="88">
        <f t="shared" si="43"/>
        <v>0.85499999999999998</v>
      </c>
      <c r="W242" s="88">
        <f t="shared" si="43"/>
        <v>0.85499999999999998</v>
      </c>
      <c r="X242" s="88">
        <f t="shared" si="43"/>
        <v>0.85499999999999998</v>
      </c>
      <c r="Y242" s="88">
        <f t="shared" si="43"/>
        <v>0.85499999999999998</v>
      </c>
      <c r="Z242" s="88">
        <f t="shared" si="43"/>
        <v>0.85499999999999998</v>
      </c>
      <c r="AA242" s="88">
        <f t="shared" si="43"/>
        <v>0.85499999999999998</v>
      </c>
      <c r="AB242" s="88">
        <f t="shared" si="43"/>
        <v>0.85499999999999998</v>
      </c>
      <c r="AC242" s="88">
        <f t="shared" si="43"/>
        <v>0.85499999999999998</v>
      </c>
      <c r="AD242" s="88">
        <f t="shared" si="43"/>
        <v>0.85499999999999998</v>
      </c>
      <c r="AE242" s="88">
        <f t="shared" si="43"/>
        <v>0.85499999999999998</v>
      </c>
      <c r="AF242" s="88">
        <f t="shared" si="43"/>
        <v>0.85499999999999998</v>
      </c>
      <c r="AG242" s="88">
        <f t="shared" si="43"/>
        <v>0.85499999999999998</v>
      </c>
      <c r="AH242" s="88">
        <f t="shared" si="43"/>
        <v>0.85499999999999998</v>
      </c>
      <c r="AI242" s="88">
        <f t="shared" si="43"/>
        <v>0.85499999999999998</v>
      </c>
      <c r="AJ242" s="88">
        <f t="shared" si="43"/>
        <v>0.85499999999999998</v>
      </c>
      <c r="AK242" s="88">
        <f t="shared" si="43"/>
        <v>0.85499999999999998</v>
      </c>
      <c r="AL242" s="88">
        <f t="shared" si="43"/>
        <v>0.85499999999999998</v>
      </c>
      <c r="AM242" s="88">
        <f t="shared" si="43"/>
        <v>0.85499999999999998</v>
      </c>
      <c r="AN242" s="88">
        <f t="shared" si="43"/>
        <v>0.85499999999999998</v>
      </c>
      <c r="AO242" s="88">
        <f t="shared" si="43"/>
        <v>0.85499999999999998</v>
      </c>
    </row>
    <row r="243" spans="1:41" s="42" customFormat="1" ht="13.5" customHeight="1" x14ac:dyDescent="0.25">
      <c r="A243" s="89"/>
      <c r="B243" s="89"/>
      <c r="C243" s="89"/>
      <c r="D243" s="89"/>
      <c r="E243" s="89"/>
      <c r="F243" s="89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</row>
    <row r="244" spans="1:41" s="42" customFormat="1" ht="14.1" customHeight="1" x14ac:dyDescent="0.25">
      <c r="A244" s="173" t="s">
        <v>6</v>
      </c>
      <c r="B244" s="174"/>
      <c r="C244" s="174"/>
      <c r="D244" s="174"/>
      <c r="E244" s="175"/>
      <c r="F244" s="43" t="s">
        <v>7</v>
      </c>
      <c r="G244" s="44">
        <v>43719</v>
      </c>
      <c r="H244" s="44">
        <v>43720</v>
      </c>
      <c r="I244" s="44">
        <v>43721</v>
      </c>
      <c r="J244" s="44">
        <v>43725</v>
      </c>
      <c r="K244" s="44">
        <v>43726</v>
      </c>
      <c r="L244" s="44">
        <v>43727</v>
      </c>
      <c r="M244" s="44">
        <v>43728</v>
      </c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</row>
    <row r="245" spans="1:41" s="42" customFormat="1" ht="14.1" customHeight="1" x14ac:dyDescent="0.25">
      <c r="A245" s="176" t="s">
        <v>8</v>
      </c>
      <c r="B245" s="177"/>
      <c r="C245" s="177"/>
      <c r="D245" s="178" t="s">
        <v>158</v>
      </c>
      <c r="E245" s="179"/>
      <c r="F245" s="164"/>
      <c r="G245" s="45" t="s">
        <v>129</v>
      </c>
      <c r="H245" s="46" t="s">
        <v>9</v>
      </c>
      <c r="I245" s="46" t="s">
        <v>10</v>
      </c>
      <c r="J245" s="46" t="s">
        <v>11</v>
      </c>
      <c r="K245" s="45" t="s">
        <v>12</v>
      </c>
      <c r="L245" s="46" t="s">
        <v>13</v>
      </c>
      <c r="M245" s="46" t="s">
        <v>14</v>
      </c>
      <c r="N245" s="46" t="s">
        <v>15</v>
      </c>
      <c r="O245" s="46" t="s">
        <v>16</v>
      </c>
      <c r="P245" s="46" t="s">
        <v>17</v>
      </c>
      <c r="Q245" s="46" t="s">
        <v>18</v>
      </c>
      <c r="R245" s="46" t="s">
        <v>19</v>
      </c>
      <c r="S245" s="46" t="s">
        <v>20</v>
      </c>
      <c r="T245" s="46" t="s">
        <v>21</v>
      </c>
      <c r="U245" s="46" t="s">
        <v>22</v>
      </c>
      <c r="V245" s="46" t="s">
        <v>23</v>
      </c>
      <c r="W245" s="46" t="s">
        <v>24</v>
      </c>
      <c r="X245" s="46" t="s">
        <v>25</v>
      </c>
      <c r="Y245" s="46" t="s">
        <v>26</v>
      </c>
      <c r="Z245" s="46" t="s">
        <v>27</v>
      </c>
      <c r="AA245" s="46" t="s">
        <v>28</v>
      </c>
      <c r="AB245" s="46" t="s">
        <v>29</v>
      </c>
      <c r="AC245" s="46" t="s">
        <v>30</v>
      </c>
      <c r="AD245" s="46" t="s">
        <v>31</v>
      </c>
      <c r="AE245" s="46" t="s">
        <v>32</v>
      </c>
      <c r="AF245" s="46" t="s">
        <v>33</v>
      </c>
      <c r="AG245" s="46" t="s">
        <v>34</v>
      </c>
      <c r="AH245" s="46" t="s">
        <v>35</v>
      </c>
      <c r="AI245" s="46" t="s">
        <v>36</v>
      </c>
      <c r="AJ245" s="46" t="s">
        <v>37</v>
      </c>
      <c r="AK245" s="46" t="s">
        <v>38</v>
      </c>
      <c r="AL245" s="46" t="s">
        <v>39</v>
      </c>
      <c r="AM245" s="46" t="s">
        <v>40</v>
      </c>
      <c r="AN245" s="46" t="s">
        <v>41</v>
      </c>
      <c r="AO245" s="46" t="s">
        <v>42</v>
      </c>
    </row>
    <row r="246" spans="1:41" s="54" customFormat="1" ht="14.1" customHeight="1" x14ac:dyDescent="0.25">
      <c r="A246" s="47"/>
      <c r="B246" s="48"/>
      <c r="C246" s="49"/>
      <c r="D246" s="50" t="s">
        <v>43</v>
      </c>
      <c r="E246" s="51"/>
      <c r="F246" s="52" t="s">
        <v>44</v>
      </c>
      <c r="G246" s="53">
        <v>0.61</v>
      </c>
      <c r="H246" s="53">
        <v>0.65500000000000003</v>
      </c>
      <c r="I246" s="53">
        <v>0.64</v>
      </c>
      <c r="J246" s="53">
        <v>0.65500000000000003</v>
      </c>
      <c r="K246" s="53">
        <v>0.65</v>
      </c>
      <c r="L246" s="53">
        <v>0.63</v>
      </c>
      <c r="M246" s="53">
        <v>0.625</v>
      </c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</row>
    <row r="247" spans="1:41" s="61" customFormat="1" ht="13.15" customHeight="1" x14ac:dyDescent="0.25">
      <c r="A247" s="55"/>
      <c r="B247" s="49"/>
      <c r="C247" s="56" t="s">
        <v>45</v>
      </c>
      <c r="D247" s="57"/>
      <c r="E247" s="58">
        <f>SUM((D247-B249)/B249)</f>
        <v>-1</v>
      </c>
      <c r="F247" s="52" t="s">
        <v>46</v>
      </c>
      <c r="G247" s="59">
        <v>0.66</v>
      </c>
      <c r="H247" s="60">
        <v>0.66</v>
      </c>
      <c r="I247" s="59">
        <v>0.66500000000000004</v>
      </c>
      <c r="J247" s="60">
        <v>0.66</v>
      </c>
      <c r="K247" s="60">
        <v>0.66500000000000004</v>
      </c>
      <c r="L247" s="60">
        <v>0.64</v>
      </c>
      <c r="M247" s="60">
        <v>0.63</v>
      </c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</row>
    <row r="248" spans="1:41" s="61" customFormat="1" ht="14.1" customHeight="1" x14ac:dyDescent="0.25">
      <c r="A248" s="62"/>
      <c r="B248" s="63"/>
      <c r="C248" s="56" t="s">
        <v>47</v>
      </c>
      <c r="D248" s="57">
        <v>0.66500000000000004</v>
      </c>
      <c r="E248" s="58">
        <f>SUM((D248-B249)/B249)</f>
        <v>4.7244094488189017E-2</v>
      </c>
      <c r="F248" s="52" t="s">
        <v>48</v>
      </c>
      <c r="G248" s="60">
        <v>0.61</v>
      </c>
      <c r="H248" s="60">
        <v>0.63</v>
      </c>
      <c r="I248" s="60">
        <v>0.625</v>
      </c>
      <c r="J248" s="60">
        <v>0.63500000000000001</v>
      </c>
      <c r="K248" s="60">
        <v>0.625</v>
      </c>
      <c r="L248" s="60">
        <v>0.62</v>
      </c>
      <c r="M248" s="60">
        <v>0.60499999999999998</v>
      </c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</row>
    <row r="249" spans="1:41" s="61" customFormat="1" ht="14.1" customHeight="1" thickBot="1" x14ac:dyDescent="0.3">
      <c r="A249" s="64" t="s">
        <v>49</v>
      </c>
      <c r="B249" s="65">
        <v>0.63500000000000001</v>
      </c>
      <c r="C249" s="49"/>
      <c r="D249" s="49"/>
      <c r="E249" s="66"/>
      <c r="F249" s="52" t="s">
        <v>50</v>
      </c>
      <c r="G249" s="109">
        <v>0.65</v>
      </c>
      <c r="H249" s="53">
        <v>0.63500000000000001</v>
      </c>
      <c r="I249" s="53">
        <v>0.65</v>
      </c>
      <c r="J249" s="53">
        <v>0.64500000000000002</v>
      </c>
      <c r="K249" s="96">
        <v>0.625</v>
      </c>
      <c r="L249" s="96">
        <v>0.625</v>
      </c>
      <c r="M249" s="96">
        <v>0.61499999999999999</v>
      </c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</row>
    <row r="250" spans="1:41" s="71" customFormat="1" ht="14.1" customHeight="1" x14ac:dyDescent="0.25">
      <c r="A250" s="64" t="s">
        <v>130</v>
      </c>
      <c r="B250" s="65"/>
      <c r="C250" s="67"/>
      <c r="D250" s="67"/>
      <c r="E250" s="68"/>
      <c r="F250" s="69" t="s">
        <v>51</v>
      </c>
      <c r="G250" s="70">
        <f>(G246+G249)/2</f>
        <v>0.63</v>
      </c>
      <c r="H250" s="70">
        <f t="shared" ref="H250:AO250" si="44">G250</f>
        <v>0.63</v>
      </c>
      <c r="I250" s="70">
        <f t="shared" si="44"/>
        <v>0.63</v>
      </c>
      <c r="J250" s="70">
        <f t="shared" si="44"/>
        <v>0.63</v>
      </c>
      <c r="K250" s="70">
        <f t="shared" si="44"/>
        <v>0.63</v>
      </c>
      <c r="L250" s="70">
        <f t="shared" si="44"/>
        <v>0.63</v>
      </c>
      <c r="M250" s="70">
        <f t="shared" si="44"/>
        <v>0.63</v>
      </c>
      <c r="N250" s="70">
        <f t="shared" si="44"/>
        <v>0.63</v>
      </c>
      <c r="O250" s="70">
        <f t="shared" si="44"/>
        <v>0.63</v>
      </c>
      <c r="P250" s="70">
        <f t="shared" si="44"/>
        <v>0.63</v>
      </c>
      <c r="Q250" s="70">
        <f t="shared" si="44"/>
        <v>0.63</v>
      </c>
      <c r="R250" s="70">
        <f t="shared" si="44"/>
        <v>0.63</v>
      </c>
      <c r="S250" s="70">
        <f t="shared" si="44"/>
        <v>0.63</v>
      </c>
      <c r="T250" s="70">
        <f t="shared" si="44"/>
        <v>0.63</v>
      </c>
      <c r="U250" s="70">
        <f t="shared" si="44"/>
        <v>0.63</v>
      </c>
      <c r="V250" s="70">
        <f t="shared" si="44"/>
        <v>0.63</v>
      </c>
      <c r="W250" s="70">
        <f t="shared" si="44"/>
        <v>0.63</v>
      </c>
      <c r="X250" s="70">
        <f t="shared" si="44"/>
        <v>0.63</v>
      </c>
      <c r="Y250" s="70">
        <f t="shared" si="44"/>
        <v>0.63</v>
      </c>
      <c r="Z250" s="70">
        <f t="shared" si="44"/>
        <v>0.63</v>
      </c>
      <c r="AA250" s="70">
        <f t="shared" si="44"/>
        <v>0.63</v>
      </c>
      <c r="AB250" s="70">
        <f t="shared" si="44"/>
        <v>0.63</v>
      </c>
      <c r="AC250" s="70">
        <f t="shared" si="44"/>
        <v>0.63</v>
      </c>
      <c r="AD250" s="70">
        <f t="shared" si="44"/>
        <v>0.63</v>
      </c>
      <c r="AE250" s="70">
        <f t="shared" si="44"/>
        <v>0.63</v>
      </c>
      <c r="AF250" s="70">
        <f t="shared" si="44"/>
        <v>0.63</v>
      </c>
      <c r="AG250" s="70">
        <f t="shared" si="44"/>
        <v>0.63</v>
      </c>
      <c r="AH250" s="70">
        <f t="shared" si="44"/>
        <v>0.63</v>
      </c>
      <c r="AI250" s="70">
        <f t="shared" si="44"/>
        <v>0.63</v>
      </c>
      <c r="AJ250" s="70">
        <f t="shared" si="44"/>
        <v>0.63</v>
      </c>
      <c r="AK250" s="70">
        <f t="shared" si="44"/>
        <v>0.63</v>
      </c>
      <c r="AL250" s="70">
        <f t="shared" si="44"/>
        <v>0.63</v>
      </c>
      <c r="AM250" s="70">
        <f t="shared" si="44"/>
        <v>0.63</v>
      </c>
      <c r="AN250" s="70">
        <f t="shared" si="44"/>
        <v>0.63</v>
      </c>
      <c r="AO250" s="70">
        <f t="shared" si="44"/>
        <v>0.63</v>
      </c>
    </row>
    <row r="251" spans="1:41" s="42" customFormat="1" ht="14.1" customHeight="1" x14ac:dyDescent="0.25">
      <c r="A251" s="93">
        <f>C249*B249</f>
        <v>0</v>
      </c>
      <c r="B251" s="94">
        <f>C250*B250</f>
        <v>0</v>
      </c>
      <c r="C251" s="72" t="s">
        <v>52</v>
      </c>
      <c r="D251" s="73">
        <v>0.625</v>
      </c>
      <c r="E251" s="74">
        <f>SUM((B249-D251)/(D251))</f>
        <v>1.6000000000000014E-2</v>
      </c>
      <c r="F251" s="75" t="s">
        <v>53</v>
      </c>
      <c r="G251" s="76">
        <v>286620</v>
      </c>
      <c r="H251" s="77">
        <v>73820</v>
      </c>
      <c r="I251" s="77">
        <v>110000</v>
      </c>
      <c r="J251" s="77">
        <v>99480</v>
      </c>
      <c r="K251" s="77">
        <v>170110</v>
      </c>
      <c r="L251" s="77">
        <v>42270</v>
      </c>
      <c r="M251" s="77">
        <v>108210</v>
      </c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spans="1:41" s="61" customFormat="1" ht="14.1" customHeight="1" x14ac:dyDescent="0.25">
      <c r="A252" s="55" t="s">
        <v>131</v>
      </c>
      <c r="B252" s="94">
        <f>ROUNDUP(A251/1000,0)+IF(A251,8.48,0)+ROUNDUP(A251*0.0003,2)</f>
        <v>0</v>
      </c>
      <c r="C252" s="72" t="s">
        <v>54</v>
      </c>
      <c r="D252" s="73"/>
      <c r="E252" s="74"/>
      <c r="F252" s="79" t="s">
        <v>49</v>
      </c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77"/>
      <c r="W252" s="80"/>
      <c r="X252" s="80"/>
      <c r="Y252" s="80"/>
      <c r="Z252" s="80"/>
      <c r="AA252" s="80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s="71" customFormat="1" ht="14.1" customHeight="1" x14ac:dyDescent="0.25">
      <c r="A253" s="82" t="s">
        <v>132</v>
      </c>
      <c r="B253" s="94">
        <f>ROUNDUP(B251/1000,0)+IF(B251,8.48,0)+ROUNDUP(B251*0.0003,2)</f>
        <v>0</v>
      </c>
      <c r="C253" s="84"/>
      <c r="D253" s="85" t="s">
        <v>55</v>
      </c>
      <c r="E253" s="86"/>
      <c r="F253" s="87" t="s">
        <v>56</v>
      </c>
      <c r="G253" s="88">
        <f t="shared" ref="G253:AO253" si="45">ROUNDDOWN(G250*105%,3)</f>
        <v>0.66100000000000003</v>
      </c>
      <c r="H253" s="88">
        <f t="shared" si="45"/>
        <v>0.66100000000000003</v>
      </c>
      <c r="I253" s="88">
        <f t="shared" si="45"/>
        <v>0.66100000000000003</v>
      </c>
      <c r="J253" s="88">
        <f t="shared" si="45"/>
        <v>0.66100000000000003</v>
      </c>
      <c r="K253" s="88">
        <f t="shared" si="45"/>
        <v>0.66100000000000003</v>
      </c>
      <c r="L253" s="88">
        <f t="shared" si="45"/>
        <v>0.66100000000000003</v>
      </c>
      <c r="M253" s="88">
        <f t="shared" si="45"/>
        <v>0.66100000000000003</v>
      </c>
      <c r="N253" s="88">
        <f t="shared" si="45"/>
        <v>0.66100000000000003</v>
      </c>
      <c r="O253" s="88">
        <f t="shared" si="45"/>
        <v>0.66100000000000003</v>
      </c>
      <c r="P253" s="88">
        <f t="shared" si="45"/>
        <v>0.66100000000000003</v>
      </c>
      <c r="Q253" s="88">
        <f t="shared" si="45"/>
        <v>0.66100000000000003</v>
      </c>
      <c r="R253" s="88">
        <f t="shared" si="45"/>
        <v>0.66100000000000003</v>
      </c>
      <c r="S253" s="88">
        <f t="shared" si="45"/>
        <v>0.66100000000000003</v>
      </c>
      <c r="T253" s="88">
        <f t="shared" si="45"/>
        <v>0.66100000000000003</v>
      </c>
      <c r="U253" s="88">
        <f t="shared" si="45"/>
        <v>0.66100000000000003</v>
      </c>
      <c r="V253" s="88">
        <f t="shared" si="45"/>
        <v>0.66100000000000003</v>
      </c>
      <c r="W253" s="88">
        <f t="shared" si="45"/>
        <v>0.66100000000000003</v>
      </c>
      <c r="X253" s="88">
        <f t="shared" si="45"/>
        <v>0.66100000000000003</v>
      </c>
      <c r="Y253" s="88">
        <f t="shared" si="45"/>
        <v>0.66100000000000003</v>
      </c>
      <c r="Z253" s="88">
        <f t="shared" si="45"/>
        <v>0.66100000000000003</v>
      </c>
      <c r="AA253" s="88">
        <f t="shared" si="45"/>
        <v>0.66100000000000003</v>
      </c>
      <c r="AB253" s="88">
        <f t="shared" si="45"/>
        <v>0.66100000000000003</v>
      </c>
      <c r="AC253" s="88">
        <f t="shared" si="45"/>
        <v>0.66100000000000003</v>
      </c>
      <c r="AD253" s="88">
        <f t="shared" si="45"/>
        <v>0.66100000000000003</v>
      </c>
      <c r="AE253" s="88">
        <f t="shared" si="45"/>
        <v>0.66100000000000003</v>
      </c>
      <c r="AF253" s="88">
        <f t="shared" si="45"/>
        <v>0.66100000000000003</v>
      </c>
      <c r="AG253" s="88">
        <f t="shared" si="45"/>
        <v>0.66100000000000003</v>
      </c>
      <c r="AH253" s="88">
        <f t="shared" si="45"/>
        <v>0.66100000000000003</v>
      </c>
      <c r="AI253" s="88">
        <f t="shared" si="45"/>
        <v>0.66100000000000003</v>
      </c>
      <c r="AJ253" s="88">
        <f t="shared" si="45"/>
        <v>0.66100000000000003</v>
      </c>
      <c r="AK253" s="88">
        <f t="shared" si="45"/>
        <v>0.66100000000000003</v>
      </c>
      <c r="AL253" s="88">
        <f t="shared" si="45"/>
        <v>0.66100000000000003</v>
      </c>
      <c r="AM253" s="88">
        <f t="shared" si="45"/>
        <v>0.66100000000000003</v>
      </c>
      <c r="AN253" s="88">
        <f t="shared" si="45"/>
        <v>0.66100000000000003</v>
      </c>
      <c r="AO253" s="88">
        <f t="shared" si="45"/>
        <v>0.66100000000000003</v>
      </c>
    </row>
    <row r="254" spans="1:41" s="42" customFormat="1" ht="13.5" customHeight="1" x14ac:dyDescent="0.25">
      <c r="A254" s="89"/>
      <c r="B254" s="89"/>
      <c r="C254" s="89"/>
      <c r="D254" s="89"/>
      <c r="E254" s="89"/>
      <c r="F254" s="89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</row>
    <row r="255" spans="1:41" s="42" customFormat="1" ht="14.1" customHeight="1" x14ac:dyDescent="0.25">
      <c r="A255" s="173" t="s">
        <v>6</v>
      </c>
      <c r="B255" s="174"/>
      <c r="C255" s="174"/>
      <c r="D255" s="174"/>
      <c r="E255" s="175"/>
      <c r="F255" s="43" t="s">
        <v>7</v>
      </c>
      <c r="G255" s="44">
        <v>43719</v>
      </c>
      <c r="H255" s="44">
        <v>43720</v>
      </c>
      <c r="I255" s="44">
        <v>43721</v>
      </c>
      <c r="J255" s="44">
        <v>43725</v>
      </c>
      <c r="K255" s="44">
        <v>43726</v>
      </c>
      <c r="L255" s="44">
        <v>43727</v>
      </c>
      <c r="M255" s="44">
        <v>43728</v>
      </c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</row>
    <row r="256" spans="1:41" s="42" customFormat="1" ht="14.1" customHeight="1" x14ac:dyDescent="0.25">
      <c r="A256" s="176" t="s">
        <v>8</v>
      </c>
      <c r="B256" s="177"/>
      <c r="C256" s="177"/>
      <c r="D256" s="178" t="s">
        <v>156</v>
      </c>
      <c r="E256" s="179"/>
      <c r="F256" s="164"/>
      <c r="G256" s="45" t="s">
        <v>129</v>
      </c>
      <c r="H256" s="46" t="s">
        <v>9</v>
      </c>
      <c r="I256" s="46" t="s">
        <v>10</v>
      </c>
      <c r="J256" s="45" t="s">
        <v>11</v>
      </c>
      <c r="K256" s="46" t="s">
        <v>12</v>
      </c>
      <c r="L256" s="46" t="s">
        <v>13</v>
      </c>
      <c r="M256" s="46" t="s">
        <v>14</v>
      </c>
      <c r="N256" s="46" t="s">
        <v>15</v>
      </c>
      <c r="O256" s="46" t="s">
        <v>16</v>
      </c>
      <c r="P256" s="46" t="s">
        <v>17</v>
      </c>
      <c r="Q256" s="46" t="s">
        <v>18</v>
      </c>
      <c r="R256" s="46" t="s">
        <v>19</v>
      </c>
      <c r="S256" s="46" t="s">
        <v>20</v>
      </c>
      <c r="T256" s="46" t="s">
        <v>21</v>
      </c>
      <c r="U256" s="46" t="s">
        <v>22</v>
      </c>
      <c r="V256" s="46" t="s">
        <v>23</v>
      </c>
      <c r="W256" s="46" t="s">
        <v>24</v>
      </c>
      <c r="X256" s="46" t="s">
        <v>25</v>
      </c>
      <c r="Y256" s="46" t="s">
        <v>26</v>
      </c>
      <c r="Z256" s="46" t="s">
        <v>27</v>
      </c>
      <c r="AA256" s="46" t="s">
        <v>28</v>
      </c>
      <c r="AB256" s="46" t="s">
        <v>29</v>
      </c>
      <c r="AC256" s="46" t="s">
        <v>30</v>
      </c>
      <c r="AD256" s="46" t="s">
        <v>31</v>
      </c>
      <c r="AE256" s="46" t="s">
        <v>32</v>
      </c>
      <c r="AF256" s="46" t="s">
        <v>33</v>
      </c>
      <c r="AG256" s="46" t="s">
        <v>34</v>
      </c>
      <c r="AH256" s="46" t="s">
        <v>35</v>
      </c>
      <c r="AI256" s="46" t="s">
        <v>36</v>
      </c>
      <c r="AJ256" s="46" t="s">
        <v>37</v>
      </c>
      <c r="AK256" s="46" t="s">
        <v>38</v>
      </c>
      <c r="AL256" s="46" t="s">
        <v>39</v>
      </c>
      <c r="AM256" s="46" t="s">
        <v>40</v>
      </c>
      <c r="AN256" s="46" t="s">
        <v>41</v>
      </c>
      <c r="AO256" s="46" t="s">
        <v>42</v>
      </c>
    </row>
    <row r="257" spans="1:41" s="54" customFormat="1" ht="14.1" customHeight="1" x14ac:dyDescent="0.25">
      <c r="A257" s="47"/>
      <c r="B257" s="48"/>
      <c r="C257" s="49"/>
      <c r="D257" s="50" t="s">
        <v>43</v>
      </c>
      <c r="E257" s="51"/>
      <c r="F257" s="52" t="s">
        <v>44</v>
      </c>
      <c r="G257" s="53">
        <v>0.65</v>
      </c>
      <c r="H257" s="53">
        <v>0.70499999999999996</v>
      </c>
      <c r="I257" s="53">
        <v>0.72499999999999998</v>
      </c>
      <c r="J257" s="53">
        <v>0.74</v>
      </c>
      <c r="K257" s="53">
        <v>0.78500000000000003</v>
      </c>
      <c r="L257" s="53">
        <v>0.745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</row>
    <row r="258" spans="1:41" s="61" customFormat="1" ht="13.15" customHeight="1" x14ac:dyDescent="0.25">
      <c r="A258" s="55"/>
      <c r="B258" s="49"/>
      <c r="C258" s="56" t="s">
        <v>45</v>
      </c>
      <c r="D258" s="57"/>
      <c r="E258" s="58">
        <f>SUM((D258-B260)/B260)</f>
        <v>-1</v>
      </c>
      <c r="F258" s="52" t="s">
        <v>46</v>
      </c>
      <c r="G258" s="59">
        <v>0.71</v>
      </c>
      <c r="H258" s="59">
        <v>0.755</v>
      </c>
      <c r="I258" s="60">
        <v>0.74</v>
      </c>
      <c r="J258" s="60">
        <v>0.78500000000000003</v>
      </c>
      <c r="K258" s="60">
        <v>0.78500000000000003</v>
      </c>
      <c r="L258" s="60">
        <v>0.745</v>
      </c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</row>
    <row r="259" spans="1:41" s="61" customFormat="1" ht="14.1" customHeight="1" x14ac:dyDescent="0.25">
      <c r="A259" s="62"/>
      <c r="B259" s="63"/>
      <c r="C259" s="56" t="s">
        <v>47</v>
      </c>
      <c r="D259" s="57">
        <v>0.755</v>
      </c>
      <c r="E259" s="58">
        <f>SUM((D259-B260)/B260)</f>
        <v>9.4202898550724723E-2</v>
      </c>
      <c r="F259" s="52" t="s">
        <v>48</v>
      </c>
      <c r="G259" s="60">
        <v>0.64</v>
      </c>
      <c r="H259" s="60">
        <v>0.7</v>
      </c>
      <c r="I259" s="60">
        <v>0.72</v>
      </c>
      <c r="J259" s="60">
        <v>0.73</v>
      </c>
      <c r="K259" s="60">
        <v>0.745</v>
      </c>
      <c r="L259" s="60">
        <v>0.72</v>
      </c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</row>
    <row r="260" spans="1:41" s="61" customFormat="1" ht="14.1" customHeight="1" thickBot="1" x14ac:dyDescent="0.3">
      <c r="A260" s="64" t="s">
        <v>49</v>
      </c>
      <c r="B260" s="65">
        <v>0.69</v>
      </c>
      <c r="C260" s="49"/>
      <c r="D260" s="49"/>
      <c r="E260" s="66"/>
      <c r="F260" s="52" t="s">
        <v>50</v>
      </c>
      <c r="G260" s="60">
        <v>0.7</v>
      </c>
      <c r="H260" s="53">
        <v>0.72499999999999998</v>
      </c>
      <c r="I260" s="53">
        <v>0.73499999999999999</v>
      </c>
      <c r="J260" s="53">
        <v>0.78500000000000003</v>
      </c>
      <c r="K260" s="53">
        <v>0.745</v>
      </c>
      <c r="L260" s="53">
        <v>0.73</v>
      </c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</row>
    <row r="261" spans="1:41" s="71" customFormat="1" ht="14.1" customHeight="1" x14ac:dyDescent="0.25">
      <c r="A261" s="64" t="s">
        <v>130</v>
      </c>
      <c r="B261" s="65"/>
      <c r="C261" s="67"/>
      <c r="D261" s="67"/>
      <c r="E261" s="68"/>
      <c r="F261" s="69" t="s">
        <v>51</v>
      </c>
      <c r="G261" s="70">
        <f>(G257+G260)/2</f>
        <v>0.67500000000000004</v>
      </c>
      <c r="H261" s="70">
        <f t="shared" ref="H261:AO261" si="46">G261</f>
        <v>0.67500000000000004</v>
      </c>
      <c r="I261" s="70">
        <f t="shared" si="46"/>
        <v>0.67500000000000004</v>
      </c>
      <c r="J261" s="70">
        <f t="shared" si="46"/>
        <v>0.67500000000000004</v>
      </c>
      <c r="K261" s="70">
        <f t="shared" si="46"/>
        <v>0.67500000000000004</v>
      </c>
      <c r="L261" s="70">
        <f t="shared" si="46"/>
        <v>0.67500000000000004</v>
      </c>
      <c r="M261" s="70">
        <f t="shared" si="46"/>
        <v>0.67500000000000004</v>
      </c>
      <c r="N261" s="70">
        <f t="shared" si="46"/>
        <v>0.67500000000000004</v>
      </c>
      <c r="O261" s="70">
        <f t="shared" si="46"/>
        <v>0.67500000000000004</v>
      </c>
      <c r="P261" s="70">
        <f t="shared" si="46"/>
        <v>0.67500000000000004</v>
      </c>
      <c r="Q261" s="70">
        <f t="shared" si="46"/>
        <v>0.67500000000000004</v>
      </c>
      <c r="R261" s="70">
        <f t="shared" si="46"/>
        <v>0.67500000000000004</v>
      </c>
      <c r="S261" s="70">
        <f t="shared" si="46"/>
        <v>0.67500000000000004</v>
      </c>
      <c r="T261" s="70">
        <f t="shared" si="46"/>
        <v>0.67500000000000004</v>
      </c>
      <c r="U261" s="70">
        <f t="shared" si="46"/>
        <v>0.67500000000000004</v>
      </c>
      <c r="V261" s="70">
        <f t="shared" si="46"/>
        <v>0.67500000000000004</v>
      </c>
      <c r="W261" s="70">
        <f t="shared" si="46"/>
        <v>0.67500000000000004</v>
      </c>
      <c r="X261" s="70">
        <f t="shared" si="46"/>
        <v>0.67500000000000004</v>
      </c>
      <c r="Y261" s="70">
        <f t="shared" si="46"/>
        <v>0.67500000000000004</v>
      </c>
      <c r="Z261" s="70">
        <f t="shared" si="46"/>
        <v>0.67500000000000004</v>
      </c>
      <c r="AA261" s="70">
        <f t="shared" si="46"/>
        <v>0.67500000000000004</v>
      </c>
      <c r="AB261" s="70">
        <f t="shared" si="46"/>
        <v>0.67500000000000004</v>
      </c>
      <c r="AC261" s="70">
        <f t="shared" si="46"/>
        <v>0.67500000000000004</v>
      </c>
      <c r="AD261" s="70">
        <f t="shared" si="46"/>
        <v>0.67500000000000004</v>
      </c>
      <c r="AE261" s="70">
        <f t="shared" si="46"/>
        <v>0.67500000000000004</v>
      </c>
      <c r="AF261" s="70">
        <f t="shared" si="46"/>
        <v>0.67500000000000004</v>
      </c>
      <c r="AG261" s="70">
        <f t="shared" si="46"/>
        <v>0.67500000000000004</v>
      </c>
      <c r="AH261" s="70">
        <f t="shared" si="46"/>
        <v>0.67500000000000004</v>
      </c>
      <c r="AI261" s="70">
        <f t="shared" si="46"/>
        <v>0.67500000000000004</v>
      </c>
      <c r="AJ261" s="70">
        <f t="shared" si="46"/>
        <v>0.67500000000000004</v>
      </c>
      <c r="AK261" s="70">
        <f t="shared" si="46"/>
        <v>0.67500000000000004</v>
      </c>
      <c r="AL261" s="70">
        <f t="shared" si="46"/>
        <v>0.67500000000000004</v>
      </c>
      <c r="AM261" s="70">
        <f t="shared" si="46"/>
        <v>0.67500000000000004</v>
      </c>
      <c r="AN261" s="70">
        <f t="shared" si="46"/>
        <v>0.67500000000000004</v>
      </c>
      <c r="AO261" s="70">
        <f t="shared" si="46"/>
        <v>0.67500000000000004</v>
      </c>
    </row>
    <row r="262" spans="1:41" s="42" customFormat="1" ht="14.1" customHeight="1" x14ac:dyDescent="0.25">
      <c r="A262" s="93">
        <f>C260*B260</f>
        <v>0</v>
      </c>
      <c r="B262" s="94">
        <f>C261*B261</f>
        <v>0</v>
      </c>
      <c r="C262" s="72" t="s">
        <v>52</v>
      </c>
      <c r="D262" s="73">
        <v>0.67500000000000004</v>
      </c>
      <c r="E262" s="74">
        <f>SUM((B260-D262)/(D262))</f>
        <v>2.2222222222222077E-2</v>
      </c>
      <c r="F262" s="75" t="s">
        <v>53</v>
      </c>
      <c r="G262" s="76">
        <v>68540</v>
      </c>
      <c r="H262" s="76">
        <v>129390</v>
      </c>
      <c r="I262" s="77">
        <v>36440</v>
      </c>
      <c r="J262" s="76">
        <v>72990</v>
      </c>
      <c r="K262" s="77">
        <v>39250</v>
      </c>
      <c r="L262" s="77">
        <v>21070</v>
      </c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spans="1:41" s="61" customFormat="1" ht="14.1" customHeight="1" x14ac:dyDescent="0.25">
      <c r="A263" s="55" t="s">
        <v>131</v>
      </c>
      <c r="B263" s="94">
        <f>ROUNDUP(A262/1000,0)+IF(A262,8.48,0)+ROUNDUP(A262*0.0003,2)</f>
        <v>0</v>
      </c>
      <c r="C263" s="72" t="s">
        <v>54</v>
      </c>
      <c r="D263" s="73"/>
      <c r="E263" s="74"/>
      <c r="F263" s="79" t="s">
        <v>49</v>
      </c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77"/>
      <c r="W263" s="80"/>
      <c r="X263" s="80"/>
      <c r="Y263" s="80"/>
      <c r="Z263" s="80"/>
      <c r="AA263" s="80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s="71" customFormat="1" ht="14.1" customHeight="1" x14ac:dyDescent="0.25">
      <c r="A264" s="82" t="s">
        <v>132</v>
      </c>
      <c r="B264" s="94">
        <f>ROUNDUP(B262/1000,0)+IF(B262,8.48,0)+ROUNDUP(B262*0.0003,2)</f>
        <v>0</v>
      </c>
      <c r="C264" s="84"/>
      <c r="D264" s="85" t="s">
        <v>55</v>
      </c>
      <c r="E264" s="86"/>
      <c r="F264" s="87" t="s">
        <v>56</v>
      </c>
      <c r="G264" s="88">
        <f t="shared" ref="G264:AO264" si="47">ROUNDDOWN(G261*105%,3)</f>
        <v>0.70799999999999996</v>
      </c>
      <c r="H264" s="88">
        <f t="shared" si="47"/>
        <v>0.70799999999999996</v>
      </c>
      <c r="I264" s="88">
        <f t="shared" si="47"/>
        <v>0.70799999999999996</v>
      </c>
      <c r="J264" s="88">
        <f t="shared" si="47"/>
        <v>0.70799999999999996</v>
      </c>
      <c r="K264" s="88">
        <f t="shared" si="47"/>
        <v>0.70799999999999996</v>
      </c>
      <c r="L264" s="88">
        <f t="shared" si="47"/>
        <v>0.70799999999999996</v>
      </c>
      <c r="M264" s="88">
        <f t="shared" si="47"/>
        <v>0.70799999999999996</v>
      </c>
      <c r="N264" s="88">
        <f t="shared" si="47"/>
        <v>0.70799999999999996</v>
      </c>
      <c r="O264" s="88">
        <f t="shared" si="47"/>
        <v>0.70799999999999996</v>
      </c>
      <c r="P264" s="88">
        <f t="shared" si="47"/>
        <v>0.70799999999999996</v>
      </c>
      <c r="Q264" s="88">
        <f t="shared" si="47"/>
        <v>0.70799999999999996</v>
      </c>
      <c r="R264" s="88">
        <f t="shared" si="47"/>
        <v>0.70799999999999996</v>
      </c>
      <c r="S264" s="88">
        <f t="shared" si="47"/>
        <v>0.70799999999999996</v>
      </c>
      <c r="T264" s="88">
        <f t="shared" si="47"/>
        <v>0.70799999999999996</v>
      </c>
      <c r="U264" s="88">
        <f t="shared" si="47"/>
        <v>0.70799999999999996</v>
      </c>
      <c r="V264" s="88">
        <f t="shared" si="47"/>
        <v>0.70799999999999996</v>
      </c>
      <c r="W264" s="88">
        <f t="shared" si="47"/>
        <v>0.70799999999999996</v>
      </c>
      <c r="X264" s="88">
        <f t="shared" si="47"/>
        <v>0.70799999999999996</v>
      </c>
      <c r="Y264" s="88">
        <f t="shared" si="47"/>
        <v>0.70799999999999996</v>
      </c>
      <c r="Z264" s="88">
        <f t="shared" si="47"/>
        <v>0.70799999999999996</v>
      </c>
      <c r="AA264" s="88">
        <f t="shared" si="47"/>
        <v>0.70799999999999996</v>
      </c>
      <c r="AB264" s="88">
        <f t="shared" si="47"/>
        <v>0.70799999999999996</v>
      </c>
      <c r="AC264" s="88">
        <f t="shared" si="47"/>
        <v>0.70799999999999996</v>
      </c>
      <c r="AD264" s="88">
        <f t="shared" si="47"/>
        <v>0.70799999999999996</v>
      </c>
      <c r="AE264" s="88">
        <f t="shared" si="47"/>
        <v>0.70799999999999996</v>
      </c>
      <c r="AF264" s="88">
        <f t="shared" si="47"/>
        <v>0.70799999999999996</v>
      </c>
      <c r="AG264" s="88">
        <f t="shared" si="47"/>
        <v>0.70799999999999996</v>
      </c>
      <c r="AH264" s="88">
        <f t="shared" si="47"/>
        <v>0.70799999999999996</v>
      </c>
      <c r="AI264" s="88">
        <f t="shared" si="47"/>
        <v>0.70799999999999996</v>
      </c>
      <c r="AJ264" s="88">
        <f t="shared" si="47"/>
        <v>0.70799999999999996</v>
      </c>
      <c r="AK264" s="88">
        <f t="shared" si="47"/>
        <v>0.70799999999999996</v>
      </c>
      <c r="AL264" s="88">
        <f t="shared" si="47"/>
        <v>0.70799999999999996</v>
      </c>
      <c r="AM264" s="88">
        <f t="shared" si="47"/>
        <v>0.70799999999999996</v>
      </c>
      <c r="AN264" s="88">
        <f t="shared" si="47"/>
        <v>0.70799999999999996</v>
      </c>
      <c r="AO264" s="88">
        <f t="shared" si="47"/>
        <v>0.70799999999999996</v>
      </c>
    </row>
    <row r="265" spans="1:41" s="42" customFormat="1" ht="13.5" customHeight="1" x14ac:dyDescent="0.25">
      <c r="A265" s="89"/>
      <c r="B265" s="89"/>
      <c r="C265" s="89"/>
      <c r="D265" s="89"/>
      <c r="E265" s="89"/>
      <c r="F265" s="89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</row>
    <row r="266" spans="1:41" s="42" customFormat="1" ht="14.1" customHeight="1" x14ac:dyDescent="0.25">
      <c r="A266" s="173" t="s">
        <v>6</v>
      </c>
      <c r="B266" s="174"/>
      <c r="C266" s="174"/>
      <c r="D266" s="174"/>
      <c r="E266" s="175"/>
      <c r="F266" s="43" t="s">
        <v>7</v>
      </c>
      <c r="G266" s="44">
        <v>43720</v>
      </c>
      <c r="H266" s="44">
        <v>43721</v>
      </c>
      <c r="I266" s="44">
        <v>43725</v>
      </c>
      <c r="J266" s="44">
        <v>43726</v>
      </c>
      <c r="K266" s="44">
        <v>43727</v>
      </c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</row>
    <row r="267" spans="1:41" s="42" customFormat="1" ht="14.1" customHeight="1" x14ac:dyDescent="0.25">
      <c r="A267" s="176" t="s">
        <v>8</v>
      </c>
      <c r="B267" s="177"/>
      <c r="C267" s="177"/>
      <c r="D267" s="178" t="s">
        <v>159</v>
      </c>
      <c r="E267" s="179"/>
      <c r="F267" s="164"/>
      <c r="G267" s="45" t="s">
        <v>129</v>
      </c>
      <c r="H267" s="45" t="s">
        <v>9</v>
      </c>
      <c r="I267" s="46" t="s">
        <v>10</v>
      </c>
      <c r="J267" s="45" t="s">
        <v>11</v>
      </c>
      <c r="K267" s="45" t="s">
        <v>12</v>
      </c>
      <c r="L267" s="46" t="s">
        <v>13</v>
      </c>
      <c r="M267" s="46" t="s">
        <v>14</v>
      </c>
      <c r="N267" s="46" t="s">
        <v>15</v>
      </c>
      <c r="O267" s="46" t="s">
        <v>16</v>
      </c>
      <c r="P267" s="46" t="s">
        <v>17</v>
      </c>
      <c r="Q267" s="46" t="s">
        <v>18</v>
      </c>
      <c r="R267" s="46" t="s">
        <v>19</v>
      </c>
      <c r="S267" s="46" t="s">
        <v>20</v>
      </c>
      <c r="T267" s="46" t="s">
        <v>21</v>
      </c>
      <c r="U267" s="46" t="s">
        <v>22</v>
      </c>
      <c r="V267" s="46" t="s">
        <v>23</v>
      </c>
      <c r="W267" s="46" t="s">
        <v>24</v>
      </c>
      <c r="X267" s="46" t="s">
        <v>25</v>
      </c>
      <c r="Y267" s="46" t="s">
        <v>26</v>
      </c>
      <c r="Z267" s="46" t="s">
        <v>27</v>
      </c>
      <c r="AA267" s="46" t="s">
        <v>28</v>
      </c>
      <c r="AB267" s="46" t="s">
        <v>29</v>
      </c>
      <c r="AC267" s="46" t="s">
        <v>30</v>
      </c>
      <c r="AD267" s="46" t="s">
        <v>31</v>
      </c>
      <c r="AE267" s="46" t="s">
        <v>32</v>
      </c>
      <c r="AF267" s="46" t="s">
        <v>33</v>
      </c>
      <c r="AG267" s="46" t="s">
        <v>34</v>
      </c>
      <c r="AH267" s="46" t="s">
        <v>35</v>
      </c>
      <c r="AI267" s="46" t="s">
        <v>36</v>
      </c>
      <c r="AJ267" s="46" t="s">
        <v>37</v>
      </c>
      <c r="AK267" s="46" t="s">
        <v>38</v>
      </c>
      <c r="AL267" s="46" t="s">
        <v>39</v>
      </c>
      <c r="AM267" s="46" t="s">
        <v>40</v>
      </c>
      <c r="AN267" s="46" t="s">
        <v>41</v>
      </c>
      <c r="AO267" s="46" t="s">
        <v>42</v>
      </c>
    </row>
    <row r="268" spans="1:41" s="54" customFormat="1" ht="14.1" customHeight="1" x14ac:dyDescent="0.25">
      <c r="A268" s="47"/>
      <c r="B268" s="48"/>
      <c r="C268" s="49"/>
      <c r="D268" s="50" t="s">
        <v>43</v>
      </c>
      <c r="E268" s="51"/>
      <c r="F268" s="52" t="s">
        <v>44</v>
      </c>
      <c r="G268" s="53">
        <v>3.7</v>
      </c>
      <c r="H268" s="53">
        <v>3.87</v>
      </c>
      <c r="I268" s="53">
        <v>3.99</v>
      </c>
      <c r="J268" s="53">
        <v>3.87</v>
      </c>
      <c r="K268" s="53">
        <v>4.0199999999999996</v>
      </c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</row>
    <row r="269" spans="1:41" s="61" customFormat="1" ht="13.15" customHeight="1" x14ac:dyDescent="0.25">
      <c r="A269" s="55"/>
      <c r="B269" s="49"/>
      <c r="C269" s="56" t="s">
        <v>45</v>
      </c>
      <c r="D269" s="57"/>
      <c r="E269" s="58">
        <f>SUM((D269-B271)/B271)</f>
        <v>-1</v>
      </c>
      <c r="F269" s="52" t="s">
        <v>46</v>
      </c>
      <c r="G269" s="59">
        <v>3.92</v>
      </c>
      <c r="H269" s="60">
        <v>4</v>
      </c>
      <c r="I269" s="60">
        <v>3.99</v>
      </c>
      <c r="J269" s="60">
        <v>4.0199999999999996</v>
      </c>
      <c r="K269" s="60">
        <v>4.16</v>
      </c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</row>
    <row r="270" spans="1:41" s="61" customFormat="1" ht="14.1" customHeight="1" x14ac:dyDescent="0.25">
      <c r="A270" s="62"/>
      <c r="B270" s="63"/>
      <c r="C270" s="56" t="s">
        <v>47</v>
      </c>
      <c r="D270" s="57">
        <v>4.16</v>
      </c>
      <c r="E270" s="58">
        <f>SUM((D270-B271)/B271)</f>
        <v>2.7160493827160574E-2</v>
      </c>
      <c r="F270" s="52" t="s">
        <v>48</v>
      </c>
      <c r="G270" s="60">
        <v>3.66</v>
      </c>
      <c r="H270" s="60">
        <v>3.87</v>
      </c>
      <c r="I270" s="60">
        <v>3.86</v>
      </c>
      <c r="J270" s="60">
        <v>3.86</v>
      </c>
      <c r="K270" s="60">
        <v>4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</row>
    <row r="271" spans="1:41" s="61" customFormat="1" ht="14.1" customHeight="1" thickBot="1" x14ac:dyDescent="0.3">
      <c r="A271" s="64" t="s">
        <v>49</v>
      </c>
      <c r="B271" s="65">
        <v>4.05</v>
      </c>
      <c r="C271" s="49"/>
      <c r="D271" s="49"/>
      <c r="E271" s="66"/>
      <c r="F271" s="52" t="s">
        <v>50</v>
      </c>
      <c r="G271" s="109">
        <v>3.86</v>
      </c>
      <c r="H271" s="109">
        <v>3.97</v>
      </c>
      <c r="I271" s="53">
        <v>3.86</v>
      </c>
      <c r="J271" s="53">
        <v>4.0199999999999996</v>
      </c>
      <c r="K271" s="53">
        <v>4.1399999999999997</v>
      </c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</row>
    <row r="272" spans="1:41" s="71" customFormat="1" ht="14.1" customHeight="1" x14ac:dyDescent="0.25">
      <c r="A272" s="64" t="s">
        <v>130</v>
      </c>
      <c r="B272" s="65"/>
      <c r="C272" s="67"/>
      <c r="D272" s="67"/>
      <c r="E272" s="68"/>
      <c r="F272" s="69" t="s">
        <v>51</v>
      </c>
      <c r="G272" s="70">
        <v>3.86</v>
      </c>
      <c r="H272" s="70">
        <f t="shared" ref="H272:I272" si="48">G272</f>
        <v>3.86</v>
      </c>
      <c r="I272" s="70">
        <f t="shared" si="48"/>
        <v>3.86</v>
      </c>
      <c r="J272" s="70">
        <v>4.0199999999999996</v>
      </c>
      <c r="K272" s="70">
        <f t="shared" ref="K272:AO272" si="49">J272</f>
        <v>4.0199999999999996</v>
      </c>
      <c r="L272" s="70">
        <f t="shared" si="49"/>
        <v>4.0199999999999996</v>
      </c>
      <c r="M272" s="70">
        <f t="shared" si="49"/>
        <v>4.0199999999999996</v>
      </c>
      <c r="N272" s="70">
        <f t="shared" si="49"/>
        <v>4.0199999999999996</v>
      </c>
      <c r="O272" s="70">
        <f t="shared" si="49"/>
        <v>4.0199999999999996</v>
      </c>
      <c r="P272" s="70">
        <f t="shared" si="49"/>
        <v>4.0199999999999996</v>
      </c>
      <c r="Q272" s="70">
        <f t="shared" si="49"/>
        <v>4.0199999999999996</v>
      </c>
      <c r="R272" s="70">
        <f t="shared" si="49"/>
        <v>4.0199999999999996</v>
      </c>
      <c r="S272" s="70">
        <f t="shared" si="49"/>
        <v>4.0199999999999996</v>
      </c>
      <c r="T272" s="70">
        <f t="shared" si="49"/>
        <v>4.0199999999999996</v>
      </c>
      <c r="U272" s="70">
        <f t="shared" si="49"/>
        <v>4.0199999999999996</v>
      </c>
      <c r="V272" s="70">
        <f t="shared" si="49"/>
        <v>4.0199999999999996</v>
      </c>
      <c r="W272" s="70">
        <f t="shared" si="49"/>
        <v>4.0199999999999996</v>
      </c>
      <c r="X272" s="70">
        <f t="shared" si="49"/>
        <v>4.0199999999999996</v>
      </c>
      <c r="Y272" s="70">
        <f t="shared" si="49"/>
        <v>4.0199999999999996</v>
      </c>
      <c r="Z272" s="70">
        <f t="shared" si="49"/>
        <v>4.0199999999999996</v>
      </c>
      <c r="AA272" s="70">
        <f t="shared" si="49"/>
        <v>4.0199999999999996</v>
      </c>
      <c r="AB272" s="70">
        <f t="shared" si="49"/>
        <v>4.0199999999999996</v>
      </c>
      <c r="AC272" s="70">
        <f t="shared" si="49"/>
        <v>4.0199999999999996</v>
      </c>
      <c r="AD272" s="70">
        <f t="shared" si="49"/>
        <v>4.0199999999999996</v>
      </c>
      <c r="AE272" s="70">
        <f t="shared" si="49"/>
        <v>4.0199999999999996</v>
      </c>
      <c r="AF272" s="70">
        <f t="shared" si="49"/>
        <v>4.0199999999999996</v>
      </c>
      <c r="AG272" s="70">
        <f t="shared" si="49"/>
        <v>4.0199999999999996</v>
      </c>
      <c r="AH272" s="70">
        <f t="shared" si="49"/>
        <v>4.0199999999999996</v>
      </c>
      <c r="AI272" s="70">
        <f t="shared" si="49"/>
        <v>4.0199999999999996</v>
      </c>
      <c r="AJ272" s="70">
        <f t="shared" si="49"/>
        <v>4.0199999999999996</v>
      </c>
      <c r="AK272" s="70">
        <f t="shared" si="49"/>
        <v>4.0199999999999996</v>
      </c>
      <c r="AL272" s="70">
        <f t="shared" si="49"/>
        <v>4.0199999999999996</v>
      </c>
      <c r="AM272" s="70">
        <f t="shared" si="49"/>
        <v>4.0199999999999996</v>
      </c>
      <c r="AN272" s="70">
        <f t="shared" si="49"/>
        <v>4.0199999999999996</v>
      </c>
      <c r="AO272" s="70">
        <f t="shared" si="49"/>
        <v>4.0199999999999996</v>
      </c>
    </row>
    <row r="273" spans="1:41" s="42" customFormat="1" ht="14.1" customHeight="1" x14ac:dyDescent="0.25">
      <c r="A273" s="93">
        <f>C271*B271</f>
        <v>0</v>
      </c>
      <c r="B273" s="94">
        <f>C272*B272</f>
        <v>0</v>
      </c>
      <c r="C273" s="72" t="s">
        <v>52</v>
      </c>
      <c r="D273" s="73">
        <v>4.01</v>
      </c>
      <c r="E273" s="74">
        <f>SUM((B271-D273)/(D273))</f>
        <v>9.975062344139661E-3</v>
      </c>
      <c r="F273" s="75" t="s">
        <v>53</v>
      </c>
      <c r="G273" s="76">
        <v>43160</v>
      </c>
      <c r="H273" s="77">
        <v>42750</v>
      </c>
      <c r="I273" s="77">
        <v>11070</v>
      </c>
      <c r="J273" s="77">
        <v>32600</v>
      </c>
      <c r="K273" s="77">
        <v>36220</v>
      </c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s="61" customFormat="1" ht="14.1" customHeight="1" x14ac:dyDescent="0.25">
      <c r="A274" s="55" t="s">
        <v>131</v>
      </c>
      <c r="B274" s="94">
        <f>ROUNDUP(A273/1000,0)+IF(A273,8.48,0)+ROUNDUP(A273*0.0003,2)</f>
        <v>0</v>
      </c>
      <c r="C274" s="72" t="s">
        <v>54</v>
      </c>
      <c r="D274" s="73"/>
      <c r="E274" s="74"/>
      <c r="F274" s="79" t="s">
        <v>49</v>
      </c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</row>
    <row r="275" spans="1:41" s="71" customFormat="1" ht="14.1" customHeight="1" x14ac:dyDescent="0.25">
      <c r="A275" s="82" t="s">
        <v>132</v>
      </c>
      <c r="B275" s="94">
        <f>ROUNDUP(B273/1000,0)+IF(B273,8.48,0)+ROUNDUP(B273*0.0003,2)</f>
        <v>0</v>
      </c>
      <c r="C275" s="84"/>
      <c r="D275" s="85" t="s">
        <v>55</v>
      </c>
      <c r="E275" s="86"/>
      <c r="F275" s="87" t="s">
        <v>56</v>
      </c>
      <c r="G275" s="88">
        <f t="shared" ref="G275:I275" si="50">ROUNDDOWN(G272*105%,3)</f>
        <v>4.0529999999999999</v>
      </c>
      <c r="H275" s="88">
        <f t="shared" si="50"/>
        <v>4.0529999999999999</v>
      </c>
      <c r="I275" s="88">
        <f t="shared" si="50"/>
        <v>4.0529999999999999</v>
      </c>
      <c r="J275" s="88">
        <v>4.1100000000000003</v>
      </c>
      <c r="K275" s="88">
        <v>4.1100000000000003</v>
      </c>
      <c r="L275" s="88">
        <v>4.1100000000000003</v>
      </c>
      <c r="M275" s="88">
        <v>4.1100000000000003</v>
      </c>
      <c r="N275" s="88">
        <v>4.1100000000000003</v>
      </c>
      <c r="O275" s="88">
        <v>4.1100000000000003</v>
      </c>
      <c r="P275" s="88">
        <v>4.1100000000000003</v>
      </c>
      <c r="Q275" s="88">
        <v>4.1100000000000003</v>
      </c>
      <c r="R275" s="88">
        <v>4.1100000000000003</v>
      </c>
      <c r="S275" s="88">
        <v>4.1100000000000003</v>
      </c>
      <c r="T275" s="88">
        <v>4.1100000000000003</v>
      </c>
      <c r="U275" s="88">
        <v>4.1100000000000003</v>
      </c>
      <c r="V275" s="88">
        <v>4.1100000000000003</v>
      </c>
      <c r="W275" s="88">
        <v>4.1100000000000003</v>
      </c>
      <c r="X275" s="88">
        <v>4.1100000000000003</v>
      </c>
      <c r="Y275" s="88">
        <v>4.1100000000000003</v>
      </c>
      <c r="Z275" s="88">
        <v>4.1100000000000003</v>
      </c>
      <c r="AA275" s="88">
        <v>4.1100000000000003</v>
      </c>
      <c r="AB275" s="88">
        <v>4.1100000000000003</v>
      </c>
      <c r="AC275" s="88">
        <v>4.1100000000000003</v>
      </c>
      <c r="AD275" s="88">
        <v>4.1100000000000003</v>
      </c>
      <c r="AE275" s="88">
        <v>4.1100000000000003</v>
      </c>
      <c r="AF275" s="88">
        <v>4.1100000000000003</v>
      </c>
      <c r="AG275" s="88">
        <v>4.1100000000000003</v>
      </c>
      <c r="AH275" s="88">
        <v>4.1100000000000003</v>
      </c>
      <c r="AI275" s="88">
        <v>4.1100000000000003</v>
      </c>
      <c r="AJ275" s="88">
        <v>4.1100000000000003</v>
      </c>
      <c r="AK275" s="88">
        <v>4.1100000000000003</v>
      </c>
      <c r="AL275" s="88">
        <v>4.1100000000000003</v>
      </c>
      <c r="AM275" s="88">
        <v>4.1100000000000003</v>
      </c>
      <c r="AN275" s="88">
        <v>4.1100000000000003</v>
      </c>
      <c r="AO275" s="88">
        <v>4.1100000000000003</v>
      </c>
    </row>
    <row r="276" spans="1:41" s="42" customFormat="1" ht="14.1" customHeight="1" x14ac:dyDescent="0.25">
      <c r="A276" s="89"/>
      <c r="B276" s="89"/>
      <c r="C276" s="89"/>
      <c r="D276" s="89"/>
      <c r="E276" s="89"/>
      <c r="F276" s="89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</row>
    <row r="277" spans="1:41" s="42" customFormat="1" ht="14.1" customHeight="1" x14ac:dyDescent="0.25">
      <c r="A277" s="173" t="s">
        <v>6</v>
      </c>
      <c r="B277" s="174"/>
      <c r="C277" s="174"/>
      <c r="D277" s="174"/>
      <c r="E277" s="175"/>
      <c r="F277" s="43" t="s">
        <v>7</v>
      </c>
      <c r="G277" s="44">
        <v>43713</v>
      </c>
      <c r="H277" s="44">
        <v>43714</v>
      </c>
      <c r="I277" s="44">
        <v>43718</v>
      </c>
      <c r="J277" s="44">
        <v>43719</v>
      </c>
      <c r="K277" s="44">
        <v>43720</v>
      </c>
      <c r="L277" s="44">
        <v>43721</v>
      </c>
      <c r="M277" s="44">
        <v>43725</v>
      </c>
      <c r="N277" s="44">
        <v>43726</v>
      </c>
      <c r="O277" s="44">
        <v>43727</v>
      </c>
      <c r="P277" s="44">
        <v>43728</v>
      </c>
      <c r="Q277" s="44">
        <v>43731</v>
      </c>
      <c r="R277" s="44">
        <v>43732</v>
      </c>
      <c r="S277" s="44">
        <v>43733</v>
      </c>
      <c r="T277" s="44">
        <v>43734</v>
      </c>
      <c r="U277" s="44">
        <v>43735</v>
      </c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</row>
    <row r="278" spans="1:41" s="42" customFormat="1" ht="14.1" customHeight="1" x14ac:dyDescent="0.25">
      <c r="A278" s="176" t="s">
        <v>8</v>
      </c>
      <c r="B278" s="177"/>
      <c r="C278" s="177"/>
      <c r="D278" s="178" t="s">
        <v>126</v>
      </c>
      <c r="E278" s="179"/>
      <c r="F278" s="164"/>
      <c r="G278" s="45" t="s">
        <v>129</v>
      </c>
      <c r="H278" s="46" t="s">
        <v>9</v>
      </c>
      <c r="I278" s="45" t="s">
        <v>10</v>
      </c>
      <c r="J278" s="46" t="s">
        <v>11</v>
      </c>
      <c r="K278" s="45" t="s">
        <v>12</v>
      </c>
      <c r="L278" s="45" t="s">
        <v>13</v>
      </c>
      <c r="M278" s="45" t="s">
        <v>14</v>
      </c>
      <c r="N278" s="46" t="s">
        <v>15</v>
      </c>
      <c r="O278" s="46" t="s">
        <v>16</v>
      </c>
      <c r="P278" s="45" t="s">
        <v>17</v>
      </c>
      <c r="Q278" s="46" t="s">
        <v>18</v>
      </c>
      <c r="R278" s="46" t="s">
        <v>19</v>
      </c>
      <c r="S278" s="46" t="s">
        <v>20</v>
      </c>
      <c r="T278" s="46" t="s">
        <v>21</v>
      </c>
      <c r="U278" s="46" t="s">
        <v>22</v>
      </c>
      <c r="V278" s="46" t="s">
        <v>23</v>
      </c>
      <c r="W278" s="46" t="s">
        <v>24</v>
      </c>
      <c r="X278" s="46" t="s">
        <v>25</v>
      </c>
      <c r="Y278" s="46" t="s">
        <v>26</v>
      </c>
      <c r="Z278" s="46" t="s">
        <v>27</v>
      </c>
      <c r="AA278" s="46" t="s">
        <v>28</v>
      </c>
      <c r="AB278" s="46" t="s">
        <v>29</v>
      </c>
      <c r="AC278" s="46" t="s">
        <v>30</v>
      </c>
      <c r="AD278" s="46" t="s">
        <v>31</v>
      </c>
      <c r="AE278" s="46" t="s">
        <v>32</v>
      </c>
      <c r="AF278" s="46" t="s">
        <v>33</v>
      </c>
      <c r="AG278" s="46" t="s">
        <v>34</v>
      </c>
      <c r="AH278" s="46" t="s">
        <v>35</v>
      </c>
      <c r="AI278" s="46" t="s">
        <v>36</v>
      </c>
      <c r="AJ278" s="46" t="s">
        <v>37</v>
      </c>
      <c r="AK278" s="46" t="s">
        <v>38</v>
      </c>
      <c r="AL278" s="46" t="s">
        <v>39</v>
      </c>
      <c r="AM278" s="46" t="s">
        <v>40</v>
      </c>
      <c r="AN278" s="46" t="s">
        <v>41</v>
      </c>
      <c r="AO278" s="46" t="s">
        <v>42</v>
      </c>
    </row>
    <row r="279" spans="1:41" s="54" customFormat="1" ht="14.1" customHeight="1" x14ac:dyDescent="0.25">
      <c r="A279" s="47"/>
      <c r="B279" s="48"/>
      <c r="C279" s="49"/>
      <c r="D279" s="50" t="s">
        <v>43</v>
      </c>
      <c r="E279" s="51"/>
      <c r="F279" s="52" t="s">
        <v>44</v>
      </c>
      <c r="G279" s="53">
        <v>0.64</v>
      </c>
      <c r="H279" s="53">
        <v>0.66</v>
      </c>
      <c r="I279" s="53">
        <v>0.66500000000000004</v>
      </c>
      <c r="J279" s="53">
        <v>0.66</v>
      </c>
      <c r="K279" s="53">
        <v>0.65500000000000003</v>
      </c>
      <c r="L279" s="53">
        <v>0.65500000000000003</v>
      </c>
      <c r="M279" s="53">
        <v>0.68</v>
      </c>
      <c r="N279" s="53">
        <v>0.7</v>
      </c>
      <c r="O279" s="53">
        <v>0.70499999999999996</v>
      </c>
      <c r="P279" s="53">
        <v>0.73</v>
      </c>
      <c r="Q279" s="53">
        <v>0.72</v>
      </c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</row>
    <row r="280" spans="1:41" s="61" customFormat="1" ht="13.15" customHeight="1" x14ac:dyDescent="0.25">
      <c r="A280" s="55"/>
      <c r="B280" s="49"/>
      <c r="C280" s="56" t="s">
        <v>45</v>
      </c>
      <c r="D280" s="57"/>
      <c r="E280" s="58">
        <f>SUM((D280-B282)/B282)</f>
        <v>-1</v>
      </c>
      <c r="F280" s="52" t="s">
        <v>46</v>
      </c>
      <c r="G280" s="59">
        <v>0.66</v>
      </c>
      <c r="H280" s="59">
        <v>0.67</v>
      </c>
      <c r="I280" s="60">
        <v>0.67</v>
      </c>
      <c r="J280" s="60">
        <v>0.67</v>
      </c>
      <c r="K280" s="60">
        <v>0.66</v>
      </c>
      <c r="L280" s="59">
        <v>0.68500000000000005</v>
      </c>
      <c r="M280" s="59">
        <v>0.71</v>
      </c>
      <c r="N280" s="60">
        <v>0.71</v>
      </c>
      <c r="O280" s="60">
        <v>0.73</v>
      </c>
      <c r="P280" s="60">
        <v>0.73499999999999999</v>
      </c>
      <c r="Q280" s="60">
        <v>0.72499999999999998</v>
      </c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</row>
    <row r="281" spans="1:41" s="61" customFormat="1" ht="14.1" customHeight="1" x14ac:dyDescent="0.25">
      <c r="A281" s="62"/>
      <c r="B281" s="63"/>
      <c r="C281" s="56" t="s">
        <v>47</v>
      </c>
      <c r="D281" s="57">
        <v>0.71</v>
      </c>
      <c r="E281" s="58">
        <f>SUM((D281-B282)/B282)</f>
        <v>3.6496350364963369E-2</v>
      </c>
      <c r="F281" s="52" t="s">
        <v>48</v>
      </c>
      <c r="G281" s="60">
        <v>0.64</v>
      </c>
      <c r="H281" s="60">
        <v>0.65500000000000003</v>
      </c>
      <c r="I281" s="60">
        <v>0.65500000000000003</v>
      </c>
      <c r="J281" s="60">
        <v>0.65</v>
      </c>
      <c r="K281" s="60">
        <v>0.65</v>
      </c>
      <c r="L281" s="60">
        <v>0.65500000000000003</v>
      </c>
      <c r="M281" s="60">
        <v>0.68</v>
      </c>
      <c r="N281" s="60">
        <v>0.69499999999999995</v>
      </c>
      <c r="O281" s="60">
        <v>0.70499999999999996</v>
      </c>
      <c r="P281" s="60">
        <v>0.72</v>
      </c>
      <c r="Q281" s="60">
        <v>0.69</v>
      </c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</row>
    <row r="282" spans="1:41" s="61" customFormat="1" ht="14.1" customHeight="1" thickBot="1" x14ac:dyDescent="0.3">
      <c r="A282" s="64" t="s">
        <v>49</v>
      </c>
      <c r="B282" s="65">
        <v>0.68500000000000005</v>
      </c>
      <c r="C282" s="49"/>
      <c r="D282" s="49"/>
      <c r="E282" s="66"/>
      <c r="F282" s="52" t="s">
        <v>50</v>
      </c>
      <c r="G282" s="53">
        <v>0.66</v>
      </c>
      <c r="H282" s="53">
        <v>0.66500000000000004</v>
      </c>
      <c r="I282" s="53">
        <v>0.66500000000000004</v>
      </c>
      <c r="J282" s="53">
        <v>0.65500000000000003</v>
      </c>
      <c r="K282" s="53">
        <v>0.66</v>
      </c>
      <c r="L282" s="53">
        <v>0.68</v>
      </c>
      <c r="M282" s="53">
        <v>0.69</v>
      </c>
      <c r="N282" s="53">
        <v>0.70499999999999996</v>
      </c>
      <c r="O282" s="53">
        <v>0.72499999999999998</v>
      </c>
      <c r="P282" s="53">
        <v>0.72499999999999998</v>
      </c>
      <c r="Q282" s="53">
        <v>0.69499999999999995</v>
      </c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</row>
    <row r="283" spans="1:41" s="71" customFormat="1" ht="14.1" customHeight="1" x14ac:dyDescent="0.25">
      <c r="A283" s="64" t="s">
        <v>130</v>
      </c>
      <c r="B283" s="65"/>
      <c r="C283" s="67"/>
      <c r="D283" s="67"/>
      <c r="E283" s="68"/>
      <c r="F283" s="69" t="s">
        <v>51</v>
      </c>
      <c r="G283" s="70">
        <f>(G279+G282)/2</f>
        <v>0.65</v>
      </c>
      <c r="H283" s="70">
        <f>G283</f>
        <v>0.65</v>
      </c>
      <c r="I283" s="70">
        <f>H283</f>
        <v>0.65</v>
      </c>
      <c r="J283" s="70">
        <f>I283</f>
        <v>0.65</v>
      </c>
      <c r="K283" s="70">
        <f>J283</f>
        <v>0.65</v>
      </c>
      <c r="L283" s="70">
        <v>0.68</v>
      </c>
      <c r="M283" s="70">
        <f t="shared" ref="M283:AO283" si="51">L283</f>
        <v>0.68</v>
      </c>
      <c r="N283" s="70">
        <f t="shared" si="51"/>
        <v>0.68</v>
      </c>
      <c r="O283" s="70">
        <f t="shared" si="51"/>
        <v>0.68</v>
      </c>
      <c r="P283" s="70">
        <f t="shared" si="51"/>
        <v>0.68</v>
      </c>
      <c r="Q283" s="70">
        <f t="shared" si="51"/>
        <v>0.68</v>
      </c>
      <c r="R283" s="70">
        <f t="shared" si="51"/>
        <v>0.68</v>
      </c>
      <c r="S283" s="70">
        <f t="shared" si="51"/>
        <v>0.68</v>
      </c>
      <c r="T283" s="70">
        <f t="shared" si="51"/>
        <v>0.68</v>
      </c>
      <c r="U283" s="70">
        <f t="shared" si="51"/>
        <v>0.68</v>
      </c>
      <c r="V283" s="70">
        <f t="shared" si="51"/>
        <v>0.68</v>
      </c>
      <c r="W283" s="70">
        <f t="shared" si="51"/>
        <v>0.68</v>
      </c>
      <c r="X283" s="70">
        <f t="shared" si="51"/>
        <v>0.68</v>
      </c>
      <c r="Y283" s="70">
        <f t="shared" si="51"/>
        <v>0.68</v>
      </c>
      <c r="Z283" s="70">
        <f t="shared" si="51"/>
        <v>0.68</v>
      </c>
      <c r="AA283" s="70">
        <f t="shared" si="51"/>
        <v>0.68</v>
      </c>
      <c r="AB283" s="70">
        <f t="shared" si="51"/>
        <v>0.68</v>
      </c>
      <c r="AC283" s="70">
        <f t="shared" si="51"/>
        <v>0.68</v>
      </c>
      <c r="AD283" s="70">
        <f t="shared" si="51"/>
        <v>0.68</v>
      </c>
      <c r="AE283" s="70">
        <f t="shared" si="51"/>
        <v>0.68</v>
      </c>
      <c r="AF283" s="70">
        <f t="shared" si="51"/>
        <v>0.68</v>
      </c>
      <c r="AG283" s="70">
        <f t="shared" si="51"/>
        <v>0.68</v>
      </c>
      <c r="AH283" s="70">
        <f t="shared" si="51"/>
        <v>0.68</v>
      </c>
      <c r="AI283" s="70">
        <f t="shared" si="51"/>
        <v>0.68</v>
      </c>
      <c r="AJ283" s="70">
        <f t="shared" si="51"/>
        <v>0.68</v>
      </c>
      <c r="AK283" s="70">
        <f t="shared" si="51"/>
        <v>0.68</v>
      </c>
      <c r="AL283" s="70">
        <f t="shared" si="51"/>
        <v>0.68</v>
      </c>
      <c r="AM283" s="70">
        <f t="shared" si="51"/>
        <v>0.68</v>
      </c>
      <c r="AN283" s="70">
        <f t="shared" si="51"/>
        <v>0.68</v>
      </c>
      <c r="AO283" s="70">
        <f t="shared" si="51"/>
        <v>0.68</v>
      </c>
    </row>
    <row r="284" spans="1:41" s="42" customFormat="1" ht="14.1" customHeight="1" x14ac:dyDescent="0.25">
      <c r="A284" s="93">
        <f>C282*B282</f>
        <v>0</v>
      </c>
      <c r="B284" s="94">
        <f>C283*B283</f>
        <v>0</v>
      </c>
      <c r="C284" s="72" t="s">
        <v>52</v>
      </c>
      <c r="D284" s="73">
        <v>0.67500000000000004</v>
      </c>
      <c r="E284" s="74">
        <f>SUM((B282-D284)/(D284))</f>
        <v>1.4814814814814828E-2</v>
      </c>
      <c r="F284" s="75" t="s">
        <v>53</v>
      </c>
      <c r="G284" s="76">
        <v>208780</v>
      </c>
      <c r="H284" s="77">
        <v>119040</v>
      </c>
      <c r="I284" s="77">
        <v>341460</v>
      </c>
      <c r="J284" s="77">
        <v>146790</v>
      </c>
      <c r="K284" s="77">
        <v>185030</v>
      </c>
      <c r="L284" s="77">
        <v>146740</v>
      </c>
      <c r="M284" s="77">
        <v>123670</v>
      </c>
      <c r="N284" s="77">
        <v>94720</v>
      </c>
      <c r="O284" s="77">
        <v>222450</v>
      </c>
      <c r="P284" s="77">
        <v>192760</v>
      </c>
      <c r="Q284" s="77">
        <v>152670</v>
      </c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spans="1:41" s="61" customFormat="1" ht="14.1" customHeight="1" x14ac:dyDescent="0.25">
      <c r="A285" s="55" t="s">
        <v>131</v>
      </c>
      <c r="B285" s="94">
        <f>ROUNDUP(A284/1000,0)+IF(A284,8.48,0)+ROUNDUP(A284*0.0003,2)</f>
        <v>0</v>
      </c>
      <c r="C285" s="72" t="s">
        <v>54</v>
      </c>
      <c r="D285" s="73"/>
      <c r="E285" s="74"/>
      <c r="F285" s="79" t="s">
        <v>49</v>
      </c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77"/>
      <c r="W285" s="80"/>
      <c r="X285" s="80"/>
      <c r="Y285" s="80"/>
      <c r="Z285" s="80"/>
      <c r="AA285" s="80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s="71" customFormat="1" ht="14.1" customHeight="1" x14ac:dyDescent="0.25">
      <c r="A286" s="82" t="s">
        <v>132</v>
      </c>
      <c r="B286" s="94">
        <f>ROUNDUP(B284/1000,0)+IF(B284,8.48,0)+ROUNDUP(B284*0.0003,2)</f>
        <v>0</v>
      </c>
      <c r="C286" s="84"/>
      <c r="D286" s="85" t="s">
        <v>55</v>
      </c>
      <c r="E286" s="86"/>
      <c r="F286" s="87" t="s">
        <v>56</v>
      </c>
      <c r="G286" s="88">
        <f t="shared" ref="G286:AO286" si="52">ROUNDDOWN(G283*105%,3)</f>
        <v>0.68200000000000005</v>
      </c>
      <c r="H286" s="88">
        <f t="shared" si="52"/>
        <v>0.68200000000000005</v>
      </c>
      <c r="I286" s="88">
        <f t="shared" si="52"/>
        <v>0.68200000000000005</v>
      </c>
      <c r="J286" s="88">
        <f t="shared" si="52"/>
        <v>0.68200000000000005</v>
      </c>
      <c r="K286" s="88">
        <f t="shared" si="52"/>
        <v>0.68200000000000005</v>
      </c>
      <c r="L286" s="88">
        <f t="shared" si="52"/>
        <v>0.71399999999999997</v>
      </c>
      <c r="M286" s="88">
        <f t="shared" si="52"/>
        <v>0.71399999999999997</v>
      </c>
      <c r="N286" s="88">
        <f t="shared" si="52"/>
        <v>0.71399999999999997</v>
      </c>
      <c r="O286" s="88">
        <f t="shared" si="52"/>
        <v>0.71399999999999997</v>
      </c>
      <c r="P286" s="88">
        <f t="shared" si="52"/>
        <v>0.71399999999999997</v>
      </c>
      <c r="Q286" s="88">
        <f t="shared" si="52"/>
        <v>0.71399999999999997</v>
      </c>
      <c r="R286" s="88">
        <f t="shared" si="52"/>
        <v>0.71399999999999997</v>
      </c>
      <c r="S286" s="88">
        <f t="shared" si="52"/>
        <v>0.71399999999999997</v>
      </c>
      <c r="T286" s="88">
        <f t="shared" si="52"/>
        <v>0.71399999999999997</v>
      </c>
      <c r="U286" s="88">
        <f t="shared" si="52"/>
        <v>0.71399999999999997</v>
      </c>
      <c r="V286" s="88">
        <f t="shared" si="52"/>
        <v>0.71399999999999997</v>
      </c>
      <c r="W286" s="88">
        <f t="shared" si="52"/>
        <v>0.71399999999999997</v>
      </c>
      <c r="X286" s="88">
        <f t="shared" si="52"/>
        <v>0.71399999999999997</v>
      </c>
      <c r="Y286" s="88">
        <f t="shared" si="52"/>
        <v>0.71399999999999997</v>
      </c>
      <c r="Z286" s="88">
        <f t="shared" si="52"/>
        <v>0.71399999999999997</v>
      </c>
      <c r="AA286" s="88">
        <f t="shared" si="52"/>
        <v>0.71399999999999997</v>
      </c>
      <c r="AB286" s="88">
        <f t="shared" si="52"/>
        <v>0.71399999999999997</v>
      </c>
      <c r="AC286" s="88">
        <f t="shared" si="52"/>
        <v>0.71399999999999997</v>
      </c>
      <c r="AD286" s="88">
        <f t="shared" si="52"/>
        <v>0.71399999999999997</v>
      </c>
      <c r="AE286" s="88">
        <f t="shared" si="52"/>
        <v>0.71399999999999997</v>
      </c>
      <c r="AF286" s="88">
        <f t="shared" si="52"/>
        <v>0.71399999999999997</v>
      </c>
      <c r="AG286" s="88">
        <f t="shared" si="52"/>
        <v>0.71399999999999997</v>
      </c>
      <c r="AH286" s="88">
        <f t="shared" si="52"/>
        <v>0.71399999999999997</v>
      </c>
      <c r="AI286" s="88">
        <f t="shared" si="52"/>
        <v>0.71399999999999997</v>
      </c>
      <c r="AJ286" s="88">
        <f t="shared" si="52"/>
        <v>0.71399999999999997</v>
      </c>
      <c r="AK286" s="88">
        <f t="shared" si="52"/>
        <v>0.71399999999999997</v>
      </c>
      <c r="AL286" s="88">
        <f t="shared" si="52"/>
        <v>0.71399999999999997</v>
      </c>
      <c r="AM286" s="88">
        <f t="shared" si="52"/>
        <v>0.71399999999999997</v>
      </c>
      <c r="AN286" s="88">
        <f t="shared" si="52"/>
        <v>0.71399999999999997</v>
      </c>
      <c r="AO286" s="88">
        <f t="shared" si="52"/>
        <v>0.71399999999999997</v>
      </c>
    </row>
    <row r="287" spans="1:41" s="42" customFormat="1" ht="13.5" customHeight="1" x14ac:dyDescent="0.25">
      <c r="A287" s="89"/>
      <c r="B287" s="89"/>
      <c r="C287" s="89"/>
      <c r="D287" s="89"/>
      <c r="E287" s="89"/>
      <c r="F287" s="89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</row>
    <row r="288" spans="1:41" s="42" customFormat="1" ht="14.1" customHeight="1" x14ac:dyDescent="0.25">
      <c r="A288" s="173" t="s">
        <v>6</v>
      </c>
      <c r="B288" s="174"/>
      <c r="C288" s="174"/>
      <c r="D288" s="174"/>
      <c r="E288" s="175"/>
      <c r="F288" s="43" t="s">
        <v>7</v>
      </c>
      <c r="G288" s="44">
        <v>43720</v>
      </c>
      <c r="H288" s="44">
        <v>43721</v>
      </c>
      <c r="I288" s="44">
        <v>43725</v>
      </c>
      <c r="J288" s="44">
        <v>43726</v>
      </c>
      <c r="K288" s="44">
        <v>43727</v>
      </c>
      <c r="L288" s="44">
        <v>43728</v>
      </c>
      <c r="M288" s="44">
        <v>43731</v>
      </c>
      <c r="N288" s="44">
        <v>43732</v>
      </c>
      <c r="O288" s="44">
        <v>43733</v>
      </c>
      <c r="P288" s="44">
        <v>43734</v>
      </c>
      <c r="Q288" s="44">
        <v>43735</v>
      </c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</row>
    <row r="289" spans="1:41" s="42" customFormat="1" ht="14.1" customHeight="1" x14ac:dyDescent="0.25">
      <c r="A289" s="176" t="s">
        <v>8</v>
      </c>
      <c r="B289" s="177"/>
      <c r="C289" s="177"/>
      <c r="D289" s="178" t="s">
        <v>159</v>
      </c>
      <c r="E289" s="179"/>
      <c r="F289" s="164"/>
      <c r="G289" s="45" t="s">
        <v>129</v>
      </c>
      <c r="H289" s="45" t="s">
        <v>9</v>
      </c>
      <c r="I289" s="46" t="s">
        <v>10</v>
      </c>
      <c r="J289" s="45" t="s">
        <v>11</v>
      </c>
      <c r="K289" s="45" t="s">
        <v>12</v>
      </c>
      <c r="L289" s="45" t="s">
        <v>13</v>
      </c>
      <c r="M289" s="46" t="s">
        <v>14</v>
      </c>
      <c r="N289" s="46" t="s">
        <v>15</v>
      </c>
      <c r="O289" s="46" t="s">
        <v>16</v>
      </c>
      <c r="P289" s="46" t="s">
        <v>17</v>
      </c>
      <c r="Q289" s="46" t="s">
        <v>18</v>
      </c>
      <c r="R289" s="46" t="s">
        <v>19</v>
      </c>
      <c r="S289" s="46" t="s">
        <v>20</v>
      </c>
      <c r="T289" s="46" t="s">
        <v>21</v>
      </c>
      <c r="U289" s="46" t="s">
        <v>22</v>
      </c>
      <c r="V289" s="46" t="s">
        <v>23</v>
      </c>
      <c r="W289" s="46" t="s">
        <v>24</v>
      </c>
      <c r="X289" s="46" t="s">
        <v>25</v>
      </c>
      <c r="Y289" s="46" t="s">
        <v>26</v>
      </c>
      <c r="Z289" s="46" t="s">
        <v>27</v>
      </c>
      <c r="AA289" s="46" t="s">
        <v>28</v>
      </c>
      <c r="AB289" s="46" t="s">
        <v>29</v>
      </c>
      <c r="AC289" s="46" t="s">
        <v>30</v>
      </c>
      <c r="AD289" s="46" t="s">
        <v>31</v>
      </c>
      <c r="AE289" s="46" t="s">
        <v>32</v>
      </c>
      <c r="AF289" s="46" t="s">
        <v>33</v>
      </c>
      <c r="AG289" s="46" t="s">
        <v>34</v>
      </c>
      <c r="AH289" s="46" t="s">
        <v>35</v>
      </c>
      <c r="AI289" s="46" t="s">
        <v>36</v>
      </c>
      <c r="AJ289" s="46" t="s">
        <v>37</v>
      </c>
      <c r="AK289" s="46" t="s">
        <v>38</v>
      </c>
      <c r="AL289" s="46" t="s">
        <v>39</v>
      </c>
      <c r="AM289" s="46" t="s">
        <v>40</v>
      </c>
      <c r="AN289" s="46" t="s">
        <v>41</v>
      </c>
      <c r="AO289" s="46" t="s">
        <v>42</v>
      </c>
    </row>
    <row r="290" spans="1:41" s="54" customFormat="1" ht="14.1" customHeight="1" x14ac:dyDescent="0.25">
      <c r="A290" s="47"/>
      <c r="B290" s="48"/>
      <c r="C290" s="49"/>
      <c r="D290" s="50" t="s">
        <v>43</v>
      </c>
      <c r="E290" s="51"/>
      <c r="F290" s="52" t="s">
        <v>44</v>
      </c>
      <c r="G290" s="53">
        <v>3.7</v>
      </c>
      <c r="H290" s="53">
        <v>3.87</v>
      </c>
      <c r="I290" s="53">
        <v>3.99</v>
      </c>
      <c r="J290" s="53">
        <v>3.87</v>
      </c>
      <c r="K290" s="53">
        <v>4.0199999999999996</v>
      </c>
      <c r="L290" s="53">
        <v>4.1500000000000004</v>
      </c>
      <c r="M290" s="53">
        <v>4.25</v>
      </c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</row>
    <row r="291" spans="1:41" s="61" customFormat="1" ht="13.15" customHeight="1" x14ac:dyDescent="0.25">
      <c r="A291" s="55"/>
      <c r="B291" s="49"/>
      <c r="C291" s="56" t="s">
        <v>45</v>
      </c>
      <c r="D291" s="57"/>
      <c r="E291" s="58">
        <f>SUM((D291-B293)/B293)</f>
        <v>-1</v>
      </c>
      <c r="F291" s="52" t="s">
        <v>46</v>
      </c>
      <c r="G291" s="59">
        <v>3.92</v>
      </c>
      <c r="H291" s="60">
        <v>4</v>
      </c>
      <c r="I291" s="60">
        <v>3.99</v>
      </c>
      <c r="J291" s="60">
        <v>4.0199999999999996</v>
      </c>
      <c r="K291" s="60">
        <v>4.16</v>
      </c>
      <c r="L291" s="60">
        <v>4.2699999999999996</v>
      </c>
      <c r="M291" s="60">
        <v>4.2699999999999996</v>
      </c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</row>
    <row r="292" spans="1:41" s="61" customFormat="1" ht="14.1" customHeight="1" x14ac:dyDescent="0.25">
      <c r="A292" s="62"/>
      <c r="B292" s="63"/>
      <c r="C292" s="56" t="s">
        <v>47</v>
      </c>
      <c r="D292" s="57">
        <v>4.2699999999999996</v>
      </c>
      <c r="E292" s="58">
        <f>SUM((D292-B293)/B293)</f>
        <v>1.4251781472683992E-2</v>
      </c>
      <c r="F292" s="52" t="s">
        <v>48</v>
      </c>
      <c r="G292" s="60">
        <v>3.66</v>
      </c>
      <c r="H292" s="60">
        <v>3.87</v>
      </c>
      <c r="I292" s="60">
        <v>3.86</v>
      </c>
      <c r="J292" s="60">
        <v>3.86</v>
      </c>
      <c r="K292" s="60">
        <v>4</v>
      </c>
      <c r="L292" s="60">
        <v>4.1100000000000003</v>
      </c>
      <c r="M292" s="60">
        <v>4.1900000000000004</v>
      </c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</row>
    <row r="293" spans="1:41" s="61" customFormat="1" ht="14.1" customHeight="1" thickBot="1" x14ac:dyDescent="0.3">
      <c r="A293" s="64" t="s">
        <v>49</v>
      </c>
      <c r="B293" s="65">
        <v>4.21</v>
      </c>
      <c r="C293" s="49"/>
      <c r="D293" s="49"/>
      <c r="E293" s="66"/>
      <c r="F293" s="52" t="s">
        <v>50</v>
      </c>
      <c r="G293" s="109">
        <v>3.86</v>
      </c>
      <c r="H293" s="109">
        <v>3.97</v>
      </c>
      <c r="I293" s="53">
        <v>3.86</v>
      </c>
      <c r="J293" s="53">
        <v>4.0199999999999996</v>
      </c>
      <c r="K293" s="53">
        <v>4.1399999999999997</v>
      </c>
      <c r="L293" s="53">
        <v>4.2699999999999996</v>
      </c>
      <c r="M293" s="53">
        <v>4.2699999999999996</v>
      </c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</row>
    <row r="294" spans="1:41" s="71" customFormat="1" ht="14.1" customHeight="1" x14ac:dyDescent="0.25">
      <c r="A294" s="64" t="s">
        <v>130</v>
      </c>
      <c r="B294" s="65"/>
      <c r="C294" s="67"/>
      <c r="D294" s="67"/>
      <c r="E294" s="68"/>
      <c r="F294" s="69" t="s">
        <v>51</v>
      </c>
      <c r="G294" s="70">
        <v>3.86</v>
      </c>
      <c r="H294" s="70">
        <f>G294</f>
        <v>3.86</v>
      </c>
      <c r="I294" s="70">
        <f>H294</f>
        <v>3.86</v>
      </c>
      <c r="J294" s="70">
        <v>4.0199999999999996</v>
      </c>
      <c r="K294" s="70">
        <f>J294</f>
        <v>4.0199999999999996</v>
      </c>
      <c r="L294" s="70">
        <f>(L290+L293)/2</f>
        <v>4.21</v>
      </c>
      <c r="M294" s="70">
        <f t="shared" ref="M294:AO294" si="53">L294</f>
        <v>4.21</v>
      </c>
      <c r="N294" s="70">
        <f t="shared" si="53"/>
        <v>4.21</v>
      </c>
      <c r="O294" s="70">
        <f t="shared" si="53"/>
        <v>4.21</v>
      </c>
      <c r="P294" s="70">
        <f t="shared" si="53"/>
        <v>4.21</v>
      </c>
      <c r="Q294" s="70">
        <f t="shared" si="53"/>
        <v>4.21</v>
      </c>
      <c r="R294" s="70">
        <f t="shared" si="53"/>
        <v>4.21</v>
      </c>
      <c r="S294" s="70">
        <f t="shared" si="53"/>
        <v>4.21</v>
      </c>
      <c r="T294" s="70">
        <f t="shared" si="53"/>
        <v>4.21</v>
      </c>
      <c r="U294" s="70">
        <f t="shared" si="53"/>
        <v>4.21</v>
      </c>
      <c r="V294" s="70">
        <f t="shared" si="53"/>
        <v>4.21</v>
      </c>
      <c r="W294" s="70">
        <f t="shared" si="53"/>
        <v>4.21</v>
      </c>
      <c r="X294" s="70">
        <f t="shared" si="53"/>
        <v>4.21</v>
      </c>
      <c r="Y294" s="70">
        <f t="shared" si="53"/>
        <v>4.21</v>
      </c>
      <c r="Z294" s="70">
        <f t="shared" si="53"/>
        <v>4.21</v>
      </c>
      <c r="AA294" s="70">
        <f t="shared" si="53"/>
        <v>4.21</v>
      </c>
      <c r="AB294" s="70">
        <f t="shared" si="53"/>
        <v>4.21</v>
      </c>
      <c r="AC294" s="70">
        <f t="shared" si="53"/>
        <v>4.21</v>
      </c>
      <c r="AD294" s="70">
        <f t="shared" si="53"/>
        <v>4.21</v>
      </c>
      <c r="AE294" s="70">
        <f t="shared" si="53"/>
        <v>4.21</v>
      </c>
      <c r="AF294" s="70">
        <f t="shared" si="53"/>
        <v>4.21</v>
      </c>
      <c r="AG294" s="70">
        <f t="shared" si="53"/>
        <v>4.21</v>
      </c>
      <c r="AH294" s="70">
        <f t="shared" si="53"/>
        <v>4.21</v>
      </c>
      <c r="AI294" s="70">
        <f t="shared" si="53"/>
        <v>4.21</v>
      </c>
      <c r="AJ294" s="70">
        <f t="shared" si="53"/>
        <v>4.21</v>
      </c>
      <c r="AK294" s="70">
        <f t="shared" si="53"/>
        <v>4.21</v>
      </c>
      <c r="AL294" s="70">
        <f t="shared" si="53"/>
        <v>4.21</v>
      </c>
      <c r="AM294" s="70">
        <f t="shared" si="53"/>
        <v>4.21</v>
      </c>
      <c r="AN294" s="70">
        <f t="shared" si="53"/>
        <v>4.21</v>
      </c>
      <c r="AO294" s="70">
        <f t="shared" si="53"/>
        <v>4.21</v>
      </c>
    </row>
    <row r="295" spans="1:41" s="42" customFormat="1" ht="14.1" customHeight="1" x14ac:dyDescent="0.25">
      <c r="A295" s="93">
        <f>C293*B293</f>
        <v>0</v>
      </c>
      <c r="B295" s="94">
        <f>C294*B294</f>
        <v>0</v>
      </c>
      <c r="C295" s="72" t="s">
        <v>52</v>
      </c>
      <c r="D295" s="73">
        <v>4.2</v>
      </c>
      <c r="E295" s="74">
        <f>SUM((B293-D295)/(D295))</f>
        <v>2.38095238095233E-3</v>
      </c>
      <c r="F295" s="75" t="s">
        <v>53</v>
      </c>
      <c r="G295" s="76">
        <v>43160</v>
      </c>
      <c r="H295" s="77">
        <v>42750</v>
      </c>
      <c r="I295" s="77">
        <v>11070</v>
      </c>
      <c r="J295" s="77">
        <v>32600</v>
      </c>
      <c r="K295" s="77">
        <v>36220</v>
      </c>
      <c r="L295" s="77">
        <v>36440</v>
      </c>
      <c r="M295" s="77">
        <v>24940</v>
      </c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s="61" customFormat="1" ht="14.1" customHeight="1" x14ac:dyDescent="0.25">
      <c r="A296" s="55" t="s">
        <v>131</v>
      </c>
      <c r="B296" s="94">
        <f>ROUNDUP(A295/1000,0)+IF(A295,8.48,0)+ROUNDUP(A295*0.0003,2)</f>
        <v>0</v>
      </c>
      <c r="C296" s="72" t="s">
        <v>54</v>
      </c>
      <c r="D296" s="73"/>
      <c r="E296" s="74"/>
      <c r="F296" s="79" t="s">
        <v>49</v>
      </c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</row>
    <row r="297" spans="1:41" s="71" customFormat="1" ht="14.1" customHeight="1" x14ac:dyDescent="0.25">
      <c r="A297" s="82" t="s">
        <v>132</v>
      </c>
      <c r="B297" s="94">
        <f>ROUNDUP(B295/1000,0)+IF(B295,8.48,0)+ROUNDUP(B295*0.0003,2)</f>
        <v>0</v>
      </c>
      <c r="C297" s="84"/>
      <c r="D297" s="85" t="s">
        <v>55</v>
      </c>
      <c r="E297" s="86"/>
      <c r="F297" s="87" t="s">
        <v>56</v>
      </c>
      <c r="G297" s="88">
        <f>ROUNDDOWN(G294*105%,3)</f>
        <v>4.0529999999999999</v>
      </c>
      <c r="H297" s="88">
        <f>ROUNDDOWN(H294*105%,3)</f>
        <v>4.0529999999999999</v>
      </c>
      <c r="I297" s="88">
        <f>ROUNDDOWN(I294*105%,3)</f>
        <v>4.0529999999999999</v>
      </c>
      <c r="J297" s="88">
        <v>4.1100000000000003</v>
      </c>
      <c r="K297" s="88">
        <v>4.1100000000000003</v>
      </c>
      <c r="L297" s="88">
        <f t="shared" ref="L297:AO297" si="54">ROUNDDOWN(L294*105%,3)</f>
        <v>4.42</v>
      </c>
      <c r="M297" s="88">
        <f t="shared" si="54"/>
        <v>4.42</v>
      </c>
      <c r="N297" s="88">
        <f t="shared" si="54"/>
        <v>4.42</v>
      </c>
      <c r="O297" s="88">
        <f t="shared" si="54"/>
        <v>4.42</v>
      </c>
      <c r="P297" s="88">
        <f t="shared" si="54"/>
        <v>4.42</v>
      </c>
      <c r="Q297" s="88">
        <f t="shared" si="54"/>
        <v>4.42</v>
      </c>
      <c r="R297" s="88">
        <f t="shared" si="54"/>
        <v>4.42</v>
      </c>
      <c r="S297" s="88">
        <f t="shared" si="54"/>
        <v>4.42</v>
      </c>
      <c r="T297" s="88">
        <f t="shared" si="54"/>
        <v>4.42</v>
      </c>
      <c r="U297" s="88">
        <f t="shared" si="54"/>
        <v>4.42</v>
      </c>
      <c r="V297" s="88">
        <f t="shared" si="54"/>
        <v>4.42</v>
      </c>
      <c r="W297" s="88">
        <f t="shared" si="54"/>
        <v>4.42</v>
      </c>
      <c r="X297" s="88">
        <f t="shared" si="54"/>
        <v>4.42</v>
      </c>
      <c r="Y297" s="88">
        <f t="shared" si="54"/>
        <v>4.42</v>
      </c>
      <c r="Z297" s="88">
        <f t="shared" si="54"/>
        <v>4.42</v>
      </c>
      <c r="AA297" s="88">
        <f t="shared" si="54"/>
        <v>4.42</v>
      </c>
      <c r="AB297" s="88">
        <f t="shared" si="54"/>
        <v>4.42</v>
      </c>
      <c r="AC297" s="88">
        <f t="shared" si="54"/>
        <v>4.42</v>
      </c>
      <c r="AD297" s="88">
        <f t="shared" si="54"/>
        <v>4.42</v>
      </c>
      <c r="AE297" s="88">
        <f t="shared" si="54"/>
        <v>4.42</v>
      </c>
      <c r="AF297" s="88">
        <f t="shared" si="54"/>
        <v>4.42</v>
      </c>
      <c r="AG297" s="88">
        <f t="shared" si="54"/>
        <v>4.42</v>
      </c>
      <c r="AH297" s="88">
        <f t="shared" si="54"/>
        <v>4.42</v>
      </c>
      <c r="AI297" s="88">
        <f t="shared" si="54"/>
        <v>4.42</v>
      </c>
      <c r="AJ297" s="88">
        <f t="shared" si="54"/>
        <v>4.42</v>
      </c>
      <c r="AK297" s="88">
        <f t="shared" si="54"/>
        <v>4.42</v>
      </c>
      <c r="AL297" s="88">
        <f t="shared" si="54"/>
        <v>4.42</v>
      </c>
      <c r="AM297" s="88">
        <f t="shared" si="54"/>
        <v>4.42</v>
      </c>
      <c r="AN297" s="88">
        <f t="shared" si="54"/>
        <v>4.42</v>
      </c>
      <c r="AO297" s="88">
        <f t="shared" si="54"/>
        <v>4.42</v>
      </c>
    </row>
    <row r="298" spans="1:41" s="42" customFormat="1" ht="14.1" customHeight="1" x14ac:dyDescent="0.25">
      <c r="A298" s="89"/>
      <c r="B298" s="89"/>
      <c r="C298" s="89"/>
      <c r="D298" s="89"/>
      <c r="E298" s="89"/>
      <c r="F298" s="89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</row>
    <row r="299" spans="1:41" s="42" customFormat="1" ht="14.1" customHeight="1" x14ac:dyDescent="0.25">
      <c r="A299" s="173" t="s">
        <v>6</v>
      </c>
      <c r="B299" s="174"/>
      <c r="C299" s="174"/>
      <c r="D299" s="174"/>
      <c r="E299" s="175"/>
      <c r="F299" s="43" t="s">
        <v>7</v>
      </c>
      <c r="G299" s="44">
        <v>43721</v>
      </c>
      <c r="H299" s="44">
        <v>43725</v>
      </c>
      <c r="I299" s="44">
        <v>43726</v>
      </c>
      <c r="J299" s="44">
        <v>43727</v>
      </c>
      <c r="K299" s="44">
        <v>43728</v>
      </c>
      <c r="L299" s="44">
        <v>43731</v>
      </c>
      <c r="M299" s="44">
        <v>43732</v>
      </c>
      <c r="N299" s="44">
        <v>43733</v>
      </c>
      <c r="O299" s="44">
        <v>43734</v>
      </c>
      <c r="P299" s="44">
        <v>43735</v>
      </c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</row>
    <row r="300" spans="1:41" s="42" customFormat="1" ht="14.1" customHeight="1" x14ac:dyDescent="0.25">
      <c r="A300" s="176" t="s">
        <v>8</v>
      </c>
      <c r="B300" s="177"/>
      <c r="C300" s="177"/>
      <c r="D300" s="178" t="s">
        <v>160</v>
      </c>
      <c r="E300" s="179"/>
      <c r="F300" s="164"/>
      <c r="G300" s="45" t="s">
        <v>129</v>
      </c>
      <c r="H300" s="45" t="s">
        <v>9</v>
      </c>
      <c r="I300" s="45" t="s">
        <v>10</v>
      </c>
      <c r="J300" s="46" t="s">
        <v>11</v>
      </c>
      <c r="K300" s="45" t="s">
        <v>12</v>
      </c>
      <c r="L300" s="46" t="s">
        <v>13</v>
      </c>
      <c r="M300" s="46" t="s">
        <v>14</v>
      </c>
      <c r="N300" s="46" t="s">
        <v>15</v>
      </c>
      <c r="O300" s="46" t="s">
        <v>16</v>
      </c>
      <c r="P300" s="46" t="s">
        <v>17</v>
      </c>
      <c r="Q300" s="46" t="s">
        <v>18</v>
      </c>
      <c r="R300" s="46" t="s">
        <v>19</v>
      </c>
      <c r="S300" s="46" t="s">
        <v>20</v>
      </c>
      <c r="T300" s="46" t="s">
        <v>21</v>
      </c>
      <c r="U300" s="46" t="s">
        <v>22</v>
      </c>
      <c r="V300" s="46" t="s">
        <v>23</v>
      </c>
      <c r="W300" s="46" t="s">
        <v>24</v>
      </c>
      <c r="X300" s="46" t="s">
        <v>25</v>
      </c>
      <c r="Y300" s="46" t="s">
        <v>26</v>
      </c>
      <c r="Z300" s="46" t="s">
        <v>27</v>
      </c>
      <c r="AA300" s="46" t="s">
        <v>28</v>
      </c>
      <c r="AB300" s="46" t="s">
        <v>29</v>
      </c>
      <c r="AC300" s="46" t="s">
        <v>30</v>
      </c>
      <c r="AD300" s="46" t="s">
        <v>31</v>
      </c>
      <c r="AE300" s="46" t="s">
        <v>32</v>
      </c>
      <c r="AF300" s="46" t="s">
        <v>33</v>
      </c>
      <c r="AG300" s="46" t="s">
        <v>34</v>
      </c>
      <c r="AH300" s="46" t="s">
        <v>35</v>
      </c>
      <c r="AI300" s="46" t="s">
        <v>36</v>
      </c>
      <c r="AJ300" s="46" t="s">
        <v>37</v>
      </c>
      <c r="AK300" s="46" t="s">
        <v>38</v>
      </c>
      <c r="AL300" s="46" t="s">
        <v>39</v>
      </c>
      <c r="AM300" s="46" t="s">
        <v>40</v>
      </c>
      <c r="AN300" s="46" t="s">
        <v>41</v>
      </c>
      <c r="AO300" s="46" t="s">
        <v>42</v>
      </c>
    </row>
    <row r="301" spans="1:41" s="54" customFormat="1" ht="14.1" customHeight="1" x14ac:dyDescent="0.25">
      <c r="A301" s="47"/>
      <c r="B301" s="48"/>
      <c r="C301" s="49"/>
      <c r="D301" s="50" t="s">
        <v>43</v>
      </c>
      <c r="E301" s="51"/>
      <c r="F301" s="52" t="s">
        <v>44</v>
      </c>
      <c r="G301" s="53">
        <v>0.41499999999999998</v>
      </c>
      <c r="H301" s="53">
        <v>0.44500000000000001</v>
      </c>
      <c r="I301" s="53">
        <v>0.44</v>
      </c>
      <c r="J301" s="53">
        <v>0.45</v>
      </c>
      <c r="K301" s="53">
        <v>0.44500000000000001</v>
      </c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</row>
    <row r="302" spans="1:41" s="61" customFormat="1" ht="13.15" customHeight="1" x14ac:dyDescent="0.25">
      <c r="A302" s="55"/>
      <c r="B302" s="49"/>
      <c r="C302" s="56" t="s">
        <v>45</v>
      </c>
      <c r="D302" s="57"/>
      <c r="E302" s="58">
        <f>SUM((D302-B304)/B304)</f>
        <v>-1</v>
      </c>
      <c r="F302" s="52" t="s">
        <v>46</v>
      </c>
      <c r="G302" s="59">
        <v>0.44500000000000001</v>
      </c>
      <c r="H302" s="59">
        <v>0.45</v>
      </c>
      <c r="I302" s="60">
        <v>0.46</v>
      </c>
      <c r="J302" s="60">
        <v>0.45500000000000002</v>
      </c>
      <c r="K302" s="60">
        <v>0.48</v>
      </c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</row>
    <row r="303" spans="1:41" s="61" customFormat="1" ht="14.1" customHeight="1" x14ac:dyDescent="0.25">
      <c r="A303" s="62"/>
      <c r="B303" s="63"/>
      <c r="C303" s="56" t="s">
        <v>47</v>
      </c>
      <c r="D303" s="57">
        <v>0.48</v>
      </c>
      <c r="E303" s="58">
        <f>SUM((D303-B304)/B304)</f>
        <v>4.3478260869565133E-2</v>
      </c>
      <c r="F303" s="52" t="s">
        <v>48</v>
      </c>
      <c r="G303" s="60">
        <v>0.41</v>
      </c>
      <c r="H303" s="60">
        <v>0.43</v>
      </c>
      <c r="I303" s="60">
        <v>0.435</v>
      </c>
      <c r="J303" s="60">
        <v>0.435</v>
      </c>
      <c r="K303" s="60">
        <v>0.44</v>
      </c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</row>
    <row r="304" spans="1:41" s="61" customFormat="1" ht="14.1" customHeight="1" thickBot="1" x14ac:dyDescent="0.3">
      <c r="A304" s="64" t="s">
        <v>49</v>
      </c>
      <c r="B304" s="65">
        <v>0.46</v>
      </c>
      <c r="C304" s="49"/>
      <c r="D304" s="49"/>
      <c r="E304" s="66"/>
      <c r="F304" s="52" t="s">
        <v>50</v>
      </c>
      <c r="G304" s="53">
        <v>0.44500000000000001</v>
      </c>
      <c r="H304" s="53">
        <v>0.44</v>
      </c>
      <c r="I304" s="53">
        <v>0.44500000000000001</v>
      </c>
      <c r="J304" s="53">
        <v>0.44500000000000001</v>
      </c>
      <c r="K304" s="53">
        <v>0.47</v>
      </c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</row>
    <row r="305" spans="1:41" s="71" customFormat="1" ht="14.1" customHeight="1" x14ac:dyDescent="0.25">
      <c r="A305" s="64" t="s">
        <v>130</v>
      </c>
      <c r="B305" s="65"/>
      <c r="C305" s="67"/>
      <c r="D305" s="67"/>
      <c r="E305" s="68"/>
      <c r="F305" s="69" t="s">
        <v>51</v>
      </c>
      <c r="G305" s="70">
        <f>(G301+G304)/2</f>
        <v>0.43</v>
      </c>
      <c r="H305" s="70">
        <f>G305</f>
        <v>0.43</v>
      </c>
      <c r="I305" s="70">
        <f>H305</f>
        <v>0.43</v>
      </c>
      <c r="J305" s="70">
        <f>I305</f>
        <v>0.43</v>
      </c>
      <c r="K305" s="70">
        <f>(K301+K304)/2</f>
        <v>0.45750000000000002</v>
      </c>
      <c r="L305" s="70">
        <f t="shared" ref="L305:AO305" si="55">K305</f>
        <v>0.45750000000000002</v>
      </c>
      <c r="M305" s="70">
        <f t="shared" si="55"/>
        <v>0.45750000000000002</v>
      </c>
      <c r="N305" s="70">
        <f t="shared" si="55"/>
        <v>0.45750000000000002</v>
      </c>
      <c r="O305" s="70">
        <f t="shared" si="55"/>
        <v>0.45750000000000002</v>
      </c>
      <c r="P305" s="70">
        <f t="shared" si="55"/>
        <v>0.45750000000000002</v>
      </c>
      <c r="Q305" s="70">
        <f t="shared" si="55"/>
        <v>0.45750000000000002</v>
      </c>
      <c r="R305" s="70">
        <f t="shared" si="55"/>
        <v>0.45750000000000002</v>
      </c>
      <c r="S305" s="70">
        <f t="shared" si="55"/>
        <v>0.45750000000000002</v>
      </c>
      <c r="T305" s="70">
        <f t="shared" si="55"/>
        <v>0.45750000000000002</v>
      </c>
      <c r="U305" s="70">
        <f t="shared" si="55"/>
        <v>0.45750000000000002</v>
      </c>
      <c r="V305" s="70">
        <f t="shared" si="55"/>
        <v>0.45750000000000002</v>
      </c>
      <c r="W305" s="70">
        <f t="shared" si="55"/>
        <v>0.45750000000000002</v>
      </c>
      <c r="X305" s="70">
        <f t="shared" si="55"/>
        <v>0.45750000000000002</v>
      </c>
      <c r="Y305" s="70">
        <f t="shared" si="55"/>
        <v>0.45750000000000002</v>
      </c>
      <c r="Z305" s="70">
        <f t="shared" si="55"/>
        <v>0.45750000000000002</v>
      </c>
      <c r="AA305" s="70">
        <f t="shared" si="55"/>
        <v>0.45750000000000002</v>
      </c>
      <c r="AB305" s="70">
        <f t="shared" si="55"/>
        <v>0.45750000000000002</v>
      </c>
      <c r="AC305" s="70">
        <f t="shared" si="55"/>
        <v>0.45750000000000002</v>
      </c>
      <c r="AD305" s="70">
        <f t="shared" si="55"/>
        <v>0.45750000000000002</v>
      </c>
      <c r="AE305" s="70">
        <f t="shared" si="55"/>
        <v>0.45750000000000002</v>
      </c>
      <c r="AF305" s="70">
        <f t="shared" si="55"/>
        <v>0.45750000000000002</v>
      </c>
      <c r="AG305" s="70">
        <f t="shared" si="55"/>
        <v>0.45750000000000002</v>
      </c>
      <c r="AH305" s="70">
        <f t="shared" si="55"/>
        <v>0.45750000000000002</v>
      </c>
      <c r="AI305" s="70">
        <f t="shared" si="55"/>
        <v>0.45750000000000002</v>
      </c>
      <c r="AJ305" s="70">
        <f t="shared" si="55"/>
        <v>0.45750000000000002</v>
      </c>
      <c r="AK305" s="70">
        <f t="shared" si="55"/>
        <v>0.45750000000000002</v>
      </c>
      <c r="AL305" s="70">
        <f t="shared" si="55"/>
        <v>0.45750000000000002</v>
      </c>
      <c r="AM305" s="70">
        <f t="shared" si="55"/>
        <v>0.45750000000000002</v>
      </c>
      <c r="AN305" s="70">
        <f t="shared" si="55"/>
        <v>0.45750000000000002</v>
      </c>
      <c r="AO305" s="70">
        <f t="shared" si="55"/>
        <v>0.45750000000000002</v>
      </c>
    </row>
    <row r="306" spans="1:41" s="42" customFormat="1" ht="14.1" customHeight="1" x14ac:dyDescent="0.25">
      <c r="A306" s="93">
        <f>C304*B304</f>
        <v>0</v>
      </c>
      <c r="B306" s="94">
        <f>C305*B305</f>
        <v>0</v>
      </c>
      <c r="C306" s="72" t="s">
        <v>52</v>
      </c>
      <c r="D306" s="73">
        <v>0.45500000000000002</v>
      </c>
      <c r="E306" s="74">
        <f>SUM((B304-D306)/(D306))</f>
        <v>1.0989010989010999E-2</v>
      </c>
      <c r="F306" s="75" t="s">
        <v>53</v>
      </c>
      <c r="G306" s="76">
        <v>117740</v>
      </c>
      <c r="H306" s="76">
        <v>65880</v>
      </c>
      <c r="I306" s="77">
        <v>69360</v>
      </c>
      <c r="J306" s="77">
        <v>36410</v>
      </c>
      <c r="K306" s="77">
        <v>115670</v>
      </c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spans="1:41" s="61" customFormat="1" ht="14.1" customHeight="1" x14ac:dyDescent="0.25">
      <c r="A307" s="55" t="s">
        <v>131</v>
      </c>
      <c r="B307" s="94">
        <f>ROUNDUP(A306/1000,0)+IF(A306,8.48,0)+ROUNDUP(A306*0.0003,2)</f>
        <v>0</v>
      </c>
      <c r="C307" s="72" t="s">
        <v>54</v>
      </c>
      <c r="D307" s="73"/>
      <c r="E307" s="74"/>
      <c r="F307" s="79" t="s">
        <v>49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</row>
    <row r="308" spans="1:41" s="71" customFormat="1" ht="14.1" customHeight="1" x14ac:dyDescent="0.25">
      <c r="A308" s="82" t="s">
        <v>132</v>
      </c>
      <c r="B308" s="94">
        <f>ROUNDUP(B306/1000,0)+IF(B306,8.48,0)+ROUNDUP(B306*0.0003,2)</f>
        <v>0</v>
      </c>
      <c r="C308" s="84"/>
      <c r="D308" s="85" t="s">
        <v>55</v>
      </c>
      <c r="E308" s="86"/>
      <c r="F308" s="87" t="s">
        <v>56</v>
      </c>
      <c r="G308" s="88">
        <f t="shared" ref="G308:AO308" si="56">ROUNDDOWN(G305*105%,3)</f>
        <v>0.45100000000000001</v>
      </c>
      <c r="H308" s="88">
        <f t="shared" si="56"/>
        <v>0.45100000000000001</v>
      </c>
      <c r="I308" s="88">
        <f t="shared" si="56"/>
        <v>0.45100000000000001</v>
      </c>
      <c r="J308" s="88">
        <f t="shared" si="56"/>
        <v>0.45100000000000001</v>
      </c>
      <c r="K308" s="88">
        <f t="shared" si="56"/>
        <v>0.48</v>
      </c>
      <c r="L308" s="88">
        <f t="shared" si="56"/>
        <v>0.48</v>
      </c>
      <c r="M308" s="88">
        <f t="shared" si="56"/>
        <v>0.48</v>
      </c>
      <c r="N308" s="88">
        <f t="shared" si="56"/>
        <v>0.48</v>
      </c>
      <c r="O308" s="88">
        <f t="shared" si="56"/>
        <v>0.48</v>
      </c>
      <c r="P308" s="88">
        <f t="shared" si="56"/>
        <v>0.48</v>
      </c>
      <c r="Q308" s="88">
        <f t="shared" si="56"/>
        <v>0.48</v>
      </c>
      <c r="R308" s="88">
        <f t="shared" si="56"/>
        <v>0.48</v>
      </c>
      <c r="S308" s="88">
        <f t="shared" si="56"/>
        <v>0.48</v>
      </c>
      <c r="T308" s="88">
        <f t="shared" si="56"/>
        <v>0.48</v>
      </c>
      <c r="U308" s="88">
        <f t="shared" si="56"/>
        <v>0.48</v>
      </c>
      <c r="V308" s="88">
        <f t="shared" si="56"/>
        <v>0.48</v>
      </c>
      <c r="W308" s="88">
        <f t="shared" si="56"/>
        <v>0.48</v>
      </c>
      <c r="X308" s="88">
        <f t="shared" si="56"/>
        <v>0.48</v>
      </c>
      <c r="Y308" s="88">
        <f t="shared" si="56"/>
        <v>0.48</v>
      </c>
      <c r="Z308" s="88">
        <f t="shared" si="56"/>
        <v>0.48</v>
      </c>
      <c r="AA308" s="88">
        <f t="shared" si="56"/>
        <v>0.48</v>
      </c>
      <c r="AB308" s="88">
        <f t="shared" si="56"/>
        <v>0.48</v>
      </c>
      <c r="AC308" s="88">
        <f t="shared" si="56"/>
        <v>0.48</v>
      </c>
      <c r="AD308" s="88">
        <f t="shared" si="56"/>
        <v>0.48</v>
      </c>
      <c r="AE308" s="88">
        <f t="shared" si="56"/>
        <v>0.48</v>
      </c>
      <c r="AF308" s="88">
        <f t="shared" si="56"/>
        <v>0.48</v>
      </c>
      <c r="AG308" s="88">
        <f t="shared" si="56"/>
        <v>0.48</v>
      </c>
      <c r="AH308" s="88">
        <f t="shared" si="56"/>
        <v>0.48</v>
      </c>
      <c r="AI308" s="88">
        <f t="shared" si="56"/>
        <v>0.48</v>
      </c>
      <c r="AJ308" s="88">
        <f t="shared" si="56"/>
        <v>0.48</v>
      </c>
      <c r="AK308" s="88">
        <f t="shared" si="56"/>
        <v>0.48</v>
      </c>
      <c r="AL308" s="88">
        <f t="shared" si="56"/>
        <v>0.48</v>
      </c>
      <c r="AM308" s="88">
        <f t="shared" si="56"/>
        <v>0.48</v>
      </c>
      <c r="AN308" s="88">
        <f t="shared" si="56"/>
        <v>0.48</v>
      </c>
      <c r="AO308" s="88">
        <f t="shared" si="56"/>
        <v>0.48</v>
      </c>
    </row>
    <row r="309" spans="1:41" s="42" customFormat="1" ht="14.1" customHeight="1" x14ac:dyDescent="0.25">
      <c r="A309" s="89"/>
      <c r="B309" s="89"/>
      <c r="C309" s="89"/>
      <c r="D309" s="89"/>
      <c r="E309" s="89"/>
      <c r="F309" s="89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</row>
    <row r="310" spans="1:41" s="42" customFormat="1" ht="14.1" customHeight="1" x14ac:dyDescent="0.25">
      <c r="A310" s="173" t="s">
        <v>6</v>
      </c>
      <c r="B310" s="174"/>
      <c r="C310" s="174"/>
      <c r="D310" s="174"/>
      <c r="E310" s="175"/>
      <c r="F310" s="43" t="s">
        <v>7</v>
      </c>
      <c r="G310" s="44">
        <v>43721</v>
      </c>
      <c r="H310" s="44">
        <v>43725</v>
      </c>
      <c r="I310" s="44">
        <v>43726</v>
      </c>
      <c r="J310" s="44">
        <v>43727</v>
      </c>
      <c r="K310" s="44">
        <v>43728</v>
      </c>
      <c r="L310" s="44">
        <v>43731</v>
      </c>
      <c r="M310" s="44">
        <v>43732</v>
      </c>
      <c r="N310" s="44">
        <v>43733</v>
      </c>
      <c r="O310" s="44">
        <v>43734</v>
      </c>
      <c r="P310" s="44">
        <v>43735</v>
      </c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</row>
    <row r="311" spans="1:41" s="42" customFormat="1" ht="14.1" customHeight="1" x14ac:dyDescent="0.25">
      <c r="A311" s="176" t="s">
        <v>8</v>
      </c>
      <c r="B311" s="177"/>
      <c r="C311" s="177"/>
      <c r="D311" s="178" t="s">
        <v>161</v>
      </c>
      <c r="E311" s="179"/>
      <c r="F311" s="164"/>
      <c r="G311" s="45" t="s">
        <v>129</v>
      </c>
      <c r="H311" s="46" t="s">
        <v>9</v>
      </c>
      <c r="I311" s="46" t="s">
        <v>10</v>
      </c>
      <c r="J311" s="46" t="s">
        <v>11</v>
      </c>
      <c r="K311" s="46" t="s">
        <v>12</v>
      </c>
      <c r="L311" s="46" t="s">
        <v>13</v>
      </c>
      <c r="M311" s="46" t="s">
        <v>14</v>
      </c>
      <c r="N311" s="46" t="s">
        <v>15</v>
      </c>
      <c r="O311" s="46" t="s">
        <v>16</v>
      </c>
      <c r="P311" s="46" t="s">
        <v>17</v>
      </c>
      <c r="Q311" s="46" t="s">
        <v>18</v>
      </c>
      <c r="R311" s="46" t="s">
        <v>19</v>
      </c>
      <c r="S311" s="46" t="s">
        <v>20</v>
      </c>
      <c r="T311" s="46" t="s">
        <v>21</v>
      </c>
      <c r="U311" s="46" t="s">
        <v>22</v>
      </c>
      <c r="V311" s="46" t="s">
        <v>23</v>
      </c>
      <c r="W311" s="46" t="s">
        <v>24</v>
      </c>
      <c r="X311" s="46" t="s">
        <v>25</v>
      </c>
      <c r="Y311" s="46" t="s">
        <v>26</v>
      </c>
      <c r="Z311" s="46" t="s">
        <v>27</v>
      </c>
      <c r="AA311" s="46" t="s">
        <v>28</v>
      </c>
      <c r="AB311" s="46" t="s">
        <v>29</v>
      </c>
      <c r="AC311" s="46" t="s">
        <v>30</v>
      </c>
      <c r="AD311" s="46" t="s">
        <v>31</v>
      </c>
      <c r="AE311" s="46" t="s">
        <v>32</v>
      </c>
      <c r="AF311" s="46" t="s">
        <v>33</v>
      </c>
      <c r="AG311" s="46" t="s">
        <v>34</v>
      </c>
      <c r="AH311" s="46" t="s">
        <v>35</v>
      </c>
      <c r="AI311" s="46" t="s">
        <v>36</v>
      </c>
      <c r="AJ311" s="46" t="s">
        <v>37</v>
      </c>
      <c r="AK311" s="46" t="s">
        <v>38</v>
      </c>
      <c r="AL311" s="46" t="s">
        <v>39</v>
      </c>
      <c r="AM311" s="46" t="s">
        <v>40</v>
      </c>
      <c r="AN311" s="46" t="s">
        <v>41</v>
      </c>
      <c r="AO311" s="46" t="s">
        <v>42</v>
      </c>
    </row>
    <row r="312" spans="1:41" s="54" customFormat="1" ht="14.1" customHeight="1" x14ac:dyDescent="0.25">
      <c r="A312" s="47"/>
      <c r="B312" s="48"/>
      <c r="C312" s="49"/>
      <c r="D312" s="50" t="s">
        <v>43</v>
      </c>
      <c r="E312" s="51"/>
      <c r="F312" s="52" t="s">
        <v>44</v>
      </c>
      <c r="G312" s="53">
        <v>1.68</v>
      </c>
      <c r="H312" s="53">
        <v>1.77</v>
      </c>
      <c r="I312" s="53">
        <v>1.74</v>
      </c>
      <c r="J312" s="53">
        <v>1.76</v>
      </c>
      <c r="K312" s="53">
        <v>1.74</v>
      </c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</row>
    <row r="313" spans="1:41" s="61" customFormat="1" ht="13.15" customHeight="1" x14ac:dyDescent="0.25">
      <c r="A313" s="55"/>
      <c r="B313" s="49"/>
      <c r="C313" s="56" t="s">
        <v>45</v>
      </c>
      <c r="D313" s="57"/>
      <c r="E313" s="58">
        <f>SUM((D313-B315)/B315)</f>
        <v>-1</v>
      </c>
      <c r="F313" s="52" t="s">
        <v>46</v>
      </c>
      <c r="G313" s="59">
        <v>1.77</v>
      </c>
      <c r="H313" s="59">
        <v>1.79</v>
      </c>
      <c r="I313" s="60">
        <v>1.77</v>
      </c>
      <c r="J313" s="60">
        <v>1.76</v>
      </c>
      <c r="K313" s="60">
        <v>1.74</v>
      </c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</row>
    <row r="314" spans="1:41" s="61" customFormat="1" ht="14.1" customHeight="1" x14ac:dyDescent="0.25">
      <c r="A314" s="62"/>
      <c r="B314" s="63"/>
      <c r="C314" s="56" t="s">
        <v>47</v>
      </c>
      <c r="D314" s="57">
        <v>1.79</v>
      </c>
      <c r="E314" s="58">
        <f>SUM((D314-B315)/B315)</f>
        <v>3.4682080924855523E-2</v>
      </c>
      <c r="F314" s="52" t="s">
        <v>48</v>
      </c>
      <c r="G314" s="60">
        <v>1.68</v>
      </c>
      <c r="H314" s="60">
        <v>1.71</v>
      </c>
      <c r="I314" s="60">
        <v>1.72</v>
      </c>
      <c r="J314" s="60">
        <v>1.72</v>
      </c>
      <c r="K314" s="60">
        <v>1.65</v>
      </c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</row>
    <row r="315" spans="1:41" s="61" customFormat="1" ht="14.1" customHeight="1" thickBot="1" x14ac:dyDescent="0.3">
      <c r="A315" s="64" t="s">
        <v>49</v>
      </c>
      <c r="B315" s="65">
        <v>1.73</v>
      </c>
      <c r="C315" s="49"/>
      <c r="D315" s="49"/>
      <c r="E315" s="66"/>
      <c r="F315" s="52" t="s">
        <v>50</v>
      </c>
      <c r="G315" s="109">
        <v>1.75</v>
      </c>
      <c r="H315" s="53">
        <v>1.73</v>
      </c>
      <c r="I315" s="53">
        <v>1.76</v>
      </c>
      <c r="J315" s="53">
        <v>1.72</v>
      </c>
      <c r="K315" s="96">
        <v>1.65</v>
      </c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</row>
    <row r="316" spans="1:41" s="71" customFormat="1" ht="14.1" customHeight="1" x14ac:dyDescent="0.25">
      <c r="A316" s="64" t="s">
        <v>130</v>
      </c>
      <c r="B316" s="65"/>
      <c r="C316" s="67"/>
      <c r="D316" s="67"/>
      <c r="E316" s="68"/>
      <c r="F316" s="69" t="s">
        <v>51</v>
      </c>
      <c r="G316" s="70">
        <f>(G312+G315)/2</f>
        <v>1.7149999999999999</v>
      </c>
      <c r="H316" s="70">
        <f t="shared" ref="H316:AO316" si="57">G316</f>
        <v>1.7149999999999999</v>
      </c>
      <c r="I316" s="70">
        <f t="shared" si="57"/>
        <v>1.7149999999999999</v>
      </c>
      <c r="J316" s="70">
        <f t="shared" si="57"/>
        <v>1.7149999999999999</v>
      </c>
      <c r="K316" s="70">
        <f t="shared" si="57"/>
        <v>1.7149999999999999</v>
      </c>
      <c r="L316" s="70">
        <f t="shared" si="57"/>
        <v>1.7149999999999999</v>
      </c>
      <c r="M316" s="70">
        <f t="shared" si="57"/>
        <v>1.7149999999999999</v>
      </c>
      <c r="N316" s="70">
        <f t="shared" si="57"/>
        <v>1.7149999999999999</v>
      </c>
      <c r="O316" s="70">
        <f t="shared" si="57"/>
        <v>1.7149999999999999</v>
      </c>
      <c r="P316" s="70">
        <f t="shared" si="57"/>
        <v>1.7149999999999999</v>
      </c>
      <c r="Q316" s="70">
        <f t="shared" si="57"/>
        <v>1.7149999999999999</v>
      </c>
      <c r="R316" s="70">
        <f t="shared" si="57"/>
        <v>1.7149999999999999</v>
      </c>
      <c r="S316" s="70">
        <f t="shared" si="57"/>
        <v>1.7149999999999999</v>
      </c>
      <c r="T316" s="70">
        <f t="shared" si="57"/>
        <v>1.7149999999999999</v>
      </c>
      <c r="U316" s="70">
        <f t="shared" si="57"/>
        <v>1.7149999999999999</v>
      </c>
      <c r="V316" s="70">
        <f t="shared" si="57"/>
        <v>1.7149999999999999</v>
      </c>
      <c r="W316" s="70">
        <f t="shared" si="57"/>
        <v>1.7149999999999999</v>
      </c>
      <c r="X316" s="70">
        <f t="shared" si="57"/>
        <v>1.7149999999999999</v>
      </c>
      <c r="Y316" s="70">
        <f t="shared" si="57"/>
        <v>1.7149999999999999</v>
      </c>
      <c r="Z316" s="70">
        <f t="shared" si="57"/>
        <v>1.7149999999999999</v>
      </c>
      <c r="AA316" s="70">
        <f t="shared" si="57"/>
        <v>1.7149999999999999</v>
      </c>
      <c r="AB316" s="70">
        <f t="shared" si="57"/>
        <v>1.7149999999999999</v>
      </c>
      <c r="AC316" s="70">
        <f t="shared" si="57"/>
        <v>1.7149999999999999</v>
      </c>
      <c r="AD316" s="70">
        <f t="shared" si="57"/>
        <v>1.7149999999999999</v>
      </c>
      <c r="AE316" s="70">
        <f t="shared" si="57"/>
        <v>1.7149999999999999</v>
      </c>
      <c r="AF316" s="70">
        <f t="shared" si="57"/>
        <v>1.7149999999999999</v>
      </c>
      <c r="AG316" s="70">
        <f t="shared" si="57"/>
        <v>1.7149999999999999</v>
      </c>
      <c r="AH316" s="70">
        <f t="shared" si="57"/>
        <v>1.7149999999999999</v>
      </c>
      <c r="AI316" s="70">
        <f t="shared" si="57"/>
        <v>1.7149999999999999</v>
      </c>
      <c r="AJ316" s="70">
        <f t="shared" si="57"/>
        <v>1.7149999999999999</v>
      </c>
      <c r="AK316" s="70">
        <f t="shared" si="57"/>
        <v>1.7149999999999999</v>
      </c>
      <c r="AL316" s="70">
        <f t="shared" si="57"/>
        <v>1.7149999999999999</v>
      </c>
      <c r="AM316" s="70">
        <f t="shared" si="57"/>
        <v>1.7149999999999999</v>
      </c>
      <c r="AN316" s="70">
        <f t="shared" si="57"/>
        <v>1.7149999999999999</v>
      </c>
      <c r="AO316" s="70">
        <f t="shared" si="57"/>
        <v>1.7149999999999999</v>
      </c>
    </row>
    <row r="317" spans="1:41" s="42" customFormat="1" ht="14.1" customHeight="1" x14ac:dyDescent="0.25">
      <c r="A317" s="93">
        <f>C315*B315</f>
        <v>0</v>
      </c>
      <c r="B317" s="94">
        <f>C316*B316</f>
        <v>0</v>
      </c>
      <c r="C317" s="72" t="s">
        <v>52</v>
      </c>
      <c r="D317" s="73">
        <v>1.71</v>
      </c>
      <c r="E317" s="74">
        <f>SUM((B315-D317)/(D317))</f>
        <v>1.169590643274855E-2</v>
      </c>
      <c r="F317" s="75" t="s">
        <v>53</v>
      </c>
      <c r="G317" s="76">
        <v>51220</v>
      </c>
      <c r="H317" s="77">
        <v>18500</v>
      </c>
      <c r="I317" s="77">
        <v>11270</v>
      </c>
      <c r="J317" s="77">
        <v>11480</v>
      </c>
      <c r="K317" s="77">
        <v>20650</v>
      </c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s="61" customFormat="1" ht="14.1" customHeight="1" x14ac:dyDescent="0.25">
      <c r="A318" s="55" t="s">
        <v>131</v>
      </c>
      <c r="B318" s="94">
        <f>ROUNDUP(A317/1000,0)+IF(A317,8.48,0)+ROUNDUP(A317*0.0003,2)</f>
        <v>0</v>
      </c>
      <c r="C318" s="72" t="s">
        <v>54</v>
      </c>
      <c r="D318" s="73"/>
      <c r="E318" s="74"/>
      <c r="F318" s="79" t="s">
        <v>49</v>
      </c>
      <c r="G318" s="80"/>
      <c r="H318" s="80"/>
      <c r="I318" s="80"/>
      <c r="J318" s="110">
        <v>1.73</v>
      </c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</row>
    <row r="319" spans="1:41" s="71" customFormat="1" ht="14.1" customHeight="1" x14ac:dyDescent="0.25">
      <c r="A319" s="82" t="s">
        <v>132</v>
      </c>
      <c r="B319" s="94">
        <f>ROUNDUP(B317/1000,0)+IF(B317,8.48,0)+ROUNDUP(B317*0.0003,2)</f>
        <v>0</v>
      </c>
      <c r="C319" s="84"/>
      <c r="D319" s="85" t="s">
        <v>55</v>
      </c>
      <c r="E319" s="86"/>
      <c r="F319" s="87" t="s">
        <v>56</v>
      </c>
      <c r="G319" s="88">
        <f t="shared" ref="G319:AO319" si="58">SUM(G316*105%)</f>
        <v>1.8007499999999999</v>
      </c>
      <c r="H319" s="88">
        <f t="shared" si="58"/>
        <v>1.8007499999999999</v>
      </c>
      <c r="I319" s="88">
        <f t="shared" si="58"/>
        <v>1.8007499999999999</v>
      </c>
      <c r="J319" s="88">
        <f t="shared" si="58"/>
        <v>1.8007499999999999</v>
      </c>
      <c r="K319" s="88">
        <f t="shared" si="58"/>
        <v>1.8007499999999999</v>
      </c>
      <c r="L319" s="88">
        <f t="shared" si="58"/>
        <v>1.8007499999999999</v>
      </c>
      <c r="M319" s="88">
        <f t="shared" si="58"/>
        <v>1.8007499999999999</v>
      </c>
      <c r="N319" s="88">
        <f t="shared" si="58"/>
        <v>1.8007499999999999</v>
      </c>
      <c r="O319" s="88">
        <f t="shared" si="58"/>
        <v>1.8007499999999999</v>
      </c>
      <c r="P319" s="88">
        <f t="shared" si="58"/>
        <v>1.8007499999999999</v>
      </c>
      <c r="Q319" s="88">
        <f t="shared" si="58"/>
        <v>1.8007499999999999</v>
      </c>
      <c r="R319" s="88">
        <f t="shared" si="58"/>
        <v>1.8007499999999999</v>
      </c>
      <c r="S319" s="88">
        <f t="shared" si="58"/>
        <v>1.8007499999999999</v>
      </c>
      <c r="T319" s="88">
        <f t="shared" si="58"/>
        <v>1.8007499999999999</v>
      </c>
      <c r="U319" s="88">
        <f t="shared" si="58"/>
        <v>1.8007499999999999</v>
      </c>
      <c r="V319" s="88">
        <f t="shared" si="58"/>
        <v>1.8007499999999999</v>
      </c>
      <c r="W319" s="88">
        <f t="shared" si="58"/>
        <v>1.8007499999999999</v>
      </c>
      <c r="X319" s="88">
        <f t="shared" si="58"/>
        <v>1.8007499999999999</v>
      </c>
      <c r="Y319" s="88">
        <f t="shared" si="58"/>
        <v>1.8007499999999999</v>
      </c>
      <c r="Z319" s="88">
        <f t="shared" si="58"/>
        <v>1.8007499999999999</v>
      </c>
      <c r="AA319" s="88">
        <f t="shared" si="58"/>
        <v>1.8007499999999999</v>
      </c>
      <c r="AB319" s="88">
        <f t="shared" si="58"/>
        <v>1.8007499999999999</v>
      </c>
      <c r="AC319" s="88">
        <f t="shared" si="58"/>
        <v>1.8007499999999999</v>
      </c>
      <c r="AD319" s="88">
        <f t="shared" si="58"/>
        <v>1.8007499999999999</v>
      </c>
      <c r="AE319" s="88">
        <f t="shared" si="58"/>
        <v>1.8007499999999999</v>
      </c>
      <c r="AF319" s="88">
        <f t="shared" si="58"/>
        <v>1.8007499999999999</v>
      </c>
      <c r="AG319" s="88">
        <f t="shared" si="58"/>
        <v>1.8007499999999999</v>
      </c>
      <c r="AH319" s="88">
        <f t="shared" si="58"/>
        <v>1.8007499999999999</v>
      </c>
      <c r="AI319" s="88">
        <f t="shared" si="58"/>
        <v>1.8007499999999999</v>
      </c>
      <c r="AJ319" s="88">
        <f t="shared" si="58"/>
        <v>1.8007499999999999</v>
      </c>
      <c r="AK319" s="88">
        <f t="shared" si="58"/>
        <v>1.8007499999999999</v>
      </c>
      <c r="AL319" s="88">
        <f t="shared" si="58"/>
        <v>1.8007499999999999</v>
      </c>
      <c r="AM319" s="88">
        <f t="shared" si="58"/>
        <v>1.8007499999999999</v>
      </c>
      <c r="AN319" s="88">
        <f t="shared" si="58"/>
        <v>1.8007499999999999</v>
      </c>
      <c r="AO319" s="88">
        <f t="shared" si="58"/>
        <v>1.8007499999999999</v>
      </c>
    </row>
    <row r="320" spans="1:41" s="42" customFormat="1" ht="14.1" customHeight="1" x14ac:dyDescent="0.25">
      <c r="A320" s="89"/>
      <c r="B320" s="89"/>
      <c r="C320" s="89"/>
      <c r="D320" s="89"/>
      <c r="E320" s="89"/>
      <c r="F320" s="89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</row>
    <row r="321" spans="1:41" s="42" customFormat="1" ht="14.1" customHeight="1" x14ac:dyDescent="0.25">
      <c r="A321" s="173" t="s">
        <v>6</v>
      </c>
      <c r="B321" s="174"/>
      <c r="C321" s="174"/>
      <c r="D321" s="174"/>
      <c r="E321" s="175"/>
      <c r="F321" s="43" t="s">
        <v>7</v>
      </c>
      <c r="G321" s="44">
        <v>43726</v>
      </c>
      <c r="H321" s="44">
        <v>43727</v>
      </c>
      <c r="I321" s="44">
        <v>43728</v>
      </c>
      <c r="J321" s="44">
        <v>43731</v>
      </c>
      <c r="K321" s="44">
        <v>43732</v>
      </c>
      <c r="L321" s="44">
        <v>43733</v>
      </c>
      <c r="M321" s="44">
        <v>43734</v>
      </c>
      <c r="N321" s="44">
        <v>43735</v>
      </c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</row>
    <row r="322" spans="1:41" s="42" customFormat="1" ht="14.1" customHeight="1" x14ac:dyDescent="0.25">
      <c r="A322" s="176" t="s">
        <v>8</v>
      </c>
      <c r="B322" s="177"/>
      <c r="C322" s="177"/>
      <c r="D322" s="178" t="s">
        <v>149</v>
      </c>
      <c r="E322" s="179"/>
      <c r="F322" s="164"/>
      <c r="G322" s="45" t="s">
        <v>129</v>
      </c>
      <c r="H322" s="45" t="s">
        <v>9</v>
      </c>
      <c r="I322" s="45" t="s">
        <v>10</v>
      </c>
      <c r="J322" s="46" t="s">
        <v>11</v>
      </c>
      <c r="K322" s="46" t="s">
        <v>12</v>
      </c>
      <c r="L322" s="46" t="s">
        <v>13</v>
      </c>
      <c r="M322" s="46" t="s">
        <v>14</v>
      </c>
      <c r="N322" s="46" t="s">
        <v>15</v>
      </c>
      <c r="O322" s="46" t="s">
        <v>16</v>
      </c>
      <c r="P322" s="46" t="s">
        <v>17</v>
      </c>
      <c r="Q322" s="46" t="s">
        <v>18</v>
      </c>
      <c r="R322" s="46" t="s">
        <v>19</v>
      </c>
      <c r="S322" s="46" t="s">
        <v>20</v>
      </c>
      <c r="T322" s="46" t="s">
        <v>21</v>
      </c>
      <c r="U322" s="46" t="s">
        <v>22</v>
      </c>
      <c r="V322" s="46" t="s">
        <v>23</v>
      </c>
      <c r="W322" s="46" t="s">
        <v>24</v>
      </c>
      <c r="X322" s="46" t="s">
        <v>25</v>
      </c>
      <c r="Y322" s="46" t="s">
        <v>26</v>
      </c>
      <c r="Z322" s="46" t="s">
        <v>27</v>
      </c>
      <c r="AA322" s="46" t="s">
        <v>28</v>
      </c>
      <c r="AB322" s="46" t="s">
        <v>29</v>
      </c>
      <c r="AC322" s="46" t="s">
        <v>30</v>
      </c>
      <c r="AD322" s="46" t="s">
        <v>31</v>
      </c>
      <c r="AE322" s="46" t="s">
        <v>32</v>
      </c>
      <c r="AF322" s="46" t="s">
        <v>33</v>
      </c>
      <c r="AG322" s="46" t="s">
        <v>34</v>
      </c>
      <c r="AH322" s="46" t="s">
        <v>35</v>
      </c>
      <c r="AI322" s="46" t="s">
        <v>36</v>
      </c>
      <c r="AJ322" s="46" t="s">
        <v>37</v>
      </c>
      <c r="AK322" s="46" t="s">
        <v>38</v>
      </c>
      <c r="AL322" s="46" t="s">
        <v>39</v>
      </c>
      <c r="AM322" s="46" t="s">
        <v>40</v>
      </c>
      <c r="AN322" s="46" t="s">
        <v>41</v>
      </c>
      <c r="AO322" s="46" t="s">
        <v>42</v>
      </c>
    </row>
    <row r="323" spans="1:41" s="54" customFormat="1" ht="14.1" customHeight="1" x14ac:dyDescent="0.25">
      <c r="A323" s="47"/>
      <c r="B323" s="48"/>
      <c r="C323" s="49"/>
      <c r="D323" s="50" t="s">
        <v>43</v>
      </c>
      <c r="E323" s="51"/>
      <c r="F323" s="52" t="s">
        <v>44</v>
      </c>
      <c r="G323" s="53">
        <v>2.34</v>
      </c>
      <c r="H323" s="53">
        <v>2.5299999999999998</v>
      </c>
      <c r="I323" s="53">
        <v>2.61</v>
      </c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</row>
    <row r="324" spans="1:41" s="61" customFormat="1" ht="13.15" customHeight="1" x14ac:dyDescent="0.25">
      <c r="A324" s="55"/>
      <c r="B324" s="49"/>
      <c r="C324" s="56" t="s">
        <v>45</v>
      </c>
      <c r="D324" s="57"/>
      <c r="E324" s="58">
        <f>SUM((D324-B326)/B326)</f>
        <v>-1</v>
      </c>
      <c r="F324" s="52" t="s">
        <v>46</v>
      </c>
      <c r="G324" s="59">
        <v>2.5299999999999998</v>
      </c>
      <c r="H324" s="60">
        <v>2.62</v>
      </c>
      <c r="I324" s="59">
        <v>2.79</v>
      </c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</row>
    <row r="325" spans="1:41" s="61" customFormat="1" ht="14.1" customHeight="1" x14ac:dyDescent="0.25">
      <c r="A325" s="62"/>
      <c r="B325" s="63"/>
      <c r="C325" s="56" t="s">
        <v>47</v>
      </c>
      <c r="D325" s="57">
        <v>2.79</v>
      </c>
      <c r="E325" s="58">
        <f>SUM((D325-B326)/B326)</f>
        <v>3.3333333333333277E-2</v>
      </c>
      <c r="F325" s="52" t="s">
        <v>48</v>
      </c>
      <c r="G325" s="60">
        <v>2.3199999999999998</v>
      </c>
      <c r="H325" s="60">
        <v>2.5299999999999998</v>
      </c>
      <c r="I325" s="60">
        <v>2.58</v>
      </c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</row>
    <row r="326" spans="1:41" s="61" customFormat="1" ht="14.1" customHeight="1" thickBot="1" x14ac:dyDescent="0.3">
      <c r="A326" s="64" t="s">
        <v>49</v>
      </c>
      <c r="B326" s="65">
        <v>2.7</v>
      </c>
      <c r="C326" s="49"/>
      <c r="D326" s="49"/>
      <c r="E326" s="66"/>
      <c r="F326" s="52" t="s">
        <v>50</v>
      </c>
      <c r="G326" s="109">
        <v>2.52</v>
      </c>
      <c r="H326" s="53">
        <v>2.61</v>
      </c>
      <c r="I326" s="53">
        <v>2.74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</row>
    <row r="327" spans="1:41" s="71" customFormat="1" ht="14.1" customHeight="1" x14ac:dyDescent="0.25">
      <c r="A327" s="64" t="s">
        <v>130</v>
      </c>
      <c r="B327" s="65"/>
      <c r="C327" s="67"/>
      <c r="D327" s="67"/>
      <c r="E327" s="68"/>
      <c r="F327" s="69" t="s">
        <v>51</v>
      </c>
      <c r="G327" s="70">
        <f>(G323+G326)/2</f>
        <v>2.4299999999999997</v>
      </c>
      <c r="H327" s="70">
        <f>G327</f>
        <v>2.4299999999999997</v>
      </c>
      <c r="I327" s="70">
        <f>(I323+I326)/2</f>
        <v>2.6749999999999998</v>
      </c>
      <c r="J327" s="70">
        <f t="shared" ref="J327:AO327" si="59">I327</f>
        <v>2.6749999999999998</v>
      </c>
      <c r="K327" s="70">
        <f t="shared" si="59"/>
        <v>2.6749999999999998</v>
      </c>
      <c r="L327" s="70">
        <f t="shared" si="59"/>
        <v>2.6749999999999998</v>
      </c>
      <c r="M327" s="70">
        <f t="shared" si="59"/>
        <v>2.6749999999999998</v>
      </c>
      <c r="N327" s="70">
        <f t="shared" si="59"/>
        <v>2.6749999999999998</v>
      </c>
      <c r="O327" s="70">
        <f t="shared" si="59"/>
        <v>2.6749999999999998</v>
      </c>
      <c r="P327" s="70">
        <f t="shared" si="59"/>
        <v>2.6749999999999998</v>
      </c>
      <c r="Q327" s="70">
        <f t="shared" si="59"/>
        <v>2.6749999999999998</v>
      </c>
      <c r="R327" s="70">
        <f t="shared" si="59"/>
        <v>2.6749999999999998</v>
      </c>
      <c r="S327" s="70">
        <f t="shared" si="59"/>
        <v>2.6749999999999998</v>
      </c>
      <c r="T327" s="70">
        <f t="shared" si="59"/>
        <v>2.6749999999999998</v>
      </c>
      <c r="U327" s="70">
        <f t="shared" si="59"/>
        <v>2.6749999999999998</v>
      </c>
      <c r="V327" s="70">
        <f t="shared" si="59"/>
        <v>2.6749999999999998</v>
      </c>
      <c r="W327" s="70">
        <f t="shared" si="59"/>
        <v>2.6749999999999998</v>
      </c>
      <c r="X327" s="70">
        <f t="shared" si="59"/>
        <v>2.6749999999999998</v>
      </c>
      <c r="Y327" s="70">
        <f t="shared" si="59"/>
        <v>2.6749999999999998</v>
      </c>
      <c r="Z327" s="70">
        <f t="shared" si="59"/>
        <v>2.6749999999999998</v>
      </c>
      <c r="AA327" s="70">
        <f t="shared" si="59"/>
        <v>2.6749999999999998</v>
      </c>
      <c r="AB327" s="70">
        <f t="shared" si="59"/>
        <v>2.6749999999999998</v>
      </c>
      <c r="AC327" s="70">
        <f t="shared" si="59"/>
        <v>2.6749999999999998</v>
      </c>
      <c r="AD327" s="70">
        <f t="shared" si="59"/>
        <v>2.6749999999999998</v>
      </c>
      <c r="AE327" s="70">
        <f t="shared" si="59"/>
        <v>2.6749999999999998</v>
      </c>
      <c r="AF327" s="70">
        <f t="shared" si="59"/>
        <v>2.6749999999999998</v>
      </c>
      <c r="AG327" s="70">
        <f t="shared" si="59"/>
        <v>2.6749999999999998</v>
      </c>
      <c r="AH327" s="70">
        <f t="shared" si="59"/>
        <v>2.6749999999999998</v>
      </c>
      <c r="AI327" s="70">
        <f t="shared" si="59"/>
        <v>2.6749999999999998</v>
      </c>
      <c r="AJ327" s="70">
        <f t="shared" si="59"/>
        <v>2.6749999999999998</v>
      </c>
      <c r="AK327" s="70">
        <f t="shared" si="59"/>
        <v>2.6749999999999998</v>
      </c>
      <c r="AL327" s="70">
        <f t="shared" si="59"/>
        <v>2.6749999999999998</v>
      </c>
      <c r="AM327" s="70">
        <f t="shared" si="59"/>
        <v>2.6749999999999998</v>
      </c>
      <c r="AN327" s="70">
        <f t="shared" si="59"/>
        <v>2.6749999999999998</v>
      </c>
      <c r="AO327" s="70">
        <f t="shared" si="59"/>
        <v>2.6749999999999998</v>
      </c>
    </row>
    <row r="328" spans="1:41" s="42" customFormat="1" ht="14.1" customHeight="1" x14ac:dyDescent="0.25">
      <c r="A328" s="93">
        <f>C326*B326</f>
        <v>0</v>
      </c>
      <c r="B328" s="94">
        <f>C327*B327</f>
        <v>0</v>
      </c>
      <c r="C328" s="72" t="s">
        <v>52</v>
      </c>
      <c r="D328" s="73">
        <v>2.67</v>
      </c>
      <c r="E328" s="74">
        <f>SUM((B326-D328)/(D328))</f>
        <v>1.1235955056179869E-2</v>
      </c>
      <c r="F328" s="75" t="s">
        <v>53</v>
      </c>
      <c r="G328" s="76">
        <v>38980</v>
      </c>
      <c r="H328" s="77">
        <v>39380</v>
      </c>
      <c r="I328" s="77">
        <v>27430</v>
      </c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spans="1:41" s="61" customFormat="1" ht="14.1" customHeight="1" x14ac:dyDescent="0.25">
      <c r="A329" s="55" t="s">
        <v>131</v>
      </c>
      <c r="B329" s="94">
        <f>ROUNDUP(A328/1000,0)+IF(A328,8.48,0)+ROUNDUP(A328*0.0003,2)</f>
        <v>0</v>
      </c>
      <c r="C329" s="72" t="s">
        <v>54</v>
      </c>
      <c r="D329" s="73"/>
      <c r="E329" s="74"/>
      <c r="F329" s="79" t="s">
        <v>49</v>
      </c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77"/>
      <c r="W329" s="80"/>
      <c r="X329" s="80"/>
      <c r="Y329" s="80"/>
      <c r="Z329" s="80"/>
      <c r="AA329" s="80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71" customFormat="1" ht="14.1" customHeight="1" x14ac:dyDescent="0.25">
      <c r="A330" s="82" t="s">
        <v>132</v>
      </c>
      <c r="B330" s="94">
        <f>ROUNDUP(B328/1000,0)+IF(B328,8.48,0)+ROUNDUP(B328*0.0003,2)</f>
        <v>0</v>
      </c>
      <c r="C330" s="84"/>
      <c r="D330" s="85" t="s">
        <v>55</v>
      </c>
      <c r="E330" s="86"/>
      <c r="F330" s="87" t="s">
        <v>56</v>
      </c>
      <c r="G330" s="88">
        <f t="shared" ref="G330:AO330" si="60">ROUNDDOWN(G327*105%,3)</f>
        <v>2.5510000000000002</v>
      </c>
      <c r="H330" s="88">
        <f t="shared" si="60"/>
        <v>2.5510000000000002</v>
      </c>
      <c r="I330" s="88">
        <f t="shared" si="60"/>
        <v>2.8079999999999998</v>
      </c>
      <c r="J330" s="88">
        <f t="shared" si="60"/>
        <v>2.8079999999999998</v>
      </c>
      <c r="K330" s="88">
        <f t="shared" si="60"/>
        <v>2.8079999999999998</v>
      </c>
      <c r="L330" s="88">
        <f t="shared" si="60"/>
        <v>2.8079999999999998</v>
      </c>
      <c r="M330" s="88">
        <f t="shared" si="60"/>
        <v>2.8079999999999998</v>
      </c>
      <c r="N330" s="88">
        <f t="shared" si="60"/>
        <v>2.8079999999999998</v>
      </c>
      <c r="O330" s="88">
        <f t="shared" si="60"/>
        <v>2.8079999999999998</v>
      </c>
      <c r="P330" s="88">
        <f t="shared" si="60"/>
        <v>2.8079999999999998</v>
      </c>
      <c r="Q330" s="88">
        <f t="shared" si="60"/>
        <v>2.8079999999999998</v>
      </c>
      <c r="R330" s="88">
        <f t="shared" si="60"/>
        <v>2.8079999999999998</v>
      </c>
      <c r="S330" s="88">
        <f t="shared" si="60"/>
        <v>2.8079999999999998</v>
      </c>
      <c r="T330" s="88">
        <f t="shared" si="60"/>
        <v>2.8079999999999998</v>
      </c>
      <c r="U330" s="88">
        <f t="shared" si="60"/>
        <v>2.8079999999999998</v>
      </c>
      <c r="V330" s="88">
        <f t="shared" si="60"/>
        <v>2.8079999999999998</v>
      </c>
      <c r="W330" s="88">
        <f t="shared" si="60"/>
        <v>2.8079999999999998</v>
      </c>
      <c r="X330" s="88">
        <f t="shared" si="60"/>
        <v>2.8079999999999998</v>
      </c>
      <c r="Y330" s="88">
        <f t="shared" si="60"/>
        <v>2.8079999999999998</v>
      </c>
      <c r="Z330" s="88">
        <f t="shared" si="60"/>
        <v>2.8079999999999998</v>
      </c>
      <c r="AA330" s="88">
        <f t="shared" si="60"/>
        <v>2.8079999999999998</v>
      </c>
      <c r="AB330" s="88">
        <f t="shared" si="60"/>
        <v>2.8079999999999998</v>
      </c>
      <c r="AC330" s="88">
        <f t="shared" si="60"/>
        <v>2.8079999999999998</v>
      </c>
      <c r="AD330" s="88">
        <f t="shared" si="60"/>
        <v>2.8079999999999998</v>
      </c>
      <c r="AE330" s="88">
        <f t="shared" si="60"/>
        <v>2.8079999999999998</v>
      </c>
      <c r="AF330" s="88">
        <f t="shared" si="60"/>
        <v>2.8079999999999998</v>
      </c>
      <c r="AG330" s="88">
        <f t="shared" si="60"/>
        <v>2.8079999999999998</v>
      </c>
      <c r="AH330" s="88">
        <f t="shared" si="60"/>
        <v>2.8079999999999998</v>
      </c>
      <c r="AI330" s="88">
        <f t="shared" si="60"/>
        <v>2.8079999999999998</v>
      </c>
      <c r="AJ330" s="88">
        <f t="shared" si="60"/>
        <v>2.8079999999999998</v>
      </c>
      <c r="AK330" s="88">
        <f t="shared" si="60"/>
        <v>2.8079999999999998</v>
      </c>
      <c r="AL330" s="88">
        <f t="shared" si="60"/>
        <v>2.8079999999999998</v>
      </c>
      <c r="AM330" s="88">
        <f t="shared" si="60"/>
        <v>2.8079999999999998</v>
      </c>
      <c r="AN330" s="88">
        <f t="shared" si="60"/>
        <v>2.8079999999999998</v>
      </c>
      <c r="AO330" s="88">
        <f t="shared" si="60"/>
        <v>2.8079999999999998</v>
      </c>
    </row>
    <row r="331" spans="1:41" s="42" customFormat="1" ht="13.5" customHeight="1" x14ac:dyDescent="0.25">
      <c r="A331" s="89"/>
      <c r="B331" s="89"/>
      <c r="C331" s="89"/>
      <c r="D331" s="89"/>
      <c r="E331" s="89"/>
      <c r="F331" s="89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</row>
    <row r="332" spans="1:41" s="42" customFormat="1" ht="14.1" customHeight="1" x14ac:dyDescent="0.25">
      <c r="A332" s="173" t="s">
        <v>6</v>
      </c>
      <c r="B332" s="174"/>
      <c r="C332" s="174"/>
      <c r="D332" s="174"/>
      <c r="E332" s="175"/>
      <c r="F332" s="43" t="s">
        <v>7</v>
      </c>
      <c r="G332" s="44">
        <v>43718</v>
      </c>
      <c r="H332" s="44">
        <v>43719</v>
      </c>
      <c r="I332" s="44">
        <v>43720</v>
      </c>
      <c r="J332" s="44">
        <v>43721</v>
      </c>
      <c r="K332" s="44">
        <v>43725</v>
      </c>
      <c r="L332" s="44">
        <v>43726</v>
      </c>
      <c r="M332" s="44">
        <v>43727</v>
      </c>
      <c r="N332" s="44">
        <v>43728</v>
      </c>
      <c r="O332" s="44">
        <v>43731</v>
      </c>
      <c r="P332" s="44">
        <v>43732</v>
      </c>
      <c r="Q332" s="44">
        <v>43733</v>
      </c>
      <c r="R332" s="44">
        <v>43734</v>
      </c>
      <c r="S332" s="44">
        <v>43735</v>
      </c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</row>
    <row r="333" spans="1:41" s="42" customFormat="1" ht="14.1" customHeight="1" x14ac:dyDescent="0.25">
      <c r="A333" s="176" t="s">
        <v>8</v>
      </c>
      <c r="B333" s="177"/>
      <c r="C333" s="177"/>
      <c r="D333" s="178" t="s">
        <v>153</v>
      </c>
      <c r="E333" s="179"/>
      <c r="F333" s="164"/>
      <c r="G333" s="45" t="s">
        <v>129</v>
      </c>
      <c r="H333" s="45" t="s">
        <v>9</v>
      </c>
      <c r="I333" s="46" t="s">
        <v>10</v>
      </c>
      <c r="J333" s="46" t="s">
        <v>11</v>
      </c>
      <c r="K333" s="46" t="s">
        <v>12</v>
      </c>
      <c r="L333" s="46" t="s">
        <v>13</v>
      </c>
      <c r="M333" s="46" t="s">
        <v>14</v>
      </c>
      <c r="N333" s="46" t="s">
        <v>15</v>
      </c>
      <c r="O333" s="46" t="s">
        <v>16</v>
      </c>
      <c r="P333" s="46" t="s">
        <v>17</v>
      </c>
      <c r="Q333" s="46" t="s">
        <v>18</v>
      </c>
      <c r="R333" s="46" t="s">
        <v>19</v>
      </c>
      <c r="S333" s="46" t="s">
        <v>20</v>
      </c>
      <c r="T333" s="46" t="s">
        <v>21</v>
      </c>
      <c r="U333" s="46" t="s">
        <v>22</v>
      </c>
      <c r="V333" s="46" t="s">
        <v>23</v>
      </c>
      <c r="W333" s="46" t="s">
        <v>24</v>
      </c>
      <c r="X333" s="46" t="s">
        <v>25</v>
      </c>
      <c r="Y333" s="46" t="s">
        <v>26</v>
      </c>
      <c r="Z333" s="46" t="s">
        <v>27</v>
      </c>
      <c r="AA333" s="46" t="s">
        <v>28</v>
      </c>
      <c r="AB333" s="46" t="s">
        <v>29</v>
      </c>
      <c r="AC333" s="46" t="s">
        <v>30</v>
      </c>
      <c r="AD333" s="46" t="s">
        <v>31</v>
      </c>
      <c r="AE333" s="46" t="s">
        <v>32</v>
      </c>
      <c r="AF333" s="46" t="s">
        <v>33</v>
      </c>
      <c r="AG333" s="46" t="s">
        <v>34</v>
      </c>
      <c r="AH333" s="46" t="s">
        <v>35</v>
      </c>
      <c r="AI333" s="46" t="s">
        <v>36</v>
      </c>
      <c r="AJ333" s="46" t="s">
        <v>37</v>
      </c>
      <c r="AK333" s="46" t="s">
        <v>38</v>
      </c>
      <c r="AL333" s="46" t="s">
        <v>39</v>
      </c>
      <c r="AM333" s="46" t="s">
        <v>40</v>
      </c>
      <c r="AN333" s="46" t="s">
        <v>41</v>
      </c>
      <c r="AO333" s="46" t="s">
        <v>42</v>
      </c>
    </row>
    <row r="334" spans="1:41" s="54" customFormat="1" ht="14.1" customHeight="1" x14ac:dyDescent="0.25">
      <c r="A334" s="47"/>
      <c r="B334" s="48"/>
      <c r="C334" s="49"/>
      <c r="D334" s="50" t="s">
        <v>43</v>
      </c>
      <c r="E334" s="51"/>
      <c r="F334" s="52" t="s">
        <v>44</v>
      </c>
      <c r="G334" s="53">
        <v>1.36</v>
      </c>
      <c r="H334" s="53">
        <v>1.44</v>
      </c>
      <c r="I334" s="53">
        <v>1.45</v>
      </c>
      <c r="J334" s="53">
        <v>1.45</v>
      </c>
      <c r="K334" s="53">
        <v>1.47</v>
      </c>
      <c r="L334" s="53">
        <v>1.46</v>
      </c>
      <c r="M334" s="53">
        <v>1.46</v>
      </c>
      <c r="N334" s="53">
        <v>1.45</v>
      </c>
      <c r="O334" s="53">
        <v>1.43</v>
      </c>
      <c r="P334" s="53">
        <v>1.38</v>
      </c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</row>
    <row r="335" spans="1:41" s="61" customFormat="1" ht="13.15" customHeight="1" x14ac:dyDescent="0.25">
      <c r="A335" s="55"/>
      <c r="B335" s="49"/>
      <c r="C335" s="56" t="s">
        <v>45</v>
      </c>
      <c r="D335" s="57"/>
      <c r="E335" s="58">
        <f>SUM((D335-B337)/B337)</f>
        <v>-1</v>
      </c>
      <c r="F335" s="52" t="s">
        <v>46</v>
      </c>
      <c r="G335" s="59">
        <v>1.43</v>
      </c>
      <c r="H335" s="59">
        <v>1.48</v>
      </c>
      <c r="I335" s="60">
        <v>1.46</v>
      </c>
      <c r="J335" s="60">
        <v>1.47</v>
      </c>
      <c r="K335" s="60">
        <v>1.48</v>
      </c>
      <c r="L335" s="60">
        <v>1.47</v>
      </c>
      <c r="M335" s="60">
        <v>1.46</v>
      </c>
      <c r="N335" s="60">
        <v>1.45</v>
      </c>
      <c r="O335" s="60">
        <v>1.43</v>
      </c>
      <c r="P335" s="60">
        <v>1.39</v>
      </c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</row>
    <row r="336" spans="1:41" s="61" customFormat="1" ht="14.1" customHeight="1" x14ac:dyDescent="0.25">
      <c r="A336" s="62"/>
      <c r="B336" s="63"/>
      <c r="C336" s="56" t="s">
        <v>47</v>
      </c>
      <c r="D336" s="57">
        <v>1.48</v>
      </c>
      <c r="E336" s="58">
        <f>SUM((D336-B337)/B337)</f>
        <v>3.4965034965034995E-2</v>
      </c>
      <c r="F336" s="52" t="s">
        <v>48</v>
      </c>
      <c r="G336" s="60">
        <v>1.36</v>
      </c>
      <c r="H336" s="60">
        <v>1.43</v>
      </c>
      <c r="I336" s="60">
        <v>1.42</v>
      </c>
      <c r="J336" s="60">
        <v>1.42</v>
      </c>
      <c r="K336" s="60">
        <v>1.44</v>
      </c>
      <c r="L336" s="60">
        <v>1.43</v>
      </c>
      <c r="M336" s="60">
        <v>1.43</v>
      </c>
      <c r="N336" s="60">
        <v>1.43</v>
      </c>
      <c r="O336" s="60">
        <v>1.38</v>
      </c>
      <c r="P336" s="60">
        <v>1.33</v>
      </c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</row>
    <row r="337" spans="1:41" s="61" customFormat="1" ht="14.1" customHeight="1" thickBot="1" x14ac:dyDescent="0.3">
      <c r="A337" s="64" t="s">
        <v>49</v>
      </c>
      <c r="B337" s="65">
        <v>1.43</v>
      </c>
      <c r="C337" s="49"/>
      <c r="D337" s="49"/>
      <c r="E337" s="66"/>
      <c r="F337" s="52" t="s">
        <v>50</v>
      </c>
      <c r="G337" s="109">
        <v>1.42</v>
      </c>
      <c r="H337" s="53">
        <v>1.45</v>
      </c>
      <c r="I337" s="53">
        <v>1.43</v>
      </c>
      <c r="J337" s="53">
        <v>1.46</v>
      </c>
      <c r="K337" s="53">
        <v>1.45</v>
      </c>
      <c r="L337" s="53">
        <v>1.46</v>
      </c>
      <c r="M337" s="53">
        <v>1.45</v>
      </c>
      <c r="N337" s="53">
        <v>1.44</v>
      </c>
      <c r="O337" s="96">
        <v>1.38</v>
      </c>
      <c r="P337" s="96">
        <v>1.34</v>
      </c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</row>
    <row r="338" spans="1:41" s="71" customFormat="1" ht="14.1" customHeight="1" x14ac:dyDescent="0.25">
      <c r="A338" s="64" t="s">
        <v>130</v>
      </c>
      <c r="B338" s="65"/>
      <c r="C338" s="67"/>
      <c r="D338" s="67"/>
      <c r="E338" s="68"/>
      <c r="F338" s="69" t="s">
        <v>51</v>
      </c>
      <c r="G338" s="70">
        <v>1.42</v>
      </c>
      <c r="H338" s="70">
        <f t="shared" ref="H338:AO338" si="61">G338</f>
        <v>1.42</v>
      </c>
      <c r="I338" s="70">
        <f t="shared" si="61"/>
        <v>1.42</v>
      </c>
      <c r="J338" s="70">
        <f t="shared" si="61"/>
        <v>1.42</v>
      </c>
      <c r="K338" s="70">
        <f t="shared" si="61"/>
        <v>1.42</v>
      </c>
      <c r="L338" s="70">
        <f t="shared" si="61"/>
        <v>1.42</v>
      </c>
      <c r="M338" s="70">
        <f t="shared" si="61"/>
        <v>1.42</v>
      </c>
      <c r="N338" s="70">
        <f t="shared" si="61"/>
        <v>1.42</v>
      </c>
      <c r="O338" s="70">
        <f t="shared" si="61"/>
        <v>1.42</v>
      </c>
      <c r="P338" s="70">
        <f t="shared" si="61"/>
        <v>1.42</v>
      </c>
      <c r="Q338" s="70">
        <f t="shared" si="61"/>
        <v>1.42</v>
      </c>
      <c r="R338" s="70">
        <f t="shared" si="61"/>
        <v>1.42</v>
      </c>
      <c r="S338" s="70">
        <f t="shared" si="61"/>
        <v>1.42</v>
      </c>
      <c r="T338" s="70">
        <f t="shared" si="61"/>
        <v>1.42</v>
      </c>
      <c r="U338" s="70">
        <f t="shared" si="61"/>
        <v>1.42</v>
      </c>
      <c r="V338" s="70">
        <f t="shared" si="61"/>
        <v>1.42</v>
      </c>
      <c r="W338" s="70">
        <f t="shared" si="61"/>
        <v>1.42</v>
      </c>
      <c r="X338" s="70">
        <f t="shared" si="61"/>
        <v>1.42</v>
      </c>
      <c r="Y338" s="70">
        <f t="shared" si="61"/>
        <v>1.42</v>
      </c>
      <c r="Z338" s="70">
        <f t="shared" si="61"/>
        <v>1.42</v>
      </c>
      <c r="AA338" s="70">
        <f t="shared" si="61"/>
        <v>1.42</v>
      </c>
      <c r="AB338" s="70">
        <f t="shared" si="61"/>
        <v>1.42</v>
      </c>
      <c r="AC338" s="70">
        <f t="shared" si="61"/>
        <v>1.42</v>
      </c>
      <c r="AD338" s="70">
        <f t="shared" si="61"/>
        <v>1.42</v>
      </c>
      <c r="AE338" s="70">
        <f t="shared" si="61"/>
        <v>1.42</v>
      </c>
      <c r="AF338" s="70">
        <f t="shared" si="61"/>
        <v>1.42</v>
      </c>
      <c r="AG338" s="70">
        <f t="shared" si="61"/>
        <v>1.42</v>
      </c>
      <c r="AH338" s="70">
        <f t="shared" si="61"/>
        <v>1.42</v>
      </c>
      <c r="AI338" s="70">
        <f t="shared" si="61"/>
        <v>1.42</v>
      </c>
      <c r="AJ338" s="70">
        <f t="shared" si="61"/>
        <v>1.42</v>
      </c>
      <c r="AK338" s="70">
        <f t="shared" si="61"/>
        <v>1.42</v>
      </c>
      <c r="AL338" s="70">
        <f t="shared" si="61"/>
        <v>1.42</v>
      </c>
      <c r="AM338" s="70">
        <f t="shared" si="61"/>
        <v>1.42</v>
      </c>
      <c r="AN338" s="70">
        <f t="shared" si="61"/>
        <v>1.42</v>
      </c>
      <c r="AO338" s="70">
        <f t="shared" si="61"/>
        <v>1.42</v>
      </c>
    </row>
    <row r="339" spans="1:41" s="42" customFormat="1" ht="14.1" customHeight="1" x14ac:dyDescent="0.25">
      <c r="A339" s="93">
        <f>C337*B337</f>
        <v>0</v>
      </c>
      <c r="B339" s="94">
        <f>C338*B338</f>
        <v>0</v>
      </c>
      <c r="C339" s="72" t="s">
        <v>52</v>
      </c>
      <c r="D339" s="73">
        <v>1.41</v>
      </c>
      <c r="E339" s="74">
        <f>SUM((B337-D339)/(D339))</f>
        <v>1.4184397163120581E-2</v>
      </c>
      <c r="F339" s="75" t="s">
        <v>53</v>
      </c>
      <c r="G339" s="76">
        <v>30510</v>
      </c>
      <c r="H339" s="77">
        <v>26430</v>
      </c>
      <c r="I339" s="77">
        <v>7559</v>
      </c>
      <c r="J339" s="77">
        <v>9708</v>
      </c>
      <c r="K339" s="77">
        <v>6490</v>
      </c>
      <c r="L339" s="77">
        <v>7825</v>
      </c>
      <c r="M339" s="77">
        <v>8318</v>
      </c>
      <c r="N339" s="77">
        <v>5207</v>
      </c>
      <c r="O339" s="77">
        <v>10110</v>
      </c>
      <c r="P339" s="77">
        <v>19580</v>
      </c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s="61" customFormat="1" ht="14.1" customHeight="1" x14ac:dyDescent="0.25">
      <c r="A340" s="55" t="s">
        <v>131</v>
      </c>
      <c r="B340" s="94">
        <f>ROUNDUP(A339/1000,0)+IF(A339,8.48,0)+ROUNDUP(A339*0.0003,2)</f>
        <v>0</v>
      </c>
      <c r="C340" s="72" t="s">
        <v>54</v>
      </c>
      <c r="D340" s="73"/>
      <c r="E340" s="74"/>
      <c r="F340" s="79" t="s">
        <v>49</v>
      </c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77"/>
      <c r="W340" s="80"/>
      <c r="X340" s="80"/>
      <c r="Y340" s="80"/>
      <c r="Z340" s="80"/>
      <c r="AA340" s="80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</row>
    <row r="341" spans="1:41" s="71" customFormat="1" ht="14.1" customHeight="1" x14ac:dyDescent="0.25">
      <c r="A341" s="82" t="s">
        <v>132</v>
      </c>
      <c r="B341" s="94">
        <f>ROUNDUP(B339/1000,0)+IF(B339,8.48,0)+ROUNDUP(B339*0.0003,2)</f>
        <v>0</v>
      </c>
      <c r="C341" s="84"/>
      <c r="D341" s="85" t="s">
        <v>55</v>
      </c>
      <c r="E341" s="86"/>
      <c r="F341" s="87" t="s">
        <v>56</v>
      </c>
      <c r="G341" s="88">
        <f t="shared" ref="G341:AO341" si="62">ROUNDDOWN(G338*105%,2)</f>
        <v>1.49</v>
      </c>
      <c r="H341" s="88">
        <f t="shared" si="62"/>
        <v>1.49</v>
      </c>
      <c r="I341" s="88">
        <f t="shared" si="62"/>
        <v>1.49</v>
      </c>
      <c r="J341" s="88">
        <f t="shared" si="62"/>
        <v>1.49</v>
      </c>
      <c r="K341" s="88">
        <f t="shared" si="62"/>
        <v>1.49</v>
      </c>
      <c r="L341" s="88">
        <f t="shared" si="62"/>
        <v>1.49</v>
      </c>
      <c r="M341" s="88">
        <f t="shared" si="62"/>
        <v>1.49</v>
      </c>
      <c r="N341" s="88">
        <f t="shared" si="62"/>
        <v>1.49</v>
      </c>
      <c r="O341" s="88">
        <f t="shared" si="62"/>
        <v>1.49</v>
      </c>
      <c r="P341" s="88">
        <f t="shared" si="62"/>
        <v>1.49</v>
      </c>
      <c r="Q341" s="88">
        <f t="shared" si="62"/>
        <v>1.49</v>
      </c>
      <c r="R341" s="88">
        <f t="shared" si="62"/>
        <v>1.49</v>
      </c>
      <c r="S341" s="88">
        <f t="shared" si="62"/>
        <v>1.49</v>
      </c>
      <c r="T341" s="88">
        <f t="shared" si="62"/>
        <v>1.49</v>
      </c>
      <c r="U341" s="88">
        <f t="shared" si="62"/>
        <v>1.49</v>
      </c>
      <c r="V341" s="88">
        <f t="shared" si="62"/>
        <v>1.49</v>
      </c>
      <c r="W341" s="88">
        <f t="shared" si="62"/>
        <v>1.49</v>
      </c>
      <c r="X341" s="88">
        <f t="shared" si="62"/>
        <v>1.49</v>
      </c>
      <c r="Y341" s="88">
        <f t="shared" si="62"/>
        <v>1.49</v>
      </c>
      <c r="Z341" s="88">
        <f t="shared" si="62"/>
        <v>1.49</v>
      </c>
      <c r="AA341" s="88">
        <f t="shared" si="62"/>
        <v>1.49</v>
      </c>
      <c r="AB341" s="88">
        <f t="shared" si="62"/>
        <v>1.49</v>
      </c>
      <c r="AC341" s="88">
        <f t="shared" si="62"/>
        <v>1.49</v>
      </c>
      <c r="AD341" s="88">
        <f t="shared" si="62"/>
        <v>1.49</v>
      </c>
      <c r="AE341" s="88">
        <f t="shared" si="62"/>
        <v>1.49</v>
      </c>
      <c r="AF341" s="88">
        <f t="shared" si="62"/>
        <v>1.49</v>
      </c>
      <c r="AG341" s="88">
        <f t="shared" si="62"/>
        <v>1.49</v>
      </c>
      <c r="AH341" s="88">
        <f t="shared" si="62"/>
        <v>1.49</v>
      </c>
      <c r="AI341" s="88">
        <f t="shared" si="62"/>
        <v>1.49</v>
      </c>
      <c r="AJ341" s="88">
        <f t="shared" si="62"/>
        <v>1.49</v>
      </c>
      <c r="AK341" s="88">
        <f t="shared" si="62"/>
        <v>1.49</v>
      </c>
      <c r="AL341" s="88">
        <f t="shared" si="62"/>
        <v>1.49</v>
      </c>
      <c r="AM341" s="88">
        <f t="shared" si="62"/>
        <v>1.49</v>
      </c>
      <c r="AN341" s="88">
        <f t="shared" si="62"/>
        <v>1.49</v>
      </c>
      <c r="AO341" s="88">
        <f t="shared" si="62"/>
        <v>1.49</v>
      </c>
    </row>
    <row r="342" spans="1:41" s="42" customFormat="1" ht="13.5" customHeight="1" x14ac:dyDescent="0.25">
      <c r="A342" s="89"/>
      <c r="B342" s="89"/>
      <c r="C342" s="89"/>
      <c r="D342" s="89"/>
      <c r="E342" s="89"/>
      <c r="F342" s="89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</row>
    <row r="343" spans="1:41" s="42" customFormat="1" ht="14.1" customHeight="1" x14ac:dyDescent="0.25">
      <c r="A343" s="173" t="s">
        <v>6</v>
      </c>
      <c r="B343" s="174"/>
      <c r="C343" s="174"/>
      <c r="D343" s="174"/>
      <c r="E343" s="175"/>
      <c r="F343" s="43" t="s">
        <v>7</v>
      </c>
      <c r="G343" s="44">
        <v>43727</v>
      </c>
      <c r="H343" s="44">
        <v>43728</v>
      </c>
      <c r="I343" s="44">
        <v>43731</v>
      </c>
      <c r="J343" s="44">
        <v>43732</v>
      </c>
      <c r="K343" s="44">
        <v>43733</v>
      </c>
      <c r="L343" s="44">
        <v>43734</v>
      </c>
      <c r="M343" s="44">
        <v>43735</v>
      </c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</row>
    <row r="344" spans="1:41" s="42" customFormat="1" ht="14.1" customHeight="1" x14ac:dyDescent="0.25">
      <c r="A344" s="176" t="s">
        <v>8</v>
      </c>
      <c r="B344" s="177"/>
      <c r="C344" s="177"/>
      <c r="D344" s="178" t="s">
        <v>155</v>
      </c>
      <c r="E344" s="179"/>
      <c r="F344" s="164"/>
      <c r="G344" s="45" t="s">
        <v>129</v>
      </c>
      <c r="H344" s="46" t="s">
        <v>9</v>
      </c>
      <c r="I344" s="46" t="s">
        <v>10</v>
      </c>
      <c r="J344" s="46" t="s">
        <v>11</v>
      </c>
      <c r="K344" s="46" t="s">
        <v>12</v>
      </c>
      <c r="L344" s="46" t="s">
        <v>13</v>
      </c>
      <c r="M344" s="46" t="s">
        <v>14</v>
      </c>
      <c r="N344" s="46" t="s">
        <v>15</v>
      </c>
      <c r="O344" s="46" t="s">
        <v>16</v>
      </c>
      <c r="P344" s="46" t="s">
        <v>17</v>
      </c>
      <c r="Q344" s="46" t="s">
        <v>18</v>
      </c>
      <c r="R344" s="46" t="s">
        <v>19</v>
      </c>
      <c r="S344" s="46" t="s">
        <v>20</v>
      </c>
      <c r="T344" s="46" t="s">
        <v>21</v>
      </c>
      <c r="U344" s="46" t="s">
        <v>22</v>
      </c>
      <c r="V344" s="46" t="s">
        <v>23</v>
      </c>
      <c r="W344" s="46" t="s">
        <v>24</v>
      </c>
      <c r="X344" s="46" t="s">
        <v>25</v>
      </c>
      <c r="Y344" s="46" t="s">
        <v>26</v>
      </c>
      <c r="Z344" s="46" t="s">
        <v>27</v>
      </c>
      <c r="AA344" s="46" t="s">
        <v>28</v>
      </c>
      <c r="AB344" s="46" t="s">
        <v>29</v>
      </c>
      <c r="AC344" s="46" t="s">
        <v>30</v>
      </c>
      <c r="AD344" s="46" t="s">
        <v>31</v>
      </c>
      <c r="AE344" s="46" t="s">
        <v>32</v>
      </c>
      <c r="AF344" s="46" t="s">
        <v>33</v>
      </c>
      <c r="AG344" s="46" t="s">
        <v>34</v>
      </c>
      <c r="AH344" s="46" t="s">
        <v>35</v>
      </c>
      <c r="AI344" s="46" t="s">
        <v>36</v>
      </c>
      <c r="AJ344" s="46" t="s">
        <v>37</v>
      </c>
      <c r="AK344" s="46" t="s">
        <v>38</v>
      </c>
      <c r="AL344" s="46" t="s">
        <v>39</v>
      </c>
      <c r="AM344" s="46" t="s">
        <v>40</v>
      </c>
      <c r="AN344" s="46" t="s">
        <v>41</v>
      </c>
      <c r="AO344" s="46" t="s">
        <v>42</v>
      </c>
    </row>
    <row r="345" spans="1:41" s="54" customFormat="1" ht="14.1" customHeight="1" x14ac:dyDescent="0.25">
      <c r="A345" s="47"/>
      <c r="B345" s="48"/>
      <c r="C345" s="49"/>
      <c r="D345" s="50" t="s">
        <v>43</v>
      </c>
      <c r="E345" s="51"/>
      <c r="F345" s="52" t="s">
        <v>44</v>
      </c>
      <c r="G345" s="53">
        <v>0.85</v>
      </c>
      <c r="H345" s="53">
        <v>0.92500000000000004</v>
      </c>
      <c r="I345" s="53">
        <v>0.92</v>
      </c>
      <c r="J345" s="53">
        <v>0.89</v>
      </c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</row>
    <row r="346" spans="1:41" s="61" customFormat="1" ht="13.15" customHeight="1" x14ac:dyDescent="0.25">
      <c r="A346" s="55"/>
      <c r="B346" s="49"/>
      <c r="C346" s="56" t="s">
        <v>45</v>
      </c>
      <c r="D346" s="57"/>
      <c r="E346" s="58">
        <f>SUM((D346-B348)/B348)</f>
        <v>-1</v>
      </c>
      <c r="F346" s="52" t="s">
        <v>46</v>
      </c>
      <c r="G346" s="59">
        <v>0.94</v>
      </c>
      <c r="H346" s="60">
        <v>0.94499999999999995</v>
      </c>
      <c r="I346" s="60">
        <v>0.92500000000000004</v>
      </c>
      <c r="J346" s="60">
        <v>0.9</v>
      </c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</row>
    <row r="347" spans="1:41" s="61" customFormat="1" ht="14.1" customHeight="1" x14ac:dyDescent="0.25">
      <c r="A347" s="62"/>
      <c r="B347" s="63"/>
      <c r="C347" s="56" t="s">
        <v>47</v>
      </c>
      <c r="D347" s="57">
        <v>0.94</v>
      </c>
      <c r="E347" s="58">
        <f>SUM((D347-B348)/B348)</f>
        <v>4.4444444444444363E-2</v>
      </c>
      <c r="F347" s="52" t="s">
        <v>48</v>
      </c>
      <c r="G347" s="60">
        <v>0.85</v>
      </c>
      <c r="H347" s="60">
        <v>0.91500000000000004</v>
      </c>
      <c r="I347" s="60">
        <v>0.88</v>
      </c>
      <c r="J347" s="60">
        <v>0.85499999999999998</v>
      </c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</row>
    <row r="348" spans="1:41" s="61" customFormat="1" ht="14.1" customHeight="1" thickBot="1" x14ac:dyDescent="0.3">
      <c r="A348" s="64" t="s">
        <v>49</v>
      </c>
      <c r="B348" s="65">
        <v>0.9</v>
      </c>
      <c r="C348" s="49"/>
      <c r="D348" s="49"/>
      <c r="E348" s="66"/>
      <c r="F348" s="52" t="s">
        <v>50</v>
      </c>
      <c r="G348" s="109">
        <v>0.92500000000000004</v>
      </c>
      <c r="H348" s="53">
        <v>0.91500000000000004</v>
      </c>
      <c r="I348" s="53">
        <v>0.89500000000000002</v>
      </c>
      <c r="J348" s="96">
        <v>0.86499999999999999</v>
      </c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</row>
    <row r="349" spans="1:41" s="71" customFormat="1" ht="14.1" customHeight="1" x14ac:dyDescent="0.25">
      <c r="A349" s="64" t="s">
        <v>130</v>
      </c>
      <c r="B349" s="65"/>
      <c r="C349" s="67"/>
      <c r="D349" s="67"/>
      <c r="E349" s="68"/>
      <c r="F349" s="69" t="s">
        <v>51</v>
      </c>
      <c r="G349" s="70">
        <f>(G345+G348)/2</f>
        <v>0.88749999999999996</v>
      </c>
      <c r="H349" s="70">
        <f t="shared" ref="H349:AO349" si="63">G349</f>
        <v>0.88749999999999996</v>
      </c>
      <c r="I349" s="70">
        <f t="shared" si="63"/>
        <v>0.88749999999999996</v>
      </c>
      <c r="J349" s="70">
        <f t="shared" si="63"/>
        <v>0.88749999999999996</v>
      </c>
      <c r="K349" s="70">
        <f t="shared" si="63"/>
        <v>0.88749999999999996</v>
      </c>
      <c r="L349" s="70">
        <f t="shared" si="63"/>
        <v>0.88749999999999996</v>
      </c>
      <c r="M349" s="70">
        <f t="shared" si="63"/>
        <v>0.88749999999999996</v>
      </c>
      <c r="N349" s="70">
        <f t="shared" si="63"/>
        <v>0.88749999999999996</v>
      </c>
      <c r="O349" s="70">
        <f t="shared" si="63"/>
        <v>0.88749999999999996</v>
      </c>
      <c r="P349" s="70">
        <f t="shared" si="63"/>
        <v>0.88749999999999996</v>
      </c>
      <c r="Q349" s="70">
        <f t="shared" si="63"/>
        <v>0.88749999999999996</v>
      </c>
      <c r="R349" s="70">
        <f t="shared" si="63"/>
        <v>0.88749999999999996</v>
      </c>
      <c r="S349" s="70">
        <f t="shared" si="63"/>
        <v>0.88749999999999996</v>
      </c>
      <c r="T349" s="70">
        <f t="shared" si="63"/>
        <v>0.88749999999999996</v>
      </c>
      <c r="U349" s="70">
        <f t="shared" si="63"/>
        <v>0.88749999999999996</v>
      </c>
      <c r="V349" s="70">
        <f t="shared" si="63"/>
        <v>0.88749999999999996</v>
      </c>
      <c r="W349" s="70">
        <f t="shared" si="63"/>
        <v>0.88749999999999996</v>
      </c>
      <c r="X349" s="70">
        <f t="shared" si="63"/>
        <v>0.88749999999999996</v>
      </c>
      <c r="Y349" s="70">
        <f t="shared" si="63"/>
        <v>0.88749999999999996</v>
      </c>
      <c r="Z349" s="70">
        <f t="shared" si="63"/>
        <v>0.88749999999999996</v>
      </c>
      <c r="AA349" s="70">
        <f t="shared" si="63"/>
        <v>0.88749999999999996</v>
      </c>
      <c r="AB349" s="70">
        <f t="shared" si="63"/>
        <v>0.88749999999999996</v>
      </c>
      <c r="AC349" s="70">
        <f t="shared" si="63"/>
        <v>0.88749999999999996</v>
      </c>
      <c r="AD349" s="70">
        <f t="shared" si="63"/>
        <v>0.88749999999999996</v>
      </c>
      <c r="AE349" s="70">
        <f t="shared" si="63"/>
        <v>0.88749999999999996</v>
      </c>
      <c r="AF349" s="70">
        <f t="shared" si="63"/>
        <v>0.88749999999999996</v>
      </c>
      <c r="AG349" s="70">
        <f t="shared" si="63"/>
        <v>0.88749999999999996</v>
      </c>
      <c r="AH349" s="70">
        <f t="shared" si="63"/>
        <v>0.88749999999999996</v>
      </c>
      <c r="AI349" s="70">
        <f t="shared" si="63"/>
        <v>0.88749999999999996</v>
      </c>
      <c r="AJ349" s="70">
        <f t="shared" si="63"/>
        <v>0.88749999999999996</v>
      </c>
      <c r="AK349" s="70">
        <f t="shared" si="63"/>
        <v>0.88749999999999996</v>
      </c>
      <c r="AL349" s="70">
        <f t="shared" si="63"/>
        <v>0.88749999999999996</v>
      </c>
      <c r="AM349" s="70">
        <f t="shared" si="63"/>
        <v>0.88749999999999996</v>
      </c>
      <c r="AN349" s="70">
        <f t="shared" si="63"/>
        <v>0.88749999999999996</v>
      </c>
      <c r="AO349" s="70">
        <f t="shared" si="63"/>
        <v>0.88749999999999996</v>
      </c>
    </row>
    <row r="350" spans="1:41" s="42" customFormat="1" ht="14.1" customHeight="1" x14ac:dyDescent="0.25">
      <c r="A350" s="93">
        <f>C348*B348</f>
        <v>0</v>
      </c>
      <c r="B350" s="94">
        <f>C349*B349</f>
        <v>0</v>
      </c>
      <c r="C350" s="72" t="s">
        <v>52</v>
      </c>
      <c r="D350" s="73">
        <v>0.88500000000000001</v>
      </c>
      <c r="E350" s="74">
        <f>SUM((B348-D350)/(D350))</f>
        <v>1.6949152542372895E-2</v>
      </c>
      <c r="F350" s="75" t="s">
        <v>53</v>
      </c>
      <c r="G350" s="76">
        <v>319580</v>
      </c>
      <c r="H350" s="77">
        <v>97050</v>
      </c>
      <c r="I350" s="77">
        <v>58310</v>
      </c>
      <c r="J350" s="77">
        <v>72812</v>
      </c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spans="1:41" s="61" customFormat="1" ht="14.1" customHeight="1" x14ac:dyDescent="0.25">
      <c r="A351" s="55" t="s">
        <v>131</v>
      </c>
      <c r="B351" s="94">
        <f>ROUNDUP(A350/1000,0)+IF(A350,8.48,0)+ROUNDUP(A350*0.0003,2)</f>
        <v>0</v>
      </c>
      <c r="C351" s="72" t="s">
        <v>54</v>
      </c>
      <c r="D351" s="73"/>
      <c r="E351" s="74"/>
      <c r="F351" s="79" t="s">
        <v>49</v>
      </c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77"/>
      <c r="W351" s="80"/>
      <c r="X351" s="80"/>
      <c r="Y351" s="80"/>
      <c r="Z351" s="80"/>
      <c r="AA351" s="80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s="71" customFormat="1" ht="14.1" customHeight="1" x14ac:dyDescent="0.25">
      <c r="A352" s="82" t="s">
        <v>132</v>
      </c>
      <c r="B352" s="94">
        <f>ROUNDUP(B350/1000,0)+IF(B350,8.48,0)+ROUNDUP(B350*0.0003,2)</f>
        <v>0</v>
      </c>
      <c r="C352" s="84"/>
      <c r="D352" s="85" t="s">
        <v>55</v>
      </c>
      <c r="E352" s="86"/>
      <c r="F352" s="87" t="s">
        <v>56</v>
      </c>
      <c r="G352" s="88">
        <f t="shared" ref="G352:AO352" si="64">ROUNDDOWN(G349*105%,3)</f>
        <v>0.93100000000000005</v>
      </c>
      <c r="H352" s="88">
        <f t="shared" si="64"/>
        <v>0.93100000000000005</v>
      </c>
      <c r="I352" s="88">
        <f t="shared" si="64"/>
        <v>0.93100000000000005</v>
      </c>
      <c r="J352" s="88">
        <f t="shared" si="64"/>
        <v>0.93100000000000005</v>
      </c>
      <c r="K352" s="88">
        <f t="shared" si="64"/>
        <v>0.93100000000000005</v>
      </c>
      <c r="L352" s="88">
        <f t="shared" si="64"/>
        <v>0.93100000000000005</v>
      </c>
      <c r="M352" s="88">
        <f t="shared" si="64"/>
        <v>0.93100000000000005</v>
      </c>
      <c r="N352" s="88">
        <f t="shared" si="64"/>
        <v>0.93100000000000005</v>
      </c>
      <c r="O352" s="88">
        <f t="shared" si="64"/>
        <v>0.93100000000000005</v>
      </c>
      <c r="P352" s="88">
        <f t="shared" si="64"/>
        <v>0.93100000000000005</v>
      </c>
      <c r="Q352" s="88">
        <f t="shared" si="64"/>
        <v>0.93100000000000005</v>
      </c>
      <c r="R352" s="88">
        <f t="shared" si="64"/>
        <v>0.93100000000000005</v>
      </c>
      <c r="S352" s="88">
        <f t="shared" si="64"/>
        <v>0.93100000000000005</v>
      </c>
      <c r="T352" s="88">
        <f t="shared" si="64"/>
        <v>0.93100000000000005</v>
      </c>
      <c r="U352" s="88">
        <f t="shared" si="64"/>
        <v>0.93100000000000005</v>
      </c>
      <c r="V352" s="88">
        <f t="shared" si="64"/>
        <v>0.93100000000000005</v>
      </c>
      <c r="W352" s="88">
        <f t="shared" si="64"/>
        <v>0.93100000000000005</v>
      </c>
      <c r="X352" s="88">
        <f t="shared" si="64"/>
        <v>0.93100000000000005</v>
      </c>
      <c r="Y352" s="88">
        <f t="shared" si="64"/>
        <v>0.93100000000000005</v>
      </c>
      <c r="Z352" s="88">
        <f t="shared" si="64"/>
        <v>0.93100000000000005</v>
      </c>
      <c r="AA352" s="88">
        <f t="shared" si="64"/>
        <v>0.93100000000000005</v>
      </c>
      <c r="AB352" s="88">
        <f t="shared" si="64"/>
        <v>0.93100000000000005</v>
      </c>
      <c r="AC352" s="88">
        <f t="shared" si="64"/>
        <v>0.93100000000000005</v>
      </c>
      <c r="AD352" s="88">
        <f t="shared" si="64"/>
        <v>0.93100000000000005</v>
      </c>
      <c r="AE352" s="88">
        <f t="shared" si="64"/>
        <v>0.93100000000000005</v>
      </c>
      <c r="AF352" s="88">
        <f t="shared" si="64"/>
        <v>0.93100000000000005</v>
      </c>
      <c r="AG352" s="88">
        <f t="shared" si="64"/>
        <v>0.93100000000000005</v>
      </c>
      <c r="AH352" s="88">
        <f t="shared" si="64"/>
        <v>0.93100000000000005</v>
      </c>
      <c r="AI352" s="88">
        <f t="shared" si="64"/>
        <v>0.93100000000000005</v>
      </c>
      <c r="AJ352" s="88">
        <f t="shared" si="64"/>
        <v>0.93100000000000005</v>
      </c>
      <c r="AK352" s="88">
        <f t="shared" si="64"/>
        <v>0.93100000000000005</v>
      </c>
      <c r="AL352" s="88">
        <f t="shared" si="64"/>
        <v>0.93100000000000005</v>
      </c>
      <c r="AM352" s="88">
        <f t="shared" si="64"/>
        <v>0.93100000000000005</v>
      </c>
      <c r="AN352" s="88">
        <f t="shared" si="64"/>
        <v>0.93100000000000005</v>
      </c>
      <c r="AO352" s="88">
        <f t="shared" si="64"/>
        <v>0.93100000000000005</v>
      </c>
    </row>
    <row r="353" spans="1:41" s="42" customFormat="1" ht="13.5" customHeight="1" x14ac:dyDescent="0.25">
      <c r="A353" s="89"/>
      <c r="B353" s="89"/>
      <c r="C353" s="89"/>
      <c r="D353" s="89"/>
      <c r="E353" s="89"/>
      <c r="F353" s="89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</row>
    <row r="354" spans="1:41" s="42" customFormat="1" ht="14.1" customHeight="1" x14ac:dyDescent="0.25">
      <c r="A354" s="173" t="s">
        <v>6</v>
      </c>
      <c r="B354" s="174"/>
      <c r="C354" s="174"/>
      <c r="D354" s="174"/>
      <c r="E354" s="175"/>
      <c r="F354" s="43" t="s">
        <v>7</v>
      </c>
      <c r="G354" s="44">
        <v>43714</v>
      </c>
      <c r="H354" s="44">
        <v>43718</v>
      </c>
      <c r="I354" s="44">
        <v>43719</v>
      </c>
      <c r="J354" s="44">
        <v>43720</v>
      </c>
      <c r="K354" s="44">
        <v>43721</v>
      </c>
      <c r="L354" s="44">
        <v>43725</v>
      </c>
      <c r="M354" s="44">
        <v>43726</v>
      </c>
      <c r="N354" s="44">
        <v>43727</v>
      </c>
      <c r="O354" s="44">
        <v>43728</v>
      </c>
      <c r="P354" s="44">
        <v>43731</v>
      </c>
      <c r="Q354" s="44">
        <v>43732</v>
      </c>
      <c r="R354" s="44">
        <v>43733</v>
      </c>
      <c r="S354" s="44">
        <v>43734</v>
      </c>
      <c r="T354" s="44">
        <v>43735</v>
      </c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</row>
    <row r="355" spans="1:41" s="42" customFormat="1" ht="14.1" customHeight="1" x14ac:dyDescent="0.25">
      <c r="A355" s="176" t="s">
        <v>8</v>
      </c>
      <c r="B355" s="177"/>
      <c r="C355" s="177"/>
      <c r="D355" s="178" t="s">
        <v>112</v>
      </c>
      <c r="E355" s="179"/>
      <c r="F355" s="164"/>
      <c r="G355" s="45" t="s">
        <v>129</v>
      </c>
      <c r="H355" s="46" t="s">
        <v>9</v>
      </c>
      <c r="I355" s="46" t="s">
        <v>10</v>
      </c>
      <c r="J355" s="46" t="s">
        <v>11</v>
      </c>
      <c r="K355" s="45" t="s">
        <v>12</v>
      </c>
      <c r="L355" s="46" t="s">
        <v>13</v>
      </c>
      <c r="M355" s="46" t="s">
        <v>14</v>
      </c>
      <c r="N355" s="45" t="s">
        <v>15</v>
      </c>
      <c r="O355" s="46" t="s">
        <v>16</v>
      </c>
      <c r="P355" s="46" t="s">
        <v>17</v>
      </c>
      <c r="Q355" s="46" t="s">
        <v>18</v>
      </c>
      <c r="R355" s="46" t="s">
        <v>19</v>
      </c>
      <c r="S355" s="46" t="s">
        <v>20</v>
      </c>
      <c r="T355" s="46" t="s">
        <v>21</v>
      </c>
      <c r="U355" s="46" t="s">
        <v>22</v>
      </c>
      <c r="V355" s="46" t="s">
        <v>23</v>
      </c>
      <c r="W355" s="46" t="s">
        <v>24</v>
      </c>
      <c r="X355" s="46" t="s">
        <v>25</v>
      </c>
      <c r="Y355" s="46" t="s">
        <v>26</v>
      </c>
      <c r="Z355" s="46" t="s">
        <v>27</v>
      </c>
      <c r="AA355" s="46" t="s">
        <v>28</v>
      </c>
      <c r="AB355" s="46" t="s">
        <v>29</v>
      </c>
      <c r="AC355" s="46" t="s">
        <v>30</v>
      </c>
      <c r="AD355" s="46" t="s">
        <v>31</v>
      </c>
      <c r="AE355" s="46" t="s">
        <v>32</v>
      </c>
      <c r="AF355" s="46" t="s">
        <v>33</v>
      </c>
      <c r="AG355" s="46" t="s">
        <v>34</v>
      </c>
      <c r="AH355" s="46" t="s">
        <v>35</v>
      </c>
      <c r="AI355" s="46" t="s">
        <v>36</v>
      </c>
      <c r="AJ355" s="46" t="s">
        <v>37</v>
      </c>
      <c r="AK355" s="46" t="s">
        <v>38</v>
      </c>
      <c r="AL355" s="46" t="s">
        <v>39</v>
      </c>
      <c r="AM355" s="46" t="s">
        <v>40</v>
      </c>
      <c r="AN355" s="46" t="s">
        <v>41</v>
      </c>
      <c r="AO355" s="46" t="s">
        <v>42</v>
      </c>
    </row>
    <row r="356" spans="1:41" s="54" customFormat="1" ht="14.1" customHeight="1" x14ac:dyDescent="0.25">
      <c r="A356" s="47"/>
      <c r="B356" s="48"/>
      <c r="C356" s="49"/>
      <c r="D356" s="50" t="s">
        <v>43</v>
      </c>
      <c r="E356" s="51"/>
      <c r="F356" s="52" t="s">
        <v>44</v>
      </c>
      <c r="G356" s="53">
        <v>1.29</v>
      </c>
      <c r="H356" s="53">
        <v>1.4</v>
      </c>
      <c r="I356" s="53">
        <v>1.45</v>
      </c>
      <c r="J356" s="53">
        <v>1.42</v>
      </c>
      <c r="K356" s="53">
        <v>1.42</v>
      </c>
      <c r="L356" s="53">
        <v>1.48</v>
      </c>
      <c r="M356" s="53">
        <v>1.52</v>
      </c>
      <c r="N356" s="53">
        <v>1.51</v>
      </c>
      <c r="O356" s="53">
        <v>1.54</v>
      </c>
      <c r="P356" s="53">
        <v>1.51</v>
      </c>
      <c r="Q356" s="53">
        <v>1.47</v>
      </c>
      <c r="R356" s="53">
        <v>1.52</v>
      </c>
      <c r="S356" s="53">
        <v>1.5</v>
      </c>
      <c r="T356" s="53">
        <v>1.49</v>
      </c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</row>
    <row r="357" spans="1:41" s="61" customFormat="1" ht="13.15" customHeight="1" x14ac:dyDescent="0.25">
      <c r="A357" s="55"/>
      <c r="B357" s="49"/>
      <c r="C357" s="56" t="s">
        <v>45</v>
      </c>
      <c r="D357" s="57"/>
      <c r="E357" s="58">
        <f>SUM((D357-B359)/B359)</f>
        <v>-1</v>
      </c>
      <c r="F357" s="52" t="s">
        <v>46</v>
      </c>
      <c r="G357" s="59">
        <v>1.38</v>
      </c>
      <c r="H357" s="59">
        <v>1.47</v>
      </c>
      <c r="I357" s="60">
        <v>1.46</v>
      </c>
      <c r="J357" s="60">
        <v>1.43</v>
      </c>
      <c r="K357" s="59">
        <v>1.5</v>
      </c>
      <c r="L357" s="60">
        <v>1.54</v>
      </c>
      <c r="M357" s="60">
        <v>1.53</v>
      </c>
      <c r="N357" s="60">
        <v>1.59</v>
      </c>
      <c r="O357" s="60">
        <v>1.55</v>
      </c>
      <c r="P357" s="60">
        <v>1.52</v>
      </c>
      <c r="Q357" s="60">
        <v>1.54</v>
      </c>
      <c r="R357" s="60">
        <v>1.54</v>
      </c>
      <c r="S357" s="60">
        <v>1.51</v>
      </c>
      <c r="T357" s="60">
        <v>1.49</v>
      </c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</row>
    <row r="358" spans="1:41" s="61" customFormat="1" ht="14.1" customHeight="1" x14ac:dyDescent="0.25">
      <c r="A358" s="62"/>
      <c r="B358" s="63"/>
      <c r="C358" s="56" t="s">
        <v>47</v>
      </c>
      <c r="D358" s="57">
        <v>1.59</v>
      </c>
      <c r="E358" s="58">
        <f>SUM((D358-B359)/B359)</f>
        <v>5.2980132450331174E-2</v>
      </c>
      <c r="F358" s="52" t="s">
        <v>48</v>
      </c>
      <c r="G358" s="60">
        <v>1.29</v>
      </c>
      <c r="H358" s="60">
        <v>1.37</v>
      </c>
      <c r="I358" s="60">
        <v>1.38</v>
      </c>
      <c r="J358" s="60">
        <v>1.39</v>
      </c>
      <c r="K358" s="60">
        <v>1.42</v>
      </c>
      <c r="L358" s="60">
        <v>1.47</v>
      </c>
      <c r="M358" s="60">
        <v>1.49</v>
      </c>
      <c r="N358" s="60">
        <v>1.51</v>
      </c>
      <c r="O358" s="60">
        <v>1.49</v>
      </c>
      <c r="P358" s="60">
        <v>1.45</v>
      </c>
      <c r="Q358" s="60">
        <v>1.46</v>
      </c>
      <c r="R358" s="60">
        <v>1.48</v>
      </c>
      <c r="S358" s="60">
        <v>1.48</v>
      </c>
      <c r="T358" s="60">
        <v>1.47</v>
      </c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</row>
    <row r="359" spans="1:41" s="61" customFormat="1" ht="14.1" customHeight="1" thickBot="1" x14ac:dyDescent="0.3">
      <c r="A359" s="64" t="s">
        <v>49</v>
      </c>
      <c r="B359" s="65">
        <v>1.51</v>
      </c>
      <c r="C359" s="49"/>
      <c r="D359" s="49"/>
      <c r="E359" s="66"/>
      <c r="F359" s="52" t="s">
        <v>50</v>
      </c>
      <c r="G359" s="109">
        <v>1.38</v>
      </c>
      <c r="H359" s="53">
        <v>1.45</v>
      </c>
      <c r="I359" s="53">
        <v>1.41</v>
      </c>
      <c r="J359" s="53">
        <v>1.41</v>
      </c>
      <c r="K359" s="53">
        <v>1.49</v>
      </c>
      <c r="L359" s="53">
        <v>1.52</v>
      </c>
      <c r="M359" s="53">
        <v>1.5</v>
      </c>
      <c r="N359" s="53">
        <v>1.54</v>
      </c>
      <c r="O359" s="53">
        <v>1.51</v>
      </c>
      <c r="P359" s="96">
        <v>1.47</v>
      </c>
      <c r="Q359" s="53">
        <v>1.52</v>
      </c>
      <c r="R359" s="96">
        <v>1.48</v>
      </c>
      <c r="S359" s="53">
        <v>1.49</v>
      </c>
      <c r="T359" s="53">
        <v>1.48</v>
      </c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</row>
    <row r="360" spans="1:41" s="71" customFormat="1" ht="14.1" customHeight="1" x14ac:dyDescent="0.25">
      <c r="A360" s="64" t="s">
        <v>130</v>
      </c>
      <c r="B360" s="65"/>
      <c r="C360" s="67"/>
      <c r="D360" s="67"/>
      <c r="E360" s="68"/>
      <c r="F360" s="69" t="s">
        <v>51</v>
      </c>
      <c r="G360" s="70">
        <f>(G356+G359)/2</f>
        <v>1.335</v>
      </c>
      <c r="H360" s="70">
        <f>G360</f>
        <v>1.335</v>
      </c>
      <c r="I360" s="70">
        <f>H360</f>
        <v>1.335</v>
      </c>
      <c r="J360" s="70">
        <f>I360</f>
        <v>1.335</v>
      </c>
      <c r="K360" s="70">
        <v>1.49</v>
      </c>
      <c r="L360" s="70">
        <f t="shared" ref="L360:AO360" si="65">K360</f>
        <v>1.49</v>
      </c>
      <c r="M360" s="70">
        <f t="shared" si="65"/>
        <v>1.49</v>
      </c>
      <c r="N360" s="70">
        <f t="shared" si="65"/>
        <v>1.49</v>
      </c>
      <c r="O360" s="70">
        <f t="shared" si="65"/>
        <v>1.49</v>
      </c>
      <c r="P360" s="70">
        <f t="shared" si="65"/>
        <v>1.49</v>
      </c>
      <c r="Q360" s="70">
        <f t="shared" si="65"/>
        <v>1.49</v>
      </c>
      <c r="R360" s="70">
        <f t="shared" si="65"/>
        <v>1.49</v>
      </c>
      <c r="S360" s="70">
        <f t="shared" si="65"/>
        <v>1.49</v>
      </c>
      <c r="T360" s="70">
        <f t="shared" si="65"/>
        <v>1.49</v>
      </c>
      <c r="U360" s="70">
        <f t="shared" si="65"/>
        <v>1.49</v>
      </c>
      <c r="V360" s="70">
        <f t="shared" si="65"/>
        <v>1.49</v>
      </c>
      <c r="W360" s="70">
        <f t="shared" si="65"/>
        <v>1.49</v>
      </c>
      <c r="X360" s="70">
        <f t="shared" si="65"/>
        <v>1.49</v>
      </c>
      <c r="Y360" s="70">
        <f t="shared" si="65"/>
        <v>1.49</v>
      </c>
      <c r="Z360" s="70">
        <f t="shared" si="65"/>
        <v>1.49</v>
      </c>
      <c r="AA360" s="70">
        <f t="shared" si="65"/>
        <v>1.49</v>
      </c>
      <c r="AB360" s="70">
        <f t="shared" si="65"/>
        <v>1.49</v>
      </c>
      <c r="AC360" s="70">
        <f t="shared" si="65"/>
        <v>1.49</v>
      </c>
      <c r="AD360" s="70">
        <f t="shared" si="65"/>
        <v>1.49</v>
      </c>
      <c r="AE360" s="70">
        <f t="shared" si="65"/>
        <v>1.49</v>
      </c>
      <c r="AF360" s="70">
        <f t="shared" si="65"/>
        <v>1.49</v>
      </c>
      <c r="AG360" s="70">
        <f t="shared" si="65"/>
        <v>1.49</v>
      </c>
      <c r="AH360" s="70">
        <f t="shared" si="65"/>
        <v>1.49</v>
      </c>
      <c r="AI360" s="70">
        <f t="shared" si="65"/>
        <v>1.49</v>
      </c>
      <c r="AJ360" s="70">
        <f t="shared" si="65"/>
        <v>1.49</v>
      </c>
      <c r="AK360" s="70">
        <f t="shared" si="65"/>
        <v>1.49</v>
      </c>
      <c r="AL360" s="70">
        <f t="shared" si="65"/>
        <v>1.49</v>
      </c>
      <c r="AM360" s="70">
        <f t="shared" si="65"/>
        <v>1.49</v>
      </c>
      <c r="AN360" s="70">
        <f t="shared" si="65"/>
        <v>1.49</v>
      </c>
      <c r="AO360" s="70">
        <f t="shared" si="65"/>
        <v>1.49</v>
      </c>
    </row>
    <row r="361" spans="1:41" s="42" customFormat="1" ht="14.1" customHeight="1" x14ac:dyDescent="0.25">
      <c r="A361" s="93">
        <f>C359*B359</f>
        <v>0</v>
      </c>
      <c r="B361" s="94">
        <f>C360*B360</f>
        <v>0</v>
      </c>
      <c r="C361" s="72" t="s">
        <v>52</v>
      </c>
      <c r="D361" s="73">
        <v>1.48</v>
      </c>
      <c r="E361" s="74">
        <f>SUM((B359-D361)/(D361))</f>
        <v>2.0270270270270289E-2</v>
      </c>
      <c r="F361" s="75" t="s">
        <v>53</v>
      </c>
      <c r="G361" s="76">
        <v>119180</v>
      </c>
      <c r="H361" s="76">
        <v>96750</v>
      </c>
      <c r="I361" s="77">
        <v>57930</v>
      </c>
      <c r="J361" s="77">
        <v>22480</v>
      </c>
      <c r="K361" s="77">
        <v>102340</v>
      </c>
      <c r="L361" s="77">
        <v>29090</v>
      </c>
      <c r="M361" s="77">
        <v>12600</v>
      </c>
      <c r="N361" s="77">
        <v>96790</v>
      </c>
      <c r="O361" s="77">
        <v>42140</v>
      </c>
      <c r="P361" s="77">
        <v>25240</v>
      </c>
      <c r="Q361" s="77">
        <v>30570</v>
      </c>
      <c r="R361" s="77">
        <v>22820</v>
      </c>
      <c r="S361" s="77">
        <v>5644</v>
      </c>
      <c r="T361" s="77">
        <v>8195</v>
      </c>
      <c r="U361" s="77"/>
      <c r="V361" s="77"/>
      <c r="W361" s="77"/>
      <c r="X361" s="77"/>
      <c r="Y361" s="77"/>
      <c r="Z361" s="77"/>
      <c r="AA361" s="77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s="61" customFormat="1" ht="14.1" customHeight="1" x14ac:dyDescent="0.25">
      <c r="A362" s="55" t="s">
        <v>131</v>
      </c>
      <c r="B362" s="94">
        <f>ROUNDUP(A361/1000,0)+IF(A361,8.48,0)+ROUNDUP(A361*0.0003,2)</f>
        <v>0</v>
      </c>
      <c r="C362" s="72" t="s">
        <v>54</v>
      </c>
      <c r="D362" s="73"/>
      <c r="E362" s="74"/>
      <c r="F362" s="79" t="s">
        <v>49</v>
      </c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77"/>
      <c r="W362" s="80"/>
      <c r="X362" s="80"/>
      <c r="Y362" s="80"/>
      <c r="Z362" s="80"/>
      <c r="AA362" s="80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s="71" customFormat="1" ht="14.1" customHeight="1" x14ac:dyDescent="0.25">
      <c r="A363" s="82" t="s">
        <v>132</v>
      </c>
      <c r="B363" s="94">
        <f>ROUNDUP(B361/1000,0)+IF(B361,8.48,0)+ROUNDUP(B361*0.0003,2)</f>
        <v>0</v>
      </c>
      <c r="C363" s="84"/>
      <c r="D363" s="85" t="s">
        <v>55</v>
      </c>
      <c r="E363" s="86"/>
      <c r="F363" s="87" t="s">
        <v>56</v>
      </c>
      <c r="G363" s="88">
        <f t="shared" ref="G363:AO363" si="66">ROUNDDOWN(G360*105%,3)</f>
        <v>1.401</v>
      </c>
      <c r="H363" s="88">
        <f t="shared" si="66"/>
        <v>1.401</v>
      </c>
      <c r="I363" s="88">
        <f t="shared" si="66"/>
        <v>1.401</v>
      </c>
      <c r="J363" s="88">
        <f t="shared" si="66"/>
        <v>1.401</v>
      </c>
      <c r="K363" s="88">
        <f t="shared" si="66"/>
        <v>1.5640000000000001</v>
      </c>
      <c r="L363" s="88">
        <f t="shared" si="66"/>
        <v>1.5640000000000001</v>
      </c>
      <c r="M363" s="88">
        <f t="shared" si="66"/>
        <v>1.5640000000000001</v>
      </c>
      <c r="N363" s="88">
        <f t="shared" si="66"/>
        <v>1.5640000000000001</v>
      </c>
      <c r="O363" s="88">
        <f t="shared" si="66"/>
        <v>1.5640000000000001</v>
      </c>
      <c r="P363" s="88">
        <f t="shared" si="66"/>
        <v>1.5640000000000001</v>
      </c>
      <c r="Q363" s="88">
        <f t="shared" si="66"/>
        <v>1.5640000000000001</v>
      </c>
      <c r="R363" s="88">
        <f t="shared" si="66"/>
        <v>1.5640000000000001</v>
      </c>
      <c r="S363" s="88">
        <f t="shared" si="66"/>
        <v>1.5640000000000001</v>
      </c>
      <c r="T363" s="88">
        <f t="shared" si="66"/>
        <v>1.5640000000000001</v>
      </c>
      <c r="U363" s="88">
        <f t="shared" si="66"/>
        <v>1.5640000000000001</v>
      </c>
      <c r="V363" s="88">
        <f t="shared" si="66"/>
        <v>1.5640000000000001</v>
      </c>
      <c r="W363" s="88">
        <f t="shared" si="66"/>
        <v>1.5640000000000001</v>
      </c>
      <c r="X363" s="88">
        <f t="shared" si="66"/>
        <v>1.5640000000000001</v>
      </c>
      <c r="Y363" s="88">
        <f t="shared" si="66"/>
        <v>1.5640000000000001</v>
      </c>
      <c r="Z363" s="88">
        <f t="shared" si="66"/>
        <v>1.5640000000000001</v>
      </c>
      <c r="AA363" s="88">
        <f t="shared" si="66"/>
        <v>1.5640000000000001</v>
      </c>
      <c r="AB363" s="88">
        <f t="shared" si="66"/>
        <v>1.5640000000000001</v>
      </c>
      <c r="AC363" s="88">
        <f t="shared" si="66"/>
        <v>1.5640000000000001</v>
      </c>
      <c r="AD363" s="88">
        <f t="shared" si="66"/>
        <v>1.5640000000000001</v>
      </c>
      <c r="AE363" s="88">
        <f t="shared" si="66"/>
        <v>1.5640000000000001</v>
      </c>
      <c r="AF363" s="88">
        <f t="shared" si="66"/>
        <v>1.5640000000000001</v>
      </c>
      <c r="AG363" s="88">
        <f t="shared" si="66"/>
        <v>1.5640000000000001</v>
      </c>
      <c r="AH363" s="88">
        <f t="shared" si="66"/>
        <v>1.5640000000000001</v>
      </c>
      <c r="AI363" s="88">
        <f t="shared" si="66"/>
        <v>1.5640000000000001</v>
      </c>
      <c r="AJ363" s="88">
        <f t="shared" si="66"/>
        <v>1.5640000000000001</v>
      </c>
      <c r="AK363" s="88">
        <f t="shared" si="66"/>
        <v>1.5640000000000001</v>
      </c>
      <c r="AL363" s="88">
        <f t="shared" si="66"/>
        <v>1.5640000000000001</v>
      </c>
      <c r="AM363" s="88">
        <f t="shared" si="66"/>
        <v>1.5640000000000001</v>
      </c>
      <c r="AN363" s="88">
        <f t="shared" si="66"/>
        <v>1.5640000000000001</v>
      </c>
      <c r="AO363" s="88">
        <f t="shared" si="66"/>
        <v>1.5640000000000001</v>
      </c>
    </row>
    <row r="364" spans="1:41" s="42" customFormat="1" ht="13.5" customHeight="1" x14ac:dyDescent="0.25">
      <c r="A364" s="89"/>
      <c r="B364" s="89"/>
      <c r="C364" s="89"/>
      <c r="D364" s="89"/>
      <c r="E364" s="89"/>
      <c r="F364" s="89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</row>
    <row r="365" spans="1:41" s="42" customFormat="1" ht="14.1" customHeight="1" x14ac:dyDescent="0.25">
      <c r="A365" s="173" t="s">
        <v>6</v>
      </c>
      <c r="B365" s="174"/>
      <c r="C365" s="174"/>
      <c r="D365" s="174"/>
      <c r="E365" s="175"/>
      <c r="F365" s="43" t="s">
        <v>7</v>
      </c>
      <c r="G365" s="44">
        <v>43719</v>
      </c>
      <c r="H365" s="44">
        <v>43720</v>
      </c>
      <c r="I365" s="44">
        <v>43721</v>
      </c>
      <c r="J365" s="44">
        <v>43725</v>
      </c>
      <c r="K365" s="44">
        <v>43726</v>
      </c>
      <c r="L365" s="44">
        <v>43727</v>
      </c>
      <c r="M365" s="44">
        <v>43728</v>
      </c>
      <c r="N365" s="44">
        <v>43731</v>
      </c>
      <c r="O365" s="44">
        <v>43732</v>
      </c>
      <c r="P365" s="44">
        <v>43733</v>
      </c>
      <c r="Q365" s="44">
        <v>43734</v>
      </c>
      <c r="R365" s="44">
        <v>43735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</row>
    <row r="366" spans="1:41" s="42" customFormat="1" ht="14.1" customHeight="1" x14ac:dyDescent="0.25">
      <c r="A366" s="176" t="s">
        <v>8</v>
      </c>
      <c r="B366" s="177"/>
      <c r="C366" s="177"/>
      <c r="D366" s="178" t="s">
        <v>162</v>
      </c>
      <c r="E366" s="179"/>
      <c r="F366" s="164"/>
      <c r="G366" s="45" t="s">
        <v>129</v>
      </c>
      <c r="H366" s="46" t="s">
        <v>9</v>
      </c>
      <c r="I366" s="46" t="s">
        <v>10</v>
      </c>
      <c r="J366" s="45" t="s">
        <v>129</v>
      </c>
      <c r="K366" s="46" t="s">
        <v>9</v>
      </c>
      <c r="L366" s="46" t="s">
        <v>10</v>
      </c>
      <c r="M366" s="46" t="s">
        <v>11</v>
      </c>
      <c r="N366" s="46" t="s">
        <v>12</v>
      </c>
      <c r="O366" s="46" t="s">
        <v>13</v>
      </c>
      <c r="P366" s="46" t="s">
        <v>14</v>
      </c>
      <c r="Q366" s="46" t="s">
        <v>15</v>
      </c>
      <c r="R366" s="46" t="s">
        <v>16</v>
      </c>
      <c r="S366" s="46" t="s">
        <v>17</v>
      </c>
      <c r="T366" s="46" t="s">
        <v>18</v>
      </c>
      <c r="U366" s="46" t="s">
        <v>19</v>
      </c>
      <c r="V366" s="46" t="s">
        <v>20</v>
      </c>
      <c r="W366" s="46" t="s">
        <v>21</v>
      </c>
      <c r="X366" s="46" t="s">
        <v>22</v>
      </c>
      <c r="Y366" s="46" t="s">
        <v>23</v>
      </c>
      <c r="Z366" s="46" t="s">
        <v>24</v>
      </c>
      <c r="AA366" s="46" t="s">
        <v>25</v>
      </c>
      <c r="AB366" s="46" t="s">
        <v>26</v>
      </c>
      <c r="AC366" s="46" t="s">
        <v>27</v>
      </c>
      <c r="AD366" s="46" t="s">
        <v>28</v>
      </c>
      <c r="AE366" s="46" t="s">
        <v>29</v>
      </c>
      <c r="AF366" s="46" t="s">
        <v>30</v>
      </c>
      <c r="AG366" s="46" t="s">
        <v>31</v>
      </c>
      <c r="AH366" s="46" t="s">
        <v>32</v>
      </c>
      <c r="AI366" s="46" t="s">
        <v>33</v>
      </c>
      <c r="AJ366" s="46" t="s">
        <v>34</v>
      </c>
      <c r="AK366" s="46" t="s">
        <v>35</v>
      </c>
      <c r="AL366" s="46" t="s">
        <v>36</v>
      </c>
      <c r="AM366" s="46" t="s">
        <v>37</v>
      </c>
      <c r="AN366" s="46" t="s">
        <v>38</v>
      </c>
      <c r="AO366" s="46" t="s">
        <v>39</v>
      </c>
    </row>
    <row r="367" spans="1:41" s="54" customFormat="1" ht="14.1" customHeight="1" x14ac:dyDescent="0.25">
      <c r="A367" s="47"/>
      <c r="B367" s="48"/>
      <c r="C367" s="49"/>
      <c r="D367" s="50" t="s">
        <v>43</v>
      </c>
      <c r="E367" s="51"/>
      <c r="F367" s="52" t="s">
        <v>44</v>
      </c>
      <c r="G367" s="53">
        <v>0.78500000000000003</v>
      </c>
      <c r="H367" s="53">
        <v>0.87</v>
      </c>
      <c r="I367" s="53">
        <v>0.85</v>
      </c>
      <c r="J367" s="53">
        <v>0.85</v>
      </c>
      <c r="K367" s="53">
        <v>0.88</v>
      </c>
      <c r="L367" s="53">
        <v>0.85499999999999998</v>
      </c>
      <c r="M367" s="53">
        <v>0.85</v>
      </c>
      <c r="N367" s="53">
        <v>0.88500000000000001</v>
      </c>
      <c r="O367" s="53">
        <v>0.86499999999999999</v>
      </c>
      <c r="P367" s="53">
        <v>0.87</v>
      </c>
      <c r="Q367" s="53">
        <v>0.84</v>
      </c>
      <c r="R367" s="53">
        <v>0.82</v>
      </c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</row>
    <row r="368" spans="1:41" s="61" customFormat="1" ht="13.15" customHeight="1" x14ac:dyDescent="0.25">
      <c r="A368" s="55"/>
      <c r="B368" s="49"/>
      <c r="C368" s="56" t="s">
        <v>45</v>
      </c>
      <c r="D368" s="57"/>
      <c r="E368" s="58">
        <f>SUM((D368-B370)/B370)</f>
        <v>-1</v>
      </c>
      <c r="F368" s="52" t="s">
        <v>46</v>
      </c>
      <c r="G368" s="59">
        <v>0.86499999999999999</v>
      </c>
      <c r="H368" s="59">
        <v>0.87</v>
      </c>
      <c r="I368" s="60">
        <v>0.85</v>
      </c>
      <c r="J368" s="59">
        <v>0.89</v>
      </c>
      <c r="K368" s="60">
        <v>0.88500000000000001</v>
      </c>
      <c r="L368" s="60">
        <v>0.87</v>
      </c>
      <c r="M368" s="60">
        <v>0.89</v>
      </c>
      <c r="N368" s="60">
        <v>0.89</v>
      </c>
      <c r="O368" s="60">
        <v>0.88500000000000001</v>
      </c>
      <c r="P368" s="60">
        <v>0.87</v>
      </c>
      <c r="Q368" s="60">
        <v>0.84</v>
      </c>
      <c r="R368" s="60">
        <v>0.82499999999999996</v>
      </c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</row>
    <row r="369" spans="1:41" s="61" customFormat="1" ht="14.1" customHeight="1" x14ac:dyDescent="0.25">
      <c r="A369" s="62"/>
      <c r="B369" s="63"/>
      <c r="C369" s="56" t="s">
        <v>47</v>
      </c>
      <c r="D369" s="57">
        <v>0.89</v>
      </c>
      <c r="E369" s="58">
        <f>SUM((D369-B370)/B370)</f>
        <v>6.5868263473053953E-2</v>
      </c>
      <c r="F369" s="52" t="s">
        <v>48</v>
      </c>
      <c r="G369" s="60">
        <v>0.78500000000000003</v>
      </c>
      <c r="H369" s="60">
        <v>0.82499999999999996</v>
      </c>
      <c r="I369" s="60">
        <v>0.83</v>
      </c>
      <c r="J369" s="60">
        <v>0.85</v>
      </c>
      <c r="K369" s="60">
        <v>0.85</v>
      </c>
      <c r="L369" s="60">
        <v>0.84499999999999997</v>
      </c>
      <c r="M369" s="60">
        <v>0.85</v>
      </c>
      <c r="N369" s="60">
        <v>0.86</v>
      </c>
      <c r="O369" s="60">
        <v>0.85499999999999998</v>
      </c>
      <c r="P369" s="60">
        <v>0.83499999999999996</v>
      </c>
      <c r="Q369" s="60">
        <v>0.81499999999999995</v>
      </c>
      <c r="R369" s="60">
        <v>0.79500000000000004</v>
      </c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</row>
    <row r="370" spans="1:41" s="61" customFormat="1" ht="14.1" customHeight="1" thickBot="1" x14ac:dyDescent="0.3">
      <c r="A370" s="64" t="s">
        <v>49</v>
      </c>
      <c r="B370" s="65">
        <v>0.83499999999999996</v>
      </c>
      <c r="C370" s="49"/>
      <c r="D370" s="49"/>
      <c r="E370" s="66"/>
      <c r="F370" s="52" t="s">
        <v>50</v>
      </c>
      <c r="G370" s="109">
        <v>0.86</v>
      </c>
      <c r="H370" s="53">
        <v>0.83499999999999996</v>
      </c>
      <c r="I370" s="53">
        <v>0.84</v>
      </c>
      <c r="J370" s="53">
        <v>0.875</v>
      </c>
      <c r="K370" s="53">
        <v>0.85499999999999998</v>
      </c>
      <c r="L370" s="53">
        <v>0.85</v>
      </c>
      <c r="M370" s="53">
        <v>0.88</v>
      </c>
      <c r="N370" s="53">
        <v>0.86499999999999999</v>
      </c>
      <c r="O370" s="53">
        <v>0.87</v>
      </c>
      <c r="P370" s="53">
        <v>0.84</v>
      </c>
      <c r="Q370" s="53">
        <v>0.82</v>
      </c>
      <c r="R370" s="53">
        <v>0.81</v>
      </c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</row>
    <row r="371" spans="1:41" s="71" customFormat="1" ht="14.1" customHeight="1" x14ac:dyDescent="0.25">
      <c r="A371" s="64" t="s">
        <v>130</v>
      </c>
      <c r="B371" s="65"/>
      <c r="C371" s="67"/>
      <c r="D371" s="67"/>
      <c r="E371" s="68"/>
      <c r="F371" s="69" t="s">
        <v>51</v>
      </c>
      <c r="G371" s="70">
        <f>(G367+G370)/2</f>
        <v>0.82250000000000001</v>
      </c>
      <c r="H371" s="70">
        <f t="shared" ref="H371:AO371" si="67">G371</f>
        <v>0.82250000000000001</v>
      </c>
      <c r="I371" s="70">
        <f t="shared" si="67"/>
        <v>0.82250000000000001</v>
      </c>
      <c r="J371" s="70">
        <f t="shared" si="67"/>
        <v>0.82250000000000001</v>
      </c>
      <c r="K371" s="70">
        <f t="shared" si="67"/>
        <v>0.82250000000000001</v>
      </c>
      <c r="L371" s="70">
        <f t="shared" si="67"/>
        <v>0.82250000000000001</v>
      </c>
      <c r="M371" s="70">
        <f t="shared" si="67"/>
        <v>0.82250000000000001</v>
      </c>
      <c r="N371" s="70">
        <f t="shared" si="67"/>
        <v>0.82250000000000001</v>
      </c>
      <c r="O371" s="70">
        <f t="shared" si="67"/>
        <v>0.82250000000000001</v>
      </c>
      <c r="P371" s="70">
        <f t="shared" si="67"/>
        <v>0.82250000000000001</v>
      </c>
      <c r="Q371" s="70">
        <f t="shared" si="67"/>
        <v>0.82250000000000001</v>
      </c>
      <c r="R371" s="70">
        <f t="shared" si="67"/>
        <v>0.82250000000000001</v>
      </c>
      <c r="S371" s="70">
        <f t="shared" si="67"/>
        <v>0.82250000000000001</v>
      </c>
      <c r="T371" s="70">
        <f t="shared" si="67"/>
        <v>0.82250000000000001</v>
      </c>
      <c r="U371" s="70">
        <f t="shared" si="67"/>
        <v>0.82250000000000001</v>
      </c>
      <c r="V371" s="70">
        <f t="shared" si="67"/>
        <v>0.82250000000000001</v>
      </c>
      <c r="W371" s="70">
        <f t="shared" si="67"/>
        <v>0.82250000000000001</v>
      </c>
      <c r="X371" s="70">
        <f t="shared" si="67"/>
        <v>0.82250000000000001</v>
      </c>
      <c r="Y371" s="70">
        <f t="shared" si="67"/>
        <v>0.82250000000000001</v>
      </c>
      <c r="Z371" s="70">
        <f t="shared" si="67"/>
        <v>0.82250000000000001</v>
      </c>
      <c r="AA371" s="70">
        <f t="shared" si="67"/>
        <v>0.82250000000000001</v>
      </c>
      <c r="AB371" s="70">
        <f t="shared" si="67"/>
        <v>0.82250000000000001</v>
      </c>
      <c r="AC371" s="70">
        <f t="shared" si="67"/>
        <v>0.82250000000000001</v>
      </c>
      <c r="AD371" s="70">
        <f t="shared" si="67"/>
        <v>0.82250000000000001</v>
      </c>
      <c r="AE371" s="70">
        <f t="shared" si="67"/>
        <v>0.82250000000000001</v>
      </c>
      <c r="AF371" s="70">
        <f t="shared" si="67"/>
        <v>0.82250000000000001</v>
      </c>
      <c r="AG371" s="70">
        <f t="shared" si="67"/>
        <v>0.82250000000000001</v>
      </c>
      <c r="AH371" s="70">
        <f t="shared" si="67"/>
        <v>0.82250000000000001</v>
      </c>
      <c r="AI371" s="70">
        <f t="shared" si="67"/>
        <v>0.82250000000000001</v>
      </c>
      <c r="AJ371" s="70">
        <f t="shared" si="67"/>
        <v>0.82250000000000001</v>
      </c>
      <c r="AK371" s="70">
        <f t="shared" si="67"/>
        <v>0.82250000000000001</v>
      </c>
      <c r="AL371" s="70">
        <f t="shared" si="67"/>
        <v>0.82250000000000001</v>
      </c>
      <c r="AM371" s="70">
        <f t="shared" si="67"/>
        <v>0.82250000000000001</v>
      </c>
      <c r="AN371" s="70">
        <f t="shared" si="67"/>
        <v>0.82250000000000001</v>
      </c>
      <c r="AO371" s="70">
        <f t="shared" si="67"/>
        <v>0.82250000000000001</v>
      </c>
    </row>
    <row r="372" spans="1:41" s="42" customFormat="1" ht="14.1" customHeight="1" x14ac:dyDescent="0.25">
      <c r="A372" s="93">
        <f>C370*B370</f>
        <v>0</v>
      </c>
      <c r="B372" s="94">
        <f>C371*B371</f>
        <v>0</v>
      </c>
      <c r="C372" s="72" t="s">
        <v>52</v>
      </c>
      <c r="D372" s="73">
        <v>0.81499999999999995</v>
      </c>
      <c r="E372" s="74">
        <f>SUM((B370-D372)/(D372))</f>
        <v>2.4539877300613522E-2</v>
      </c>
      <c r="F372" s="75" t="s">
        <v>53</v>
      </c>
      <c r="G372" s="76">
        <v>46070</v>
      </c>
      <c r="H372" s="77">
        <v>13120</v>
      </c>
      <c r="I372" s="77">
        <v>3368</v>
      </c>
      <c r="J372" s="77">
        <v>21640</v>
      </c>
      <c r="K372" s="77">
        <v>14260</v>
      </c>
      <c r="L372" s="77">
        <v>7726</v>
      </c>
      <c r="M372" s="77">
        <v>18490</v>
      </c>
      <c r="N372" s="77">
        <v>4971</v>
      </c>
      <c r="O372" s="77">
        <v>5396</v>
      </c>
      <c r="P372" s="77">
        <v>7141</v>
      </c>
      <c r="Q372" s="77">
        <v>6093</v>
      </c>
      <c r="R372" s="77">
        <v>4870</v>
      </c>
      <c r="S372" s="77"/>
      <c r="T372" s="77"/>
      <c r="U372" s="77"/>
      <c r="V372" s="77"/>
      <c r="W372" s="77"/>
      <c r="X372" s="77"/>
      <c r="Y372" s="77"/>
      <c r="Z372" s="77"/>
      <c r="AA372" s="77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s="61" customFormat="1" ht="14.1" customHeight="1" x14ac:dyDescent="0.25">
      <c r="A373" s="55" t="s">
        <v>131</v>
      </c>
      <c r="B373" s="94">
        <f>ROUNDUP(A372/1000,0)+IF(A372,8.48,0)+ROUNDUP(A372*0.0003,2)</f>
        <v>0</v>
      </c>
      <c r="C373" s="72" t="s">
        <v>54</v>
      </c>
      <c r="D373" s="73"/>
      <c r="E373" s="74"/>
      <c r="F373" s="79" t="s">
        <v>49</v>
      </c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77"/>
      <c r="W373" s="80"/>
      <c r="X373" s="80"/>
      <c r="Y373" s="80"/>
      <c r="Z373" s="80"/>
      <c r="AA373" s="80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</row>
    <row r="374" spans="1:41" s="71" customFormat="1" ht="14.1" customHeight="1" x14ac:dyDescent="0.25">
      <c r="A374" s="82" t="s">
        <v>132</v>
      </c>
      <c r="B374" s="94">
        <f>ROUNDUP(B372/1000,0)+IF(B372,8.48,0)+ROUNDUP(B372*0.0003,2)</f>
        <v>0</v>
      </c>
      <c r="C374" s="84"/>
      <c r="D374" s="85" t="s">
        <v>55</v>
      </c>
      <c r="E374" s="86"/>
      <c r="F374" s="87" t="s">
        <v>56</v>
      </c>
      <c r="G374" s="88">
        <f t="shared" ref="G374:AO374" si="68">ROUNDDOWN(G371*105%,3)</f>
        <v>0.86299999999999999</v>
      </c>
      <c r="H374" s="88">
        <f t="shared" si="68"/>
        <v>0.86299999999999999</v>
      </c>
      <c r="I374" s="88">
        <f t="shared" si="68"/>
        <v>0.86299999999999999</v>
      </c>
      <c r="J374" s="88">
        <f t="shared" si="68"/>
        <v>0.86299999999999999</v>
      </c>
      <c r="K374" s="88">
        <f t="shared" si="68"/>
        <v>0.86299999999999999</v>
      </c>
      <c r="L374" s="88">
        <f t="shared" si="68"/>
        <v>0.86299999999999999</v>
      </c>
      <c r="M374" s="88">
        <f t="shared" si="68"/>
        <v>0.86299999999999999</v>
      </c>
      <c r="N374" s="88">
        <f t="shared" si="68"/>
        <v>0.86299999999999999</v>
      </c>
      <c r="O374" s="88">
        <f t="shared" si="68"/>
        <v>0.86299999999999999</v>
      </c>
      <c r="P374" s="88">
        <f t="shared" si="68"/>
        <v>0.86299999999999999</v>
      </c>
      <c r="Q374" s="88">
        <f t="shared" si="68"/>
        <v>0.86299999999999999</v>
      </c>
      <c r="R374" s="88">
        <f t="shared" si="68"/>
        <v>0.86299999999999999</v>
      </c>
      <c r="S374" s="88">
        <f t="shared" si="68"/>
        <v>0.86299999999999999</v>
      </c>
      <c r="T374" s="88">
        <f t="shared" si="68"/>
        <v>0.86299999999999999</v>
      </c>
      <c r="U374" s="88">
        <f t="shared" si="68"/>
        <v>0.86299999999999999</v>
      </c>
      <c r="V374" s="88">
        <f t="shared" si="68"/>
        <v>0.86299999999999999</v>
      </c>
      <c r="W374" s="88">
        <f t="shared" si="68"/>
        <v>0.86299999999999999</v>
      </c>
      <c r="X374" s="88">
        <f t="shared" si="68"/>
        <v>0.86299999999999999</v>
      </c>
      <c r="Y374" s="88">
        <f t="shared" si="68"/>
        <v>0.86299999999999999</v>
      </c>
      <c r="Z374" s="88">
        <f t="shared" si="68"/>
        <v>0.86299999999999999</v>
      </c>
      <c r="AA374" s="88">
        <f t="shared" si="68"/>
        <v>0.86299999999999999</v>
      </c>
      <c r="AB374" s="88">
        <f t="shared" si="68"/>
        <v>0.86299999999999999</v>
      </c>
      <c r="AC374" s="88">
        <f t="shared" si="68"/>
        <v>0.86299999999999999</v>
      </c>
      <c r="AD374" s="88">
        <f t="shared" si="68"/>
        <v>0.86299999999999999</v>
      </c>
      <c r="AE374" s="88">
        <f t="shared" si="68"/>
        <v>0.86299999999999999</v>
      </c>
      <c r="AF374" s="88">
        <f t="shared" si="68"/>
        <v>0.86299999999999999</v>
      </c>
      <c r="AG374" s="88">
        <f t="shared" si="68"/>
        <v>0.86299999999999999</v>
      </c>
      <c r="AH374" s="88">
        <f t="shared" si="68"/>
        <v>0.86299999999999999</v>
      </c>
      <c r="AI374" s="88">
        <f t="shared" si="68"/>
        <v>0.86299999999999999</v>
      </c>
      <c r="AJ374" s="88">
        <f t="shared" si="68"/>
        <v>0.86299999999999999</v>
      </c>
      <c r="AK374" s="88">
        <f t="shared" si="68"/>
        <v>0.86299999999999999</v>
      </c>
      <c r="AL374" s="88">
        <f t="shared" si="68"/>
        <v>0.86299999999999999</v>
      </c>
      <c r="AM374" s="88">
        <f t="shared" si="68"/>
        <v>0.86299999999999999</v>
      </c>
      <c r="AN374" s="88">
        <f t="shared" si="68"/>
        <v>0.86299999999999999</v>
      </c>
      <c r="AO374" s="88">
        <f t="shared" si="68"/>
        <v>0.86299999999999999</v>
      </c>
    </row>
    <row r="375" spans="1:41" s="42" customFormat="1" ht="13.5" customHeight="1" x14ac:dyDescent="0.25">
      <c r="A375" s="89"/>
      <c r="B375" s="89"/>
      <c r="C375" s="89"/>
      <c r="D375" s="89"/>
      <c r="E375" s="89"/>
      <c r="F375" s="89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</row>
    <row r="376" spans="1:41" s="42" customFormat="1" ht="14.1" customHeight="1" x14ac:dyDescent="0.25">
      <c r="A376" s="173" t="s">
        <v>6</v>
      </c>
      <c r="B376" s="174"/>
      <c r="C376" s="174"/>
      <c r="D376" s="174"/>
      <c r="E376" s="175"/>
      <c r="F376" s="43" t="s">
        <v>7</v>
      </c>
      <c r="G376" s="44">
        <v>43721</v>
      </c>
      <c r="H376" s="44">
        <v>43725</v>
      </c>
      <c r="I376" s="44">
        <v>43726</v>
      </c>
      <c r="J376" s="44">
        <v>43727</v>
      </c>
      <c r="K376" s="44">
        <v>43728</v>
      </c>
      <c r="L376" s="44">
        <v>43731</v>
      </c>
      <c r="M376" s="44">
        <v>43732</v>
      </c>
      <c r="N376" s="44">
        <v>43733</v>
      </c>
      <c r="O376" s="44">
        <v>43734</v>
      </c>
      <c r="P376" s="44">
        <v>43735</v>
      </c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</row>
    <row r="377" spans="1:41" s="42" customFormat="1" ht="14.1" customHeight="1" x14ac:dyDescent="0.25">
      <c r="A377" s="176" t="s">
        <v>8</v>
      </c>
      <c r="B377" s="177"/>
      <c r="C377" s="177"/>
      <c r="D377" s="178" t="s">
        <v>80</v>
      </c>
      <c r="E377" s="179"/>
      <c r="F377" s="164"/>
      <c r="G377" s="45" t="s">
        <v>129</v>
      </c>
      <c r="H377" s="46" t="s">
        <v>9</v>
      </c>
      <c r="I377" s="46" t="s">
        <v>10</v>
      </c>
      <c r="J377" s="46" t="s">
        <v>11</v>
      </c>
      <c r="K377" s="46" t="s">
        <v>12</v>
      </c>
      <c r="L377" s="46" t="s">
        <v>13</v>
      </c>
      <c r="M377" s="46" t="s">
        <v>14</v>
      </c>
      <c r="N377" s="46" t="s">
        <v>15</v>
      </c>
      <c r="O377" s="46" t="s">
        <v>16</v>
      </c>
      <c r="P377" s="46" t="s">
        <v>17</v>
      </c>
      <c r="Q377" s="46" t="s">
        <v>18</v>
      </c>
      <c r="R377" s="46" t="s">
        <v>19</v>
      </c>
      <c r="S377" s="46" t="s">
        <v>20</v>
      </c>
      <c r="T377" s="46" t="s">
        <v>21</v>
      </c>
      <c r="U377" s="46" t="s">
        <v>22</v>
      </c>
      <c r="V377" s="46" t="s">
        <v>23</v>
      </c>
      <c r="W377" s="46" t="s">
        <v>24</v>
      </c>
      <c r="X377" s="46" t="s">
        <v>25</v>
      </c>
      <c r="Y377" s="46" t="s">
        <v>26</v>
      </c>
      <c r="Z377" s="46" t="s">
        <v>27</v>
      </c>
      <c r="AA377" s="46" t="s">
        <v>28</v>
      </c>
      <c r="AB377" s="46" t="s">
        <v>29</v>
      </c>
      <c r="AC377" s="46" t="s">
        <v>30</v>
      </c>
      <c r="AD377" s="46" t="s">
        <v>31</v>
      </c>
      <c r="AE377" s="46" t="s">
        <v>32</v>
      </c>
      <c r="AF377" s="46" t="s">
        <v>33</v>
      </c>
      <c r="AG377" s="46" t="s">
        <v>34</v>
      </c>
      <c r="AH377" s="46" t="s">
        <v>35</v>
      </c>
      <c r="AI377" s="46" t="s">
        <v>36</v>
      </c>
      <c r="AJ377" s="46" t="s">
        <v>37</v>
      </c>
      <c r="AK377" s="46" t="s">
        <v>38</v>
      </c>
      <c r="AL377" s="46" t="s">
        <v>39</v>
      </c>
      <c r="AM377" s="46" t="s">
        <v>40</v>
      </c>
      <c r="AN377" s="46" t="s">
        <v>41</v>
      </c>
      <c r="AO377" s="46" t="s">
        <v>42</v>
      </c>
    </row>
    <row r="378" spans="1:41" s="54" customFormat="1" ht="14.1" customHeight="1" x14ac:dyDescent="0.25">
      <c r="A378" s="47"/>
      <c r="B378" s="48"/>
      <c r="C378" s="49"/>
      <c r="D378" s="50" t="s">
        <v>43</v>
      </c>
      <c r="E378" s="51"/>
      <c r="F378" s="52" t="s">
        <v>44</v>
      </c>
      <c r="G378" s="53">
        <v>0.97</v>
      </c>
      <c r="H378" s="53">
        <v>1.0900000000000001</v>
      </c>
      <c r="I378" s="53">
        <v>1.03</v>
      </c>
      <c r="J378" s="53">
        <v>1.03</v>
      </c>
      <c r="K378" s="53">
        <v>1.08</v>
      </c>
      <c r="L378" s="53">
        <v>1.06</v>
      </c>
      <c r="M378" s="53">
        <v>1.03</v>
      </c>
      <c r="N378" s="53">
        <v>1.01</v>
      </c>
      <c r="O378" s="53">
        <v>1.01</v>
      </c>
      <c r="P378" s="53">
        <v>1.08</v>
      </c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</row>
    <row r="379" spans="1:41" s="61" customFormat="1" ht="13.15" customHeight="1" x14ac:dyDescent="0.25">
      <c r="A379" s="55"/>
      <c r="B379" s="49"/>
      <c r="C379" s="56" t="s">
        <v>45</v>
      </c>
      <c r="D379" s="57"/>
      <c r="E379" s="58">
        <f>SUM((D379-B381)/B381)</f>
        <v>-1</v>
      </c>
      <c r="F379" s="52" t="s">
        <v>46</v>
      </c>
      <c r="G379" s="59">
        <v>1.07</v>
      </c>
      <c r="H379" s="60">
        <v>1.1000000000000001</v>
      </c>
      <c r="I379" s="60">
        <v>1.05</v>
      </c>
      <c r="J379" s="60">
        <v>1.08</v>
      </c>
      <c r="K379" s="60">
        <v>1.08</v>
      </c>
      <c r="L379" s="60">
        <v>1.06</v>
      </c>
      <c r="M379" s="60">
        <v>1.03</v>
      </c>
      <c r="N379" s="60">
        <v>1.03</v>
      </c>
      <c r="O379" s="60">
        <v>1.0900000000000001</v>
      </c>
      <c r="P379" s="60">
        <v>1.08</v>
      </c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</row>
    <row r="380" spans="1:41" s="61" customFormat="1" ht="14.1" customHeight="1" x14ac:dyDescent="0.25">
      <c r="A380" s="62"/>
      <c r="B380" s="63"/>
      <c r="C380" s="56" t="s">
        <v>47</v>
      </c>
      <c r="D380" s="57">
        <v>1.1000000000000001</v>
      </c>
      <c r="E380" s="58">
        <f>SUM((D380-B381)/B381)</f>
        <v>6.7961165048543742E-2</v>
      </c>
      <c r="F380" s="52" t="s">
        <v>48</v>
      </c>
      <c r="G380" s="60">
        <v>0.96499999999999997</v>
      </c>
      <c r="H380" s="60">
        <v>1.05</v>
      </c>
      <c r="I380" s="60">
        <v>1.02</v>
      </c>
      <c r="J380" s="60">
        <v>1.03</v>
      </c>
      <c r="K380" s="60">
        <v>1.05</v>
      </c>
      <c r="L380" s="60">
        <v>0.995</v>
      </c>
      <c r="M380" s="60">
        <v>1.02</v>
      </c>
      <c r="N380" s="60">
        <v>1</v>
      </c>
      <c r="O380" s="60">
        <v>1.01</v>
      </c>
      <c r="P380" s="60">
        <v>1.03</v>
      </c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</row>
    <row r="381" spans="1:41" s="61" customFormat="1" ht="14.1" customHeight="1" thickBot="1" x14ac:dyDescent="0.3">
      <c r="A381" s="64" t="s">
        <v>49</v>
      </c>
      <c r="B381" s="65">
        <v>1.03</v>
      </c>
      <c r="C381" s="49"/>
      <c r="D381" s="49"/>
      <c r="E381" s="66"/>
      <c r="F381" s="52" t="s">
        <v>50</v>
      </c>
      <c r="G381" s="109">
        <v>1.06</v>
      </c>
      <c r="H381" s="53">
        <v>1.05</v>
      </c>
      <c r="I381" s="53">
        <v>1.03</v>
      </c>
      <c r="J381" s="53">
        <v>1.07</v>
      </c>
      <c r="K381" s="53">
        <v>1.05</v>
      </c>
      <c r="L381" s="96">
        <v>1.01</v>
      </c>
      <c r="M381" s="53">
        <v>1.02</v>
      </c>
      <c r="N381" s="96">
        <v>1</v>
      </c>
      <c r="O381" s="53">
        <v>1.08</v>
      </c>
      <c r="P381" s="53">
        <v>1.05</v>
      </c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</row>
    <row r="382" spans="1:41" s="71" customFormat="1" ht="14.1" customHeight="1" x14ac:dyDescent="0.25">
      <c r="A382" s="64" t="s">
        <v>130</v>
      </c>
      <c r="B382" s="65"/>
      <c r="C382" s="67"/>
      <c r="D382" s="67"/>
      <c r="E382" s="68"/>
      <c r="F382" s="69" t="s">
        <v>51</v>
      </c>
      <c r="G382" s="70">
        <f>(G378+G381)/2</f>
        <v>1.0150000000000001</v>
      </c>
      <c r="H382" s="70">
        <f t="shared" ref="H382:AO382" si="69">G382</f>
        <v>1.0150000000000001</v>
      </c>
      <c r="I382" s="70">
        <f t="shared" si="69"/>
        <v>1.0150000000000001</v>
      </c>
      <c r="J382" s="70">
        <f t="shared" si="69"/>
        <v>1.0150000000000001</v>
      </c>
      <c r="K382" s="70">
        <f t="shared" si="69"/>
        <v>1.0150000000000001</v>
      </c>
      <c r="L382" s="70">
        <f t="shared" si="69"/>
        <v>1.0150000000000001</v>
      </c>
      <c r="M382" s="70">
        <f t="shared" si="69"/>
        <v>1.0150000000000001</v>
      </c>
      <c r="N382" s="70">
        <f t="shared" si="69"/>
        <v>1.0150000000000001</v>
      </c>
      <c r="O382" s="70">
        <f t="shared" si="69"/>
        <v>1.0150000000000001</v>
      </c>
      <c r="P382" s="70">
        <f t="shared" si="69"/>
        <v>1.0150000000000001</v>
      </c>
      <c r="Q382" s="70">
        <f t="shared" si="69"/>
        <v>1.0150000000000001</v>
      </c>
      <c r="R382" s="70">
        <f t="shared" si="69"/>
        <v>1.0150000000000001</v>
      </c>
      <c r="S382" s="70">
        <f t="shared" si="69"/>
        <v>1.0150000000000001</v>
      </c>
      <c r="T382" s="70">
        <f t="shared" si="69"/>
        <v>1.0150000000000001</v>
      </c>
      <c r="U382" s="70">
        <f t="shared" si="69"/>
        <v>1.0150000000000001</v>
      </c>
      <c r="V382" s="70">
        <f t="shared" si="69"/>
        <v>1.0150000000000001</v>
      </c>
      <c r="W382" s="70">
        <f t="shared" si="69"/>
        <v>1.0150000000000001</v>
      </c>
      <c r="X382" s="70">
        <f t="shared" si="69"/>
        <v>1.0150000000000001</v>
      </c>
      <c r="Y382" s="70">
        <f t="shared" si="69"/>
        <v>1.0150000000000001</v>
      </c>
      <c r="Z382" s="70">
        <f t="shared" si="69"/>
        <v>1.0150000000000001</v>
      </c>
      <c r="AA382" s="70">
        <f t="shared" si="69"/>
        <v>1.0150000000000001</v>
      </c>
      <c r="AB382" s="70">
        <f t="shared" si="69"/>
        <v>1.0150000000000001</v>
      </c>
      <c r="AC382" s="70">
        <f t="shared" si="69"/>
        <v>1.0150000000000001</v>
      </c>
      <c r="AD382" s="70">
        <f t="shared" si="69"/>
        <v>1.0150000000000001</v>
      </c>
      <c r="AE382" s="70">
        <f t="shared" si="69"/>
        <v>1.0150000000000001</v>
      </c>
      <c r="AF382" s="70">
        <f t="shared" si="69"/>
        <v>1.0150000000000001</v>
      </c>
      <c r="AG382" s="70">
        <f t="shared" si="69"/>
        <v>1.0150000000000001</v>
      </c>
      <c r="AH382" s="70">
        <f t="shared" si="69"/>
        <v>1.0150000000000001</v>
      </c>
      <c r="AI382" s="70">
        <f t="shared" si="69"/>
        <v>1.0150000000000001</v>
      </c>
      <c r="AJ382" s="70">
        <f t="shared" si="69"/>
        <v>1.0150000000000001</v>
      </c>
      <c r="AK382" s="70">
        <f t="shared" si="69"/>
        <v>1.0150000000000001</v>
      </c>
      <c r="AL382" s="70">
        <f t="shared" si="69"/>
        <v>1.0150000000000001</v>
      </c>
      <c r="AM382" s="70">
        <f t="shared" si="69"/>
        <v>1.0150000000000001</v>
      </c>
      <c r="AN382" s="70">
        <f t="shared" si="69"/>
        <v>1.0150000000000001</v>
      </c>
      <c r="AO382" s="70">
        <f t="shared" si="69"/>
        <v>1.0150000000000001</v>
      </c>
    </row>
    <row r="383" spans="1:41" s="42" customFormat="1" ht="14.1" customHeight="1" x14ac:dyDescent="0.25">
      <c r="A383" s="93">
        <f>C381*B381</f>
        <v>0</v>
      </c>
      <c r="B383" s="94">
        <f>C382*B382</f>
        <v>0</v>
      </c>
      <c r="C383" s="72" t="s">
        <v>52</v>
      </c>
      <c r="D383" s="73">
        <v>1.01</v>
      </c>
      <c r="E383" s="74">
        <f>SUM((B381-D383)/(D383))</f>
        <v>1.980198019801982E-2</v>
      </c>
      <c r="F383" s="75" t="s">
        <v>53</v>
      </c>
      <c r="G383" s="76">
        <v>224150</v>
      </c>
      <c r="H383" s="77">
        <v>87720</v>
      </c>
      <c r="I383" s="77">
        <v>25240</v>
      </c>
      <c r="J383" s="77">
        <v>60130</v>
      </c>
      <c r="K383" s="77">
        <v>39360</v>
      </c>
      <c r="L383" s="77">
        <v>38460</v>
      </c>
      <c r="M383" s="77">
        <v>28002</v>
      </c>
      <c r="N383" s="77">
        <v>41880</v>
      </c>
      <c r="O383" s="77">
        <v>4397</v>
      </c>
      <c r="P383" s="77">
        <v>25390</v>
      </c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spans="1:41" s="61" customFormat="1" ht="14.1" customHeight="1" x14ac:dyDescent="0.25">
      <c r="A384" s="55" t="s">
        <v>131</v>
      </c>
      <c r="B384" s="94">
        <f>ROUNDUP(A383/1000,0)+IF(A383,8.48,0)+ROUNDUP(A383*0.0003,2)</f>
        <v>0</v>
      </c>
      <c r="C384" s="72" t="s">
        <v>54</v>
      </c>
      <c r="D384" s="73"/>
      <c r="E384" s="74"/>
      <c r="F384" s="79" t="s">
        <v>49</v>
      </c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77"/>
      <c r="W384" s="80"/>
      <c r="X384" s="80"/>
      <c r="Y384" s="80"/>
      <c r="Z384" s="80"/>
      <c r="AA384" s="80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s="71" customFormat="1" ht="14.1" customHeight="1" x14ac:dyDescent="0.25">
      <c r="A385" s="82" t="s">
        <v>132</v>
      </c>
      <c r="B385" s="94">
        <f>ROUNDUP(B383/1000,0)+IF(B383,8.48,0)+ROUNDUP(B383*0.0003,2)</f>
        <v>0</v>
      </c>
      <c r="C385" s="84"/>
      <c r="D385" s="85" t="s">
        <v>55</v>
      </c>
      <c r="E385" s="86"/>
      <c r="F385" s="87" t="s">
        <v>56</v>
      </c>
      <c r="G385" s="88">
        <f t="shared" ref="G385:AO385" si="70">ROUNDDOWN(G382*105%,3)</f>
        <v>1.0649999999999999</v>
      </c>
      <c r="H385" s="88">
        <f t="shared" si="70"/>
        <v>1.0649999999999999</v>
      </c>
      <c r="I385" s="88">
        <f t="shared" si="70"/>
        <v>1.0649999999999999</v>
      </c>
      <c r="J385" s="88">
        <f t="shared" si="70"/>
        <v>1.0649999999999999</v>
      </c>
      <c r="K385" s="88">
        <f t="shared" si="70"/>
        <v>1.0649999999999999</v>
      </c>
      <c r="L385" s="88">
        <f t="shared" si="70"/>
        <v>1.0649999999999999</v>
      </c>
      <c r="M385" s="88">
        <f t="shared" si="70"/>
        <v>1.0649999999999999</v>
      </c>
      <c r="N385" s="88">
        <f t="shared" si="70"/>
        <v>1.0649999999999999</v>
      </c>
      <c r="O385" s="88">
        <f t="shared" si="70"/>
        <v>1.0649999999999999</v>
      </c>
      <c r="P385" s="88">
        <f t="shared" si="70"/>
        <v>1.0649999999999999</v>
      </c>
      <c r="Q385" s="88">
        <f t="shared" si="70"/>
        <v>1.0649999999999999</v>
      </c>
      <c r="R385" s="88">
        <f t="shared" si="70"/>
        <v>1.0649999999999999</v>
      </c>
      <c r="S385" s="88">
        <f t="shared" si="70"/>
        <v>1.0649999999999999</v>
      </c>
      <c r="T385" s="88">
        <f t="shared" si="70"/>
        <v>1.0649999999999999</v>
      </c>
      <c r="U385" s="88">
        <f t="shared" si="70"/>
        <v>1.0649999999999999</v>
      </c>
      <c r="V385" s="88">
        <f t="shared" si="70"/>
        <v>1.0649999999999999</v>
      </c>
      <c r="W385" s="88">
        <f t="shared" si="70"/>
        <v>1.0649999999999999</v>
      </c>
      <c r="X385" s="88">
        <f t="shared" si="70"/>
        <v>1.0649999999999999</v>
      </c>
      <c r="Y385" s="88">
        <f t="shared" si="70"/>
        <v>1.0649999999999999</v>
      </c>
      <c r="Z385" s="88">
        <f t="shared" si="70"/>
        <v>1.0649999999999999</v>
      </c>
      <c r="AA385" s="88">
        <f t="shared" si="70"/>
        <v>1.0649999999999999</v>
      </c>
      <c r="AB385" s="88">
        <f t="shared" si="70"/>
        <v>1.0649999999999999</v>
      </c>
      <c r="AC385" s="88">
        <f t="shared" si="70"/>
        <v>1.0649999999999999</v>
      </c>
      <c r="AD385" s="88">
        <f t="shared" si="70"/>
        <v>1.0649999999999999</v>
      </c>
      <c r="AE385" s="88">
        <f t="shared" si="70"/>
        <v>1.0649999999999999</v>
      </c>
      <c r="AF385" s="88">
        <f t="shared" si="70"/>
        <v>1.0649999999999999</v>
      </c>
      <c r="AG385" s="88">
        <f t="shared" si="70"/>
        <v>1.0649999999999999</v>
      </c>
      <c r="AH385" s="88">
        <f t="shared" si="70"/>
        <v>1.0649999999999999</v>
      </c>
      <c r="AI385" s="88">
        <f t="shared" si="70"/>
        <v>1.0649999999999999</v>
      </c>
      <c r="AJ385" s="88">
        <f t="shared" si="70"/>
        <v>1.0649999999999999</v>
      </c>
      <c r="AK385" s="88">
        <f t="shared" si="70"/>
        <v>1.0649999999999999</v>
      </c>
      <c r="AL385" s="88">
        <f t="shared" si="70"/>
        <v>1.0649999999999999</v>
      </c>
      <c r="AM385" s="88">
        <f t="shared" si="70"/>
        <v>1.0649999999999999</v>
      </c>
      <c r="AN385" s="88">
        <f t="shared" si="70"/>
        <v>1.0649999999999999</v>
      </c>
      <c r="AO385" s="88">
        <f t="shared" si="70"/>
        <v>1.0649999999999999</v>
      </c>
    </row>
    <row r="386" spans="1:41" s="42" customFormat="1" ht="13.5" customHeight="1" x14ac:dyDescent="0.25">
      <c r="A386" s="89"/>
      <c r="B386" s="89"/>
      <c r="C386" s="89"/>
      <c r="D386" s="89"/>
      <c r="E386" s="89"/>
      <c r="F386" s="89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</row>
    <row r="387" spans="1:41" s="42" customFormat="1" ht="14.1" customHeight="1" x14ac:dyDescent="0.25">
      <c r="A387" s="173" t="s">
        <v>6</v>
      </c>
      <c r="B387" s="174"/>
      <c r="C387" s="174"/>
      <c r="D387" s="174"/>
      <c r="E387" s="175"/>
      <c r="F387" s="43" t="s">
        <v>7</v>
      </c>
      <c r="G387" s="44">
        <v>43733</v>
      </c>
      <c r="H387" s="44">
        <v>43734</v>
      </c>
      <c r="I387" s="44">
        <v>43735</v>
      </c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</row>
    <row r="388" spans="1:41" s="42" customFormat="1" ht="14.1" customHeight="1" x14ac:dyDescent="0.25">
      <c r="A388" s="176" t="s">
        <v>8</v>
      </c>
      <c r="B388" s="177"/>
      <c r="C388" s="177"/>
      <c r="D388" s="178" t="s">
        <v>116</v>
      </c>
      <c r="E388" s="179"/>
      <c r="F388" s="164"/>
      <c r="G388" s="45" t="s">
        <v>129</v>
      </c>
      <c r="H388" s="46" t="s">
        <v>9</v>
      </c>
      <c r="I388" s="46" t="s">
        <v>10</v>
      </c>
      <c r="J388" s="46" t="s">
        <v>11</v>
      </c>
      <c r="K388" s="46" t="s">
        <v>12</v>
      </c>
      <c r="L388" s="46" t="s">
        <v>13</v>
      </c>
      <c r="M388" s="46" t="s">
        <v>14</v>
      </c>
      <c r="N388" s="46" t="s">
        <v>15</v>
      </c>
      <c r="O388" s="46" t="s">
        <v>16</v>
      </c>
      <c r="P388" s="46" t="s">
        <v>17</v>
      </c>
      <c r="Q388" s="46" t="s">
        <v>18</v>
      </c>
      <c r="R388" s="46" t="s">
        <v>19</v>
      </c>
      <c r="S388" s="46" t="s">
        <v>20</v>
      </c>
      <c r="T388" s="46" t="s">
        <v>21</v>
      </c>
      <c r="U388" s="46" t="s">
        <v>22</v>
      </c>
      <c r="V388" s="46" t="s">
        <v>23</v>
      </c>
      <c r="W388" s="46" t="s">
        <v>24</v>
      </c>
      <c r="X388" s="46" t="s">
        <v>25</v>
      </c>
      <c r="Y388" s="46" t="s">
        <v>26</v>
      </c>
      <c r="Z388" s="46" t="s">
        <v>27</v>
      </c>
      <c r="AA388" s="46" t="s">
        <v>28</v>
      </c>
      <c r="AB388" s="46" t="s">
        <v>29</v>
      </c>
      <c r="AC388" s="46" t="s">
        <v>30</v>
      </c>
      <c r="AD388" s="46" t="s">
        <v>31</v>
      </c>
      <c r="AE388" s="46" t="s">
        <v>32</v>
      </c>
      <c r="AF388" s="46" t="s">
        <v>33</v>
      </c>
      <c r="AG388" s="46" t="s">
        <v>34</v>
      </c>
      <c r="AH388" s="46" t="s">
        <v>35</v>
      </c>
      <c r="AI388" s="46" t="s">
        <v>36</v>
      </c>
      <c r="AJ388" s="46" t="s">
        <v>37</v>
      </c>
      <c r="AK388" s="46" t="s">
        <v>38</v>
      </c>
      <c r="AL388" s="46" t="s">
        <v>39</v>
      </c>
      <c r="AM388" s="46" t="s">
        <v>40</v>
      </c>
      <c r="AN388" s="46" t="s">
        <v>41</v>
      </c>
      <c r="AO388" s="46" t="s">
        <v>42</v>
      </c>
    </row>
    <row r="389" spans="1:41" s="54" customFormat="1" ht="14.1" customHeight="1" x14ac:dyDescent="0.25">
      <c r="A389" s="47"/>
      <c r="B389" s="48"/>
      <c r="C389" s="49"/>
      <c r="D389" s="50" t="s">
        <v>43</v>
      </c>
      <c r="E389" s="51"/>
      <c r="F389" s="52" t="s">
        <v>44</v>
      </c>
      <c r="G389" s="53">
        <v>0.48499999999999999</v>
      </c>
      <c r="H389" s="53">
        <v>0.55000000000000004</v>
      </c>
      <c r="I389" s="53">
        <v>0.54500000000000004</v>
      </c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</row>
    <row r="390" spans="1:41" s="61" customFormat="1" ht="13.15" customHeight="1" x14ac:dyDescent="0.25">
      <c r="A390" s="55"/>
      <c r="B390" s="49"/>
      <c r="C390" s="56" t="s">
        <v>45</v>
      </c>
      <c r="D390" s="57"/>
      <c r="E390" s="58">
        <f>SUM((D390-B392)/B392)</f>
        <v>-1</v>
      </c>
      <c r="F390" s="52" t="s">
        <v>46</v>
      </c>
      <c r="G390" s="59">
        <v>0.55000000000000004</v>
      </c>
      <c r="H390" s="60">
        <v>0.56499999999999995</v>
      </c>
      <c r="I390" s="60">
        <v>0.54500000000000004</v>
      </c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</row>
    <row r="391" spans="1:41" s="61" customFormat="1" ht="14.1" customHeight="1" x14ac:dyDescent="0.25">
      <c r="A391" s="62"/>
      <c r="B391" s="63"/>
      <c r="C391" s="56" t="s">
        <v>47</v>
      </c>
      <c r="D391" s="57">
        <v>0.55000000000000004</v>
      </c>
      <c r="E391" s="58">
        <f>SUM((D391-B392)/B392)</f>
        <v>6.7961165048543742E-2</v>
      </c>
      <c r="F391" s="52" t="s">
        <v>48</v>
      </c>
      <c r="G391" s="60">
        <v>0.48499999999999999</v>
      </c>
      <c r="H391" s="60">
        <v>0.52500000000000002</v>
      </c>
      <c r="I391" s="60">
        <v>0.52500000000000002</v>
      </c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</row>
    <row r="392" spans="1:41" s="61" customFormat="1" ht="14.1" customHeight="1" thickBot="1" x14ac:dyDescent="0.3">
      <c r="A392" s="64" t="s">
        <v>49</v>
      </c>
      <c r="B392" s="65">
        <v>0.51500000000000001</v>
      </c>
      <c r="C392" s="49"/>
      <c r="D392" s="49"/>
      <c r="E392" s="66"/>
      <c r="F392" s="52" t="s">
        <v>50</v>
      </c>
      <c r="G392" s="60">
        <v>0.54</v>
      </c>
      <c r="H392" s="53">
        <v>0.54</v>
      </c>
      <c r="I392" s="53">
        <v>0.52500000000000002</v>
      </c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</row>
    <row r="393" spans="1:41" s="71" customFormat="1" ht="14.1" customHeight="1" x14ac:dyDescent="0.25">
      <c r="A393" s="64" t="s">
        <v>130</v>
      </c>
      <c r="B393" s="65"/>
      <c r="C393" s="67"/>
      <c r="D393" s="67"/>
      <c r="E393" s="68"/>
      <c r="F393" s="69" t="s">
        <v>51</v>
      </c>
      <c r="G393" s="70">
        <f>(G389+G392)/2</f>
        <v>0.51249999999999996</v>
      </c>
      <c r="H393" s="70">
        <f t="shared" ref="H393:AO393" si="71">G393</f>
        <v>0.51249999999999996</v>
      </c>
      <c r="I393" s="70">
        <f t="shared" si="71"/>
        <v>0.51249999999999996</v>
      </c>
      <c r="J393" s="70">
        <f t="shared" si="71"/>
        <v>0.51249999999999996</v>
      </c>
      <c r="K393" s="70">
        <f t="shared" si="71"/>
        <v>0.51249999999999996</v>
      </c>
      <c r="L393" s="70">
        <f t="shared" si="71"/>
        <v>0.51249999999999996</v>
      </c>
      <c r="M393" s="70">
        <f t="shared" si="71"/>
        <v>0.51249999999999996</v>
      </c>
      <c r="N393" s="70">
        <f t="shared" si="71"/>
        <v>0.51249999999999996</v>
      </c>
      <c r="O393" s="70">
        <f t="shared" si="71"/>
        <v>0.51249999999999996</v>
      </c>
      <c r="P393" s="70">
        <f t="shared" si="71"/>
        <v>0.51249999999999996</v>
      </c>
      <c r="Q393" s="70">
        <f t="shared" si="71"/>
        <v>0.51249999999999996</v>
      </c>
      <c r="R393" s="70">
        <f t="shared" si="71"/>
        <v>0.51249999999999996</v>
      </c>
      <c r="S393" s="70">
        <f t="shared" si="71"/>
        <v>0.51249999999999996</v>
      </c>
      <c r="T393" s="70">
        <f t="shared" si="71"/>
        <v>0.51249999999999996</v>
      </c>
      <c r="U393" s="70">
        <f t="shared" si="71"/>
        <v>0.51249999999999996</v>
      </c>
      <c r="V393" s="70">
        <f t="shared" si="71"/>
        <v>0.51249999999999996</v>
      </c>
      <c r="W393" s="70">
        <f t="shared" si="71"/>
        <v>0.51249999999999996</v>
      </c>
      <c r="X393" s="70">
        <f t="shared" si="71"/>
        <v>0.51249999999999996</v>
      </c>
      <c r="Y393" s="70">
        <f t="shared" si="71"/>
        <v>0.51249999999999996</v>
      </c>
      <c r="Z393" s="70">
        <f t="shared" si="71"/>
        <v>0.51249999999999996</v>
      </c>
      <c r="AA393" s="70">
        <f t="shared" si="71"/>
        <v>0.51249999999999996</v>
      </c>
      <c r="AB393" s="70">
        <f t="shared" si="71"/>
        <v>0.51249999999999996</v>
      </c>
      <c r="AC393" s="70">
        <f t="shared" si="71"/>
        <v>0.51249999999999996</v>
      </c>
      <c r="AD393" s="70">
        <f t="shared" si="71"/>
        <v>0.51249999999999996</v>
      </c>
      <c r="AE393" s="70">
        <f t="shared" si="71"/>
        <v>0.51249999999999996</v>
      </c>
      <c r="AF393" s="70">
        <f t="shared" si="71"/>
        <v>0.51249999999999996</v>
      </c>
      <c r="AG393" s="70">
        <f t="shared" si="71"/>
        <v>0.51249999999999996</v>
      </c>
      <c r="AH393" s="70">
        <f t="shared" si="71"/>
        <v>0.51249999999999996</v>
      </c>
      <c r="AI393" s="70">
        <f t="shared" si="71"/>
        <v>0.51249999999999996</v>
      </c>
      <c r="AJ393" s="70">
        <f t="shared" si="71"/>
        <v>0.51249999999999996</v>
      </c>
      <c r="AK393" s="70">
        <f t="shared" si="71"/>
        <v>0.51249999999999996</v>
      </c>
      <c r="AL393" s="70">
        <f t="shared" si="71"/>
        <v>0.51249999999999996</v>
      </c>
      <c r="AM393" s="70">
        <f t="shared" si="71"/>
        <v>0.51249999999999996</v>
      </c>
      <c r="AN393" s="70">
        <f t="shared" si="71"/>
        <v>0.51249999999999996</v>
      </c>
      <c r="AO393" s="70">
        <f t="shared" si="71"/>
        <v>0.51249999999999996</v>
      </c>
    </row>
    <row r="394" spans="1:41" s="42" customFormat="1" ht="14.1" customHeight="1" x14ac:dyDescent="0.25">
      <c r="A394" s="93">
        <f>C392*B392</f>
        <v>0</v>
      </c>
      <c r="B394" s="94">
        <f>C393*B393</f>
        <v>0</v>
      </c>
      <c r="C394" s="72" t="s">
        <v>52</v>
      </c>
      <c r="D394" s="73">
        <v>0.505</v>
      </c>
      <c r="E394" s="74">
        <f>SUM((B392-D394)/(D394))</f>
        <v>1.980198019801982E-2</v>
      </c>
      <c r="F394" s="75" t="s">
        <v>53</v>
      </c>
      <c r="G394" s="76">
        <v>135410</v>
      </c>
      <c r="H394" s="77">
        <v>58740</v>
      </c>
      <c r="I394" s="77">
        <v>20440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s="61" customFormat="1" ht="14.1" customHeight="1" x14ac:dyDescent="0.25">
      <c r="A395" s="55" t="s">
        <v>131</v>
      </c>
      <c r="B395" s="94">
        <f>ROUNDUP(A394/1000,0)+IF(A394,8.48,0)+ROUNDUP(A394*0.0003,2)</f>
        <v>0</v>
      </c>
      <c r="C395" s="72" t="s">
        <v>54</v>
      </c>
      <c r="D395" s="73"/>
      <c r="E395" s="74"/>
      <c r="F395" s="79" t="s">
        <v>49</v>
      </c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77"/>
      <c r="W395" s="80"/>
      <c r="X395" s="80"/>
      <c r="Y395" s="80"/>
      <c r="Z395" s="80"/>
      <c r="AA395" s="80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</row>
    <row r="396" spans="1:41" s="71" customFormat="1" ht="14.1" customHeight="1" x14ac:dyDescent="0.25">
      <c r="A396" s="82" t="s">
        <v>132</v>
      </c>
      <c r="B396" s="94">
        <f>ROUNDUP(B394/1000,0)+IF(B394,8.48,0)+ROUNDUP(B394*0.0003,2)</f>
        <v>0</v>
      </c>
      <c r="C396" s="84"/>
      <c r="D396" s="85" t="s">
        <v>55</v>
      </c>
      <c r="E396" s="86"/>
      <c r="F396" s="87" t="s">
        <v>56</v>
      </c>
      <c r="G396" s="88">
        <f t="shared" ref="G396:AO396" si="72">ROUNDDOWN(G393*105%,3)</f>
        <v>0.53800000000000003</v>
      </c>
      <c r="H396" s="88">
        <f t="shared" si="72"/>
        <v>0.53800000000000003</v>
      </c>
      <c r="I396" s="88">
        <f t="shared" si="72"/>
        <v>0.53800000000000003</v>
      </c>
      <c r="J396" s="88">
        <f t="shared" si="72"/>
        <v>0.53800000000000003</v>
      </c>
      <c r="K396" s="88">
        <f t="shared" si="72"/>
        <v>0.53800000000000003</v>
      </c>
      <c r="L396" s="88">
        <f t="shared" si="72"/>
        <v>0.53800000000000003</v>
      </c>
      <c r="M396" s="88">
        <f t="shared" si="72"/>
        <v>0.53800000000000003</v>
      </c>
      <c r="N396" s="88">
        <f t="shared" si="72"/>
        <v>0.53800000000000003</v>
      </c>
      <c r="O396" s="88">
        <f t="shared" si="72"/>
        <v>0.53800000000000003</v>
      </c>
      <c r="P396" s="88">
        <f t="shared" si="72"/>
        <v>0.53800000000000003</v>
      </c>
      <c r="Q396" s="88">
        <f t="shared" si="72"/>
        <v>0.53800000000000003</v>
      </c>
      <c r="R396" s="88">
        <f t="shared" si="72"/>
        <v>0.53800000000000003</v>
      </c>
      <c r="S396" s="88">
        <f t="shared" si="72"/>
        <v>0.53800000000000003</v>
      </c>
      <c r="T396" s="88">
        <f t="shared" si="72"/>
        <v>0.53800000000000003</v>
      </c>
      <c r="U396" s="88">
        <f t="shared" si="72"/>
        <v>0.53800000000000003</v>
      </c>
      <c r="V396" s="88">
        <f t="shared" si="72"/>
        <v>0.53800000000000003</v>
      </c>
      <c r="W396" s="88">
        <f t="shared" si="72"/>
        <v>0.53800000000000003</v>
      </c>
      <c r="X396" s="88">
        <f t="shared" si="72"/>
        <v>0.53800000000000003</v>
      </c>
      <c r="Y396" s="88">
        <f t="shared" si="72"/>
        <v>0.53800000000000003</v>
      </c>
      <c r="Z396" s="88">
        <f t="shared" si="72"/>
        <v>0.53800000000000003</v>
      </c>
      <c r="AA396" s="88">
        <f t="shared" si="72"/>
        <v>0.53800000000000003</v>
      </c>
      <c r="AB396" s="88">
        <f t="shared" si="72"/>
        <v>0.53800000000000003</v>
      </c>
      <c r="AC396" s="88">
        <f t="shared" si="72"/>
        <v>0.53800000000000003</v>
      </c>
      <c r="AD396" s="88">
        <f t="shared" si="72"/>
        <v>0.53800000000000003</v>
      </c>
      <c r="AE396" s="88">
        <f t="shared" si="72"/>
        <v>0.53800000000000003</v>
      </c>
      <c r="AF396" s="88">
        <f t="shared" si="72"/>
        <v>0.53800000000000003</v>
      </c>
      <c r="AG396" s="88">
        <f t="shared" si="72"/>
        <v>0.53800000000000003</v>
      </c>
      <c r="AH396" s="88">
        <f t="shared" si="72"/>
        <v>0.53800000000000003</v>
      </c>
      <c r="AI396" s="88">
        <f t="shared" si="72"/>
        <v>0.53800000000000003</v>
      </c>
      <c r="AJ396" s="88">
        <f t="shared" si="72"/>
        <v>0.53800000000000003</v>
      </c>
      <c r="AK396" s="88">
        <f t="shared" si="72"/>
        <v>0.53800000000000003</v>
      </c>
      <c r="AL396" s="88">
        <f t="shared" si="72"/>
        <v>0.53800000000000003</v>
      </c>
      <c r="AM396" s="88">
        <f t="shared" si="72"/>
        <v>0.53800000000000003</v>
      </c>
      <c r="AN396" s="88">
        <f t="shared" si="72"/>
        <v>0.53800000000000003</v>
      </c>
      <c r="AO396" s="88">
        <f t="shared" si="72"/>
        <v>0.53800000000000003</v>
      </c>
    </row>
    <row r="397" spans="1:41" s="42" customFormat="1" ht="13.5" customHeight="1" x14ac:dyDescent="0.25">
      <c r="A397" s="89"/>
      <c r="B397" s="89"/>
      <c r="C397" s="89"/>
      <c r="D397" s="89"/>
      <c r="E397" s="89"/>
      <c r="F397" s="89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</row>
    <row r="398" spans="1:41" s="42" customFormat="1" ht="14.1" customHeight="1" x14ac:dyDescent="0.25">
      <c r="A398" s="173" t="s">
        <v>6</v>
      </c>
      <c r="B398" s="174"/>
      <c r="C398" s="174"/>
      <c r="D398" s="174"/>
      <c r="E398" s="175"/>
      <c r="F398" s="43" t="s">
        <v>7</v>
      </c>
      <c r="G398" s="44">
        <v>43774</v>
      </c>
      <c r="H398" s="44">
        <v>43775</v>
      </c>
      <c r="I398" s="44">
        <v>43776</v>
      </c>
      <c r="J398" s="44">
        <v>43777</v>
      </c>
      <c r="K398" s="44">
        <v>43780</v>
      </c>
      <c r="L398" s="44">
        <v>43781</v>
      </c>
      <c r="M398" s="44">
        <v>43782</v>
      </c>
      <c r="N398" s="44">
        <v>43783</v>
      </c>
      <c r="O398" s="44">
        <v>43784</v>
      </c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</row>
    <row r="399" spans="1:41" s="42" customFormat="1" ht="14.1" customHeight="1" x14ac:dyDescent="0.25">
      <c r="A399" s="176" t="s">
        <v>8</v>
      </c>
      <c r="B399" s="177"/>
      <c r="C399" s="177"/>
      <c r="D399" s="178"/>
      <c r="E399" s="179"/>
      <c r="F399" s="164" t="s">
        <v>163</v>
      </c>
      <c r="G399" s="45" t="s">
        <v>129</v>
      </c>
      <c r="H399" s="46" t="s">
        <v>9</v>
      </c>
      <c r="I399" s="46" t="s">
        <v>10</v>
      </c>
      <c r="J399" s="159" t="s">
        <v>11</v>
      </c>
      <c r="K399" s="159" t="s">
        <v>12</v>
      </c>
      <c r="L399" s="46" t="s">
        <v>13</v>
      </c>
      <c r="M399" s="46" t="s">
        <v>14</v>
      </c>
      <c r="N399" s="46" t="s">
        <v>15</v>
      </c>
      <c r="O399" s="46" t="s">
        <v>16</v>
      </c>
      <c r="P399" s="46" t="s">
        <v>17</v>
      </c>
      <c r="Q399" s="46" t="s">
        <v>18</v>
      </c>
      <c r="R399" s="46" t="s">
        <v>19</v>
      </c>
      <c r="S399" s="46" t="s">
        <v>20</v>
      </c>
      <c r="T399" s="46" t="s">
        <v>21</v>
      </c>
      <c r="U399" s="46" t="s">
        <v>22</v>
      </c>
      <c r="V399" s="46" t="s">
        <v>23</v>
      </c>
      <c r="W399" s="46" t="s">
        <v>24</v>
      </c>
      <c r="X399" s="46" t="s">
        <v>25</v>
      </c>
      <c r="Y399" s="46" t="s">
        <v>26</v>
      </c>
      <c r="Z399" s="46" t="s">
        <v>27</v>
      </c>
      <c r="AA399" s="46" t="s">
        <v>28</v>
      </c>
      <c r="AB399" s="46" t="s">
        <v>29</v>
      </c>
      <c r="AC399" s="46" t="s">
        <v>30</v>
      </c>
      <c r="AD399" s="46" t="s">
        <v>31</v>
      </c>
      <c r="AE399" s="46" t="s">
        <v>32</v>
      </c>
      <c r="AF399" s="46" t="s">
        <v>33</v>
      </c>
      <c r="AG399" s="46" t="s">
        <v>34</v>
      </c>
      <c r="AH399" s="46" t="s">
        <v>35</v>
      </c>
      <c r="AI399" s="46" t="s">
        <v>36</v>
      </c>
      <c r="AJ399" s="46" t="s">
        <v>37</v>
      </c>
      <c r="AK399" s="46" t="s">
        <v>38</v>
      </c>
      <c r="AL399" s="46" t="s">
        <v>39</v>
      </c>
      <c r="AM399" s="46" t="s">
        <v>40</v>
      </c>
      <c r="AN399" s="46" t="s">
        <v>41</v>
      </c>
      <c r="AO399" s="46" t="s">
        <v>42</v>
      </c>
    </row>
    <row r="400" spans="1:41" s="54" customFormat="1" ht="14.1" customHeight="1" x14ac:dyDescent="0.25">
      <c r="A400" s="47"/>
      <c r="B400" s="48"/>
      <c r="C400" s="49"/>
      <c r="D400" s="50" t="s">
        <v>43</v>
      </c>
      <c r="E400" s="51"/>
      <c r="F400" s="52" t="s">
        <v>44</v>
      </c>
      <c r="G400" s="53">
        <v>0.65</v>
      </c>
      <c r="H400" s="53">
        <v>0.70499999999999996</v>
      </c>
      <c r="I400" s="53">
        <v>0.68</v>
      </c>
      <c r="J400" s="53">
        <v>0.68500000000000005</v>
      </c>
      <c r="K400" s="53">
        <v>0.67</v>
      </c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</row>
    <row r="401" spans="1:41" s="61" customFormat="1" ht="13.15" customHeight="1" x14ac:dyDescent="0.25">
      <c r="A401" s="55"/>
      <c r="B401" s="49"/>
      <c r="C401" s="56" t="s">
        <v>45</v>
      </c>
      <c r="D401" s="57"/>
      <c r="E401" s="58">
        <f>SUM((D401-B403)/B403)</f>
        <v>-1</v>
      </c>
      <c r="F401" s="52" t="s">
        <v>46</v>
      </c>
      <c r="G401" s="59">
        <v>0.70499999999999996</v>
      </c>
      <c r="H401" s="60">
        <v>0.70499999999999996</v>
      </c>
      <c r="I401" s="60">
        <v>0.68500000000000005</v>
      </c>
      <c r="J401" s="60">
        <v>0.68500000000000005</v>
      </c>
      <c r="K401" s="60">
        <v>0.67</v>
      </c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</row>
    <row r="402" spans="1:41" s="61" customFormat="1" ht="14.1" customHeight="1" x14ac:dyDescent="0.25">
      <c r="A402" s="62"/>
      <c r="B402" s="63"/>
      <c r="C402" s="56" t="s">
        <v>47</v>
      </c>
      <c r="D402" s="57">
        <v>0.70499999999999996</v>
      </c>
      <c r="E402" s="58">
        <f>SUM((D402-B403)/B403)</f>
        <v>2.9197080291970663E-2</v>
      </c>
      <c r="F402" s="52" t="s">
        <v>48</v>
      </c>
      <c r="G402" s="60">
        <v>0.64500000000000002</v>
      </c>
      <c r="H402" s="60">
        <v>0.67500000000000004</v>
      </c>
      <c r="I402" s="60">
        <v>0.67500000000000004</v>
      </c>
      <c r="J402" s="60">
        <v>0.67</v>
      </c>
      <c r="K402" s="60">
        <v>0.65</v>
      </c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</row>
    <row r="403" spans="1:41" s="61" customFormat="1" ht="14.1" customHeight="1" thickBot="1" x14ac:dyDescent="0.3">
      <c r="A403" s="64" t="s">
        <v>49</v>
      </c>
      <c r="B403" s="65">
        <v>0.68500000000000005</v>
      </c>
      <c r="C403" s="49"/>
      <c r="D403" s="49"/>
      <c r="E403" s="66"/>
      <c r="F403" s="52" t="s">
        <v>50</v>
      </c>
      <c r="G403" s="60">
        <v>0.70499999999999996</v>
      </c>
      <c r="H403" s="53">
        <v>0.67500000000000004</v>
      </c>
      <c r="I403" s="53">
        <v>0.68500000000000005</v>
      </c>
      <c r="J403" s="53">
        <v>0.67</v>
      </c>
      <c r="K403" s="53">
        <v>0.66</v>
      </c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</row>
    <row r="404" spans="1:41" s="71" customFormat="1" ht="14.1" customHeight="1" x14ac:dyDescent="0.25">
      <c r="A404" s="64" t="s">
        <v>130</v>
      </c>
      <c r="B404" s="65"/>
      <c r="C404" s="67"/>
      <c r="D404" s="67"/>
      <c r="E404" s="68"/>
      <c r="F404" s="69" t="s">
        <v>51</v>
      </c>
      <c r="G404" s="70">
        <f>(G400+G403)/2</f>
        <v>0.67749999999999999</v>
      </c>
      <c r="H404" s="70">
        <f t="shared" ref="H404:AO404" si="73">G404</f>
        <v>0.67749999999999999</v>
      </c>
      <c r="I404" s="70">
        <f t="shared" si="73"/>
        <v>0.67749999999999999</v>
      </c>
      <c r="J404" s="70">
        <f t="shared" si="73"/>
        <v>0.67749999999999999</v>
      </c>
      <c r="K404" s="70">
        <f t="shared" si="73"/>
        <v>0.67749999999999999</v>
      </c>
      <c r="L404" s="70">
        <f t="shared" si="73"/>
        <v>0.67749999999999999</v>
      </c>
      <c r="M404" s="70">
        <f t="shared" si="73"/>
        <v>0.67749999999999999</v>
      </c>
      <c r="N404" s="70">
        <f t="shared" si="73"/>
        <v>0.67749999999999999</v>
      </c>
      <c r="O404" s="70">
        <f t="shared" si="73"/>
        <v>0.67749999999999999</v>
      </c>
      <c r="P404" s="70">
        <f t="shared" si="73"/>
        <v>0.67749999999999999</v>
      </c>
      <c r="Q404" s="70">
        <f t="shared" si="73"/>
        <v>0.67749999999999999</v>
      </c>
      <c r="R404" s="70">
        <f t="shared" si="73"/>
        <v>0.67749999999999999</v>
      </c>
      <c r="S404" s="70">
        <f t="shared" si="73"/>
        <v>0.67749999999999999</v>
      </c>
      <c r="T404" s="70">
        <f t="shared" si="73"/>
        <v>0.67749999999999999</v>
      </c>
      <c r="U404" s="70">
        <f t="shared" si="73"/>
        <v>0.67749999999999999</v>
      </c>
      <c r="V404" s="70">
        <f t="shared" si="73"/>
        <v>0.67749999999999999</v>
      </c>
      <c r="W404" s="70">
        <f t="shared" si="73"/>
        <v>0.67749999999999999</v>
      </c>
      <c r="X404" s="70">
        <f t="shared" si="73"/>
        <v>0.67749999999999999</v>
      </c>
      <c r="Y404" s="70">
        <f t="shared" si="73"/>
        <v>0.67749999999999999</v>
      </c>
      <c r="Z404" s="70">
        <f t="shared" si="73"/>
        <v>0.67749999999999999</v>
      </c>
      <c r="AA404" s="70">
        <f t="shared" si="73"/>
        <v>0.67749999999999999</v>
      </c>
      <c r="AB404" s="70">
        <f t="shared" si="73"/>
        <v>0.67749999999999999</v>
      </c>
      <c r="AC404" s="70">
        <f t="shared" si="73"/>
        <v>0.67749999999999999</v>
      </c>
      <c r="AD404" s="70">
        <f t="shared" si="73"/>
        <v>0.67749999999999999</v>
      </c>
      <c r="AE404" s="70">
        <f t="shared" si="73"/>
        <v>0.67749999999999999</v>
      </c>
      <c r="AF404" s="70">
        <f t="shared" si="73"/>
        <v>0.67749999999999999</v>
      </c>
      <c r="AG404" s="70">
        <f t="shared" si="73"/>
        <v>0.67749999999999999</v>
      </c>
      <c r="AH404" s="70">
        <f t="shared" si="73"/>
        <v>0.67749999999999999</v>
      </c>
      <c r="AI404" s="70">
        <f t="shared" si="73"/>
        <v>0.67749999999999999</v>
      </c>
      <c r="AJ404" s="70">
        <f t="shared" si="73"/>
        <v>0.67749999999999999</v>
      </c>
      <c r="AK404" s="70">
        <f t="shared" si="73"/>
        <v>0.67749999999999999</v>
      </c>
      <c r="AL404" s="70">
        <f t="shared" si="73"/>
        <v>0.67749999999999999</v>
      </c>
      <c r="AM404" s="70">
        <f t="shared" si="73"/>
        <v>0.67749999999999999</v>
      </c>
      <c r="AN404" s="70">
        <f t="shared" si="73"/>
        <v>0.67749999999999999</v>
      </c>
      <c r="AO404" s="70">
        <f t="shared" si="73"/>
        <v>0.67749999999999999</v>
      </c>
    </row>
    <row r="405" spans="1:41" s="42" customFormat="1" ht="14.1" customHeight="1" x14ac:dyDescent="0.25">
      <c r="A405" s="93">
        <f>C403*B403</f>
        <v>0</v>
      </c>
      <c r="B405" s="94">
        <f>C404*B404</f>
        <v>0</v>
      </c>
      <c r="C405" s="72" t="s">
        <v>52</v>
      </c>
      <c r="D405" s="73">
        <v>0.67500000000000004</v>
      </c>
      <c r="E405" s="74">
        <f>SUM((B403-D405)/(D405))</f>
        <v>1.4814814814814828E-2</v>
      </c>
      <c r="F405" s="75" t="s">
        <v>53</v>
      </c>
      <c r="G405" s="76">
        <v>75288</v>
      </c>
      <c r="H405" s="77">
        <v>13570</v>
      </c>
      <c r="I405" s="77">
        <v>7132</v>
      </c>
      <c r="J405" s="77">
        <v>13570</v>
      </c>
      <c r="K405" s="77">
        <v>10470</v>
      </c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spans="1:41" s="61" customFormat="1" ht="14.1" customHeight="1" x14ac:dyDescent="0.25">
      <c r="A406" s="55" t="s">
        <v>131</v>
      </c>
      <c r="B406" s="94">
        <f>ROUNDUP(A405/1000,0)+IF(A405,8.48,0)+ROUNDUP(A405*0.0003,2)</f>
        <v>0</v>
      </c>
      <c r="C406" s="72" t="s">
        <v>54</v>
      </c>
      <c r="D406" s="73"/>
      <c r="E406" s="74"/>
      <c r="F406" s="79" t="s">
        <v>49</v>
      </c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77"/>
      <c r="W406" s="80"/>
      <c r="X406" s="80"/>
      <c r="Y406" s="80"/>
      <c r="Z406" s="80"/>
      <c r="AA406" s="80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s="71" customFormat="1" ht="14.1" customHeight="1" x14ac:dyDescent="0.25">
      <c r="A407" s="82" t="s">
        <v>132</v>
      </c>
      <c r="B407" s="94">
        <f>ROUNDUP(B405/1000,0)+IF(B405,8.48,0)+ROUNDUP(B405*0.0003,2)</f>
        <v>0</v>
      </c>
      <c r="C407" s="84"/>
      <c r="D407" s="85" t="s">
        <v>55</v>
      </c>
      <c r="E407" s="86"/>
      <c r="F407" s="87" t="s">
        <v>56</v>
      </c>
      <c r="G407" s="88">
        <f t="shared" ref="G407:AO407" si="74">ROUNDDOWN(G404*105%,2)</f>
        <v>0.71</v>
      </c>
      <c r="H407" s="88">
        <f t="shared" si="74"/>
        <v>0.71</v>
      </c>
      <c r="I407" s="88">
        <f t="shared" si="74"/>
        <v>0.71</v>
      </c>
      <c r="J407" s="88">
        <f t="shared" si="74"/>
        <v>0.71</v>
      </c>
      <c r="K407" s="88">
        <f t="shared" si="74"/>
        <v>0.71</v>
      </c>
      <c r="L407" s="88">
        <f t="shared" si="74"/>
        <v>0.71</v>
      </c>
      <c r="M407" s="88">
        <f t="shared" si="74"/>
        <v>0.71</v>
      </c>
      <c r="N407" s="88">
        <f t="shared" si="74"/>
        <v>0.71</v>
      </c>
      <c r="O407" s="88">
        <f t="shared" si="74"/>
        <v>0.71</v>
      </c>
      <c r="P407" s="88">
        <f t="shared" si="74"/>
        <v>0.71</v>
      </c>
      <c r="Q407" s="88">
        <f t="shared" si="74"/>
        <v>0.71</v>
      </c>
      <c r="R407" s="88">
        <f t="shared" si="74"/>
        <v>0.71</v>
      </c>
      <c r="S407" s="88">
        <f t="shared" si="74"/>
        <v>0.71</v>
      </c>
      <c r="T407" s="88">
        <f t="shared" si="74"/>
        <v>0.71</v>
      </c>
      <c r="U407" s="88">
        <f t="shared" si="74"/>
        <v>0.71</v>
      </c>
      <c r="V407" s="88">
        <f t="shared" si="74"/>
        <v>0.71</v>
      </c>
      <c r="W407" s="88">
        <f t="shared" si="74"/>
        <v>0.71</v>
      </c>
      <c r="X407" s="88">
        <f t="shared" si="74"/>
        <v>0.71</v>
      </c>
      <c r="Y407" s="88">
        <f t="shared" si="74"/>
        <v>0.71</v>
      </c>
      <c r="Z407" s="88">
        <f t="shared" si="74"/>
        <v>0.71</v>
      </c>
      <c r="AA407" s="88">
        <f t="shared" si="74"/>
        <v>0.71</v>
      </c>
      <c r="AB407" s="88">
        <f t="shared" si="74"/>
        <v>0.71</v>
      </c>
      <c r="AC407" s="88">
        <f t="shared" si="74"/>
        <v>0.71</v>
      </c>
      <c r="AD407" s="88">
        <f t="shared" si="74"/>
        <v>0.71</v>
      </c>
      <c r="AE407" s="88">
        <f t="shared" si="74"/>
        <v>0.71</v>
      </c>
      <c r="AF407" s="88">
        <f t="shared" si="74"/>
        <v>0.71</v>
      </c>
      <c r="AG407" s="88">
        <f t="shared" si="74"/>
        <v>0.71</v>
      </c>
      <c r="AH407" s="88">
        <f t="shared" si="74"/>
        <v>0.71</v>
      </c>
      <c r="AI407" s="88">
        <f t="shared" si="74"/>
        <v>0.71</v>
      </c>
      <c r="AJ407" s="88">
        <f t="shared" si="74"/>
        <v>0.71</v>
      </c>
      <c r="AK407" s="88">
        <f t="shared" si="74"/>
        <v>0.71</v>
      </c>
      <c r="AL407" s="88">
        <f t="shared" si="74"/>
        <v>0.71</v>
      </c>
      <c r="AM407" s="88">
        <f t="shared" si="74"/>
        <v>0.71</v>
      </c>
      <c r="AN407" s="88">
        <f t="shared" si="74"/>
        <v>0.71</v>
      </c>
      <c r="AO407" s="88">
        <f t="shared" si="74"/>
        <v>0.71</v>
      </c>
    </row>
    <row r="408" spans="1:41" s="42" customFormat="1" ht="13.5" customHeight="1" x14ac:dyDescent="0.25">
      <c r="A408" s="89"/>
      <c r="B408" s="89"/>
      <c r="C408" s="89"/>
      <c r="D408" s="89"/>
      <c r="E408" s="89"/>
      <c r="F408" s="89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</row>
    <row r="409" spans="1:41" s="42" customFormat="1" ht="14.1" customHeight="1" x14ac:dyDescent="0.25">
      <c r="A409" s="173" t="s">
        <v>6</v>
      </c>
      <c r="B409" s="174"/>
      <c r="C409" s="174"/>
      <c r="D409" s="174"/>
      <c r="E409" s="175"/>
      <c r="F409" s="43" t="s">
        <v>7</v>
      </c>
      <c r="G409" s="44">
        <v>43767</v>
      </c>
      <c r="H409" s="44">
        <v>43768</v>
      </c>
      <c r="I409" s="44">
        <v>43769</v>
      </c>
      <c r="J409" s="44">
        <v>43770</v>
      </c>
      <c r="K409" s="44">
        <v>43773</v>
      </c>
      <c r="L409" s="44">
        <v>43774</v>
      </c>
      <c r="M409" s="44">
        <v>43775</v>
      </c>
      <c r="N409" s="44">
        <v>43776</v>
      </c>
      <c r="O409" s="44">
        <v>43777</v>
      </c>
      <c r="P409" s="44">
        <v>43780</v>
      </c>
      <c r="Q409" s="44">
        <v>43781</v>
      </c>
      <c r="R409" s="44">
        <v>43782</v>
      </c>
      <c r="S409" s="44">
        <v>43783</v>
      </c>
      <c r="T409" s="44">
        <v>43784</v>
      </c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</row>
    <row r="410" spans="1:41" s="42" customFormat="1" ht="14.1" customHeight="1" x14ac:dyDescent="0.25">
      <c r="A410" s="176" t="s">
        <v>8</v>
      </c>
      <c r="B410" s="177"/>
      <c r="C410" s="177"/>
      <c r="D410" s="178"/>
      <c r="E410" s="179"/>
      <c r="F410" s="164" t="s">
        <v>164</v>
      </c>
      <c r="G410" s="45" t="s">
        <v>129</v>
      </c>
      <c r="H410" s="46" t="s">
        <v>9</v>
      </c>
      <c r="I410" s="46" t="s">
        <v>10</v>
      </c>
      <c r="J410" s="46" t="s">
        <v>11</v>
      </c>
      <c r="K410" s="151" t="s">
        <v>12</v>
      </c>
      <c r="L410" s="151" t="s">
        <v>13</v>
      </c>
      <c r="M410" s="151" t="s">
        <v>14</v>
      </c>
      <c r="N410" s="151" t="s">
        <v>15</v>
      </c>
      <c r="O410" s="151" t="s">
        <v>16</v>
      </c>
      <c r="P410" s="159" t="s">
        <v>17</v>
      </c>
      <c r="Q410" s="46" t="s">
        <v>18</v>
      </c>
      <c r="R410" s="46" t="s">
        <v>19</v>
      </c>
      <c r="S410" s="46" t="s">
        <v>20</v>
      </c>
      <c r="T410" s="46" t="s">
        <v>21</v>
      </c>
      <c r="U410" s="46" t="s">
        <v>22</v>
      </c>
      <c r="V410" s="46" t="s">
        <v>23</v>
      </c>
      <c r="W410" s="46" t="s">
        <v>24</v>
      </c>
      <c r="X410" s="46" t="s">
        <v>25</v>
      </c>
      <c r="Y410" s="46" t="s">
        <v>26</v>
      </c>
      <c r="Z410" s="46" t="s">
        <v>27</v>
      </c>
      <c r="AA410" s="46" t="s">
        <v>28</v>
      </c>
      <c r="AB410" s="46" t="s">
        <v>29</v>
      </c>
      <c r="AC410" s="46" t="s">
        <v>30</v>
      </c>
      <c r="AD410" s="46" t="s">
        <v>31</v>
      </c>
      <c r="AE410" s="46" t="s">
        <v>32</v>
      </c>
      <c r="AF410" s="46" t="s">
        <v>33</v>
      </c>
      <c r="AG410" s="46" t="s">
        <v>34</v>
      </c>
      <c r="AH410" s="46" t="s">
        <v>35</v>
      </c>
      <c r="AI410" s="46" t="s">
        <v>36</v>
      </c>
      <c r="AJ410" s="46" t="s">
        <v>37</v>
      </c>
      <c r="AK410" s="46" t="s">
        <v>38</v>
      </c>
      <c r="AL410" s="46" t="s">
        <v>39</v>
      </c>
      <c r="AM410" s="46" t="s">
        <v>40</v>
      </c>
      <c r="AN410" s="46" t="s">
        <v>41</v>
      </c>
      <c r="AO410" s="46" t="s">
        <v>42</v>
      </c>
    </row>
    <row r="411" spans="1:41" s="54" customFormat="1" ht="14.1" customHeight="1" x14ac:dyDescent="0.25">
      <c r="A411" s="47"/>
      <c r="B411" s="48"/>
      <c r="C411" s="49"/>
      <c r="D411" s="50" t="s">
        <v>43</v>
      </c>
      <c r="E411" s="51"/>
      <c r="F411" s="52" t="s">
        <v>44</v>
      </c>
      <c r="G411" s="53">
        <v>0.28499999999999998</v>
      </c>
      <c r="H411" s="53">
        <v>0.32500000000000001</v>
      </c>
      <c r="I411" s="53">
        <v>0.30499999999999999</v>
      </c>
      <c r="J411" s="53">
        <v>0.30499999999999999</v>
      </c>
      <c r="K411" s="53">
        <v>0.31</v>
      </c>
      <c r="L411" s="53">
        <v>0.29499999999999998</v>
      </c>
      <c r="M411" s="53">
        <v>0.3</v>
      </c>
      <c r="N411" s="53">
        <v>0.29499999999999998</v>
      </c>
      <c r="O411" s="53">
        <v>0.3</v>
      </c>
      <c r="P411" s="53">
        <v>0.3</v>
      </c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</row>
    <row r="412" spans="1:41" s="61" customFormat="1" ht="13.15" customHeight="1" x14ac:dyDescent="0.25">
      <c r="A412" s="55"/>
      <c r="B412" s="49"/>
      <c r="C412" s="56" t="s">
        <v>45</v>
      </c>
      <c r="D412" s="57"/>
      <c r="E412" s="58">
        <f>SUM((D412-B414)/B414)</f>
        <v>-1</v>
      </c>
      <c r="F412" s="52" t="s">
        <v>46</v>
      </c>
      <c r="G412" s="59">
        <v>0.32500000000000001</v>
      </c>
      <c r="H412" s="60">
        <v>0.32500000000000001</v>
      </c>
      <c r="I412" s="60">
        <v>0.31</v>
      </c>
      <c r="J412" s="60">
        <v>0.32</v>
      </c>
      <c r="K412" s="60">
        <v>0.315</v>
      </c>
      <c r="L412" s="60">
        <v>0.31</v>
      </c>
      <c r="M412" s="60">
        <v>0.3</v>
      </c>
      <c r="N412" s="60">
        <v>0.31</v>
      </c>
      <c r="O412" s="60">
        <v>0.30499999999999999</v>
      </c>
      <c r="P412" s="60">
        <v>0.3</v>
      </c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</row>
    <row r="413" spans="1:41" s="61" customFormat="1" ht="14.1" customHeight="1" x14ac:dyDescent="0.25">
      <c r="A413" s="62"/>
      <c r="B413" s="63"/>
      <c r="C413" s="56" t="s">
        <v>47</v>
      </c>
      <c r="D413" s="57">
        <v>0.32500000000000001</v>
      </c>
      <c r="E413" s="58">
        <f>SUM((D413-B414)/B414)</f>
        <v>4.8387096774193589E-2</v>
      </c>
      <c r="F413" s="52" t="s">
        <v>48</v>
      </c>
      <c r="G413" s="60">
        <v>0.28499999999999998</v>
      </c>
      <c r="H413" s="60">
        <v>0.31</v>
      </c>
      <c r="I413" s="60">
        <v>0.3</v>
      </c>
      <c r="J413" s="60">
        <v>0.30499999999999999</v>
      </c>
      <c r="K413" s="60">
        <v>0.28999999999999998</v>
      </c>
      <c r="L413" s="60">
        <v>0.29499999999999998</v>
      </c>
      <c r="M413" s="60">
        <v>0.29499999999999998</v>
      </c>
      <c r="N413" s="60">
        <v>0.29499999999999998</v>
      </c>
      <c r="O413" s="60">
        <v>0.29499999999999998</v>
      </c>
      <c r="P413" s="60">
        <v>0.28999999999999998</v>
      </c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</row>
    <row r="414" spans="1:41" s="61" customFormat="1" ht="14.1" customHeight="1" thickBot="1" x14ac:dyDescent="0.3">
      <c r="A414" s="64" t="s">
        <v>49</v>
      </c>
      <c r="B414" s="65">
        <v>0.31</v>
      </c>
      <c r="C414" s="49"/>
      <c r="D414" s="49"/>
      <c r="E414" s="66"/>
      <c r="F414" s="52" t="s">
        <v>50</v>
      </c>
      <c r="G414" s="60">
        <v>0.32500000000000001</v>
      </c>
      <c r="H414" s="53">
        <v>0.315</v>
      </c>
      <c r="I414" s="53">
        <v>0.30499999999999999</v>
      </c>
      <c r="J414" s="53">
        <v>0.31</v>
      </c>
      <c r="K414" s="53">
        <v>0.29499999999999998</v>
      </c>
      <c r="L414" s="53">
        <v>0.30499999999999999</v>
      </c>
      <c r="M414" s="53">
        <v>0.29499999999999998</v>
      </c>
      <c r="N414" s="53">
        <v>0.3</v>
      </c>
      <c r="O414" s="53">
        <v>0.30499999999999999</v>
      </c>
      <c r="P414" s="53">
        <v>0.28999999999999998</v>
      </c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</row>
    <row r="415" spans="1:41" s="71" customFormat="1" ht="14.1" customHeight="1" x14ac:dyDescent="0.25">
      <c r="A415" s="64" t="s">
        <v>130</v>
      </c>
      <c r="B415" s="65"/>
      <c r="C415" s="67"/>
      <c r="D415" s="67"/>
      <c r="E415" s="68"/>
      <c r="F415" s="69" t="s">
        <v>51</v>
      </c>
      <c r="G415" s="70">
        <f>(G411+G414)/2</f>
        <v>0.30499999999999999</v>
      </c>
      <c r="H415" s="70">
        <f t="shared" ref="H415:AO415" si="75">G415</f>
        <v>0.30499999999999999</v>
      </c>
      <c r="I415" s="70">
        <f t="shared" si="75"/>
        <v>0.30499999999999999</v>
      </c>
      <c r="J415" s="70">
        <f t="shared" si="75"/>
        <v>0.30499999999999999</v>
      </c>
      <c r="K415" s="70">
        <f t="shared" si="75"/>
        <v>0.30499999999999999</v>
      </c>
      <c r="L415" s="70">
        <f t="shared" si="75"/>
        <v>0.30499999999999999</v>
      </c>
      <c r="M415" s="70">
        <f t="shared" si="75"/>
        <v>0.30499999999999999</v>
      </c>
      <c r="N415" s="70">
        <f t="shared" si="75"/>
        <v>0.30499999999999999</v>
      </c>
      <c r="O415" s="70">
        <f t="shared" si="75"/>
        <v>0.30499999999999999</v>
      </c>
      <c r="P415" s="70">
        <f t="shared" si="75"/>
        <v>0.30499999999999999</v>
      </c>
      <c r="Q415" s="70">
        <f t="shared" si="75"/>
        <v>0.30499999999999999</v>
      </c>
      <c r="R415" s="70">
        <f t="shared" si="75"/>
        <v>0.30499999999999999</v>
      </c>
      <c r="S415" s="70">
        <f t="shared" si="75"/>
        <v>0.30499999999999999</v>
      </c>
      <c r="T415" s="70">
        <f t="shared" si="75"/>
        <v>0.30499999999999999</v>
      </c>
      <c r="U415" s="70">
        <f t="shared" si="75"/>
        <v>0.30499999999999999</v>
      </c>
      <c r="V415" s="70">
        <f t="shared" si="75"/>
        <v>0.30499999999999999</v>
      </c>
      <c r="W415" s="70">
        <f t="shared" si="75"/>
        <v>0.30499999999999999</v>
      </c>
      <c r="X415" s="70">
        <f t="shared" si="75"/>
        <v>0.30499999999999999</v>
      </c>
      <c r="Y415" s="70">
        <f t="shared" si="75"/>
        <v>0.30499999999999999</v>
      </c>
      <c r="Z415" s="70">
        <f t="shared" si="75"/>
        <v>0.30499999999999999</v>
      </c>
      <c r="AA415" s="70">
        <f t="shared" si="75"/>
        <v>0.30499999999999999</v>
      </c>
      <c r="AB415" s="70">
        <f t="shared" si="75"/>
        <v>0.30499999999999999</v>
      </c>
      <c r="AC415" s="70">
        <f t="shared" si="75"/>
        <v>0.30499999999999999</v>
      </c>
      <c r="AD415" s="70">
        <f t="shared" si="75"/>
        <v>0.30499999999999999</v>
      </c>
      <c r="AE415" s="70">
        <f t="shared" si="75"/>
        <v>0.30499999999999999</v>
      </c>
      <c r="AF415" s="70">
        <f t="shared" si="75"/>
        <v>0.30499999999999999</v>
      </c>
      <c r="AG415" s="70">
        <f t="shared" si="75"/>
        <v>0.30499999999999999</v>
      </c>
      <c r="AH415" s="70">
        <f t="shared" si="75"/>
        <v>0.30499999999999999</v>
      </c>
      <c r="AI415" s="70">
        <f t="shared" si="75"/>
        <v>0.30499999999999999</v>
      </c>
      <c r="AJ415" s="70">
        <f t="shared" si="75"/>
        <v>0.30499999999999999</v>
      </c>
      <c r="AK415" s="70">
        <f t="shared" si="75"/>
        <v>0.30499999999999999</v>
      </c>
      <c r="AL415" s="70">
        <f t="shared" si="75"/>
        <v>0.30499999999999999</v>
      </c>
      <c r="AM415" s="70">
        <f t="shared" si="75"/>
        <v>0.30499999999999999</v>
      </c>
      <c r="AN415" s="70">
        <f t="shared" si="75"/>
        <v>0.30499999999999999</v>
      </c>
      <c r="AO415" s="70">
        <f t="shared" si="75"/>
        <v>0.30499999999999999</v>
      </c>
    </row>
    <row r="416" spans="1:41" s="42" customFormat="1" ht="14.1" customHeight="1" x14ac:dyDescent="0.25">
      <c r="A416" s="93">
        <f>C414*B414</f>
        <v>0</v>
      </c>
      <c r="B416" s="94">
        <f>C415*B415</f>
        <v>0</v>
      </c>
      <c r="C416" s="72" t="s">
        <v>52</v>
      </c>
      <c r="D416" s="73">
        <v>0.30499999999999999</v>
      </c>
      <c r="E416" s="74">
        <f>SUM((B414-D416)/(D416))</f>
        <v>1.6393442622950834E-2</v>
      </c>
      <c r="F416" s="75" t="s">
        <v>53</v>
      </c>
      <c r="G416" s="76">
        <v>125560</v>
      </c>
      <c r="H416" s="77">
        <v>40520</v>
      </c>
      <c r="I416" s="77">
        <v>11870</v>
      </c>
      <c r="J416" s="77">
        <v>35100</v>
      </c>
      <c r="K416" s="77">
        <v>25090</v>
      </c>
      <c r="L416" s="77">
        <v>13500</v>
      </c>
      <c r="M416" s="77">
        <v>6989</v>
      </c>
      <c r="N416" s="77">
        <v>8819</v>
      </c>
      <c r="O416" s="77">
        <v>4578</v>
      </c>
      <c r="P416" s="77">
        <v>9585</v>
      </c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s="61" customFormat="1" ht="14.1" customHeight="1" x14ac:dyDescent="0.25">
      <c r="A417" s="55" t="s">
        <v>131</v>
      </c>
      <c r="B417" s="94">
        <f>ROUNDUP(A416/1000,0)+IF(A416,8.48,0)+ROUNDUP(A416*0.0003,2)</f>
        <v>0</v>
      </c>
      <c r="C417" s="72" t="s">
        <v>54</v>
      </c>
      <c r="D417" s="73"/>
      <c r="E417" s="74"/>
      <c r="F417" s="79" t="s">
        <v>49</v>
      </c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77"/>
      <c r="W417" s="80"/>
      <c r="X417" s="80"/>
      <c r="Y417" s="80"/>
      <c r="Z417" s="80"/>
      <c r="AA417" s="80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</row>
    <row r="418" spans="1:41" s="71" customFormat="1" ht="14.1" customHeight="1" x14ac:dyDescent="0.25">
      <c r="A418" s="82" t="s">
        <v>132</v>
      </c>
      <c r="B418" s="94">
        <f>ROUNDUP(B416/1000,0)+IF(B416,8.48,0)+ROUNDUP(B416*0.0003,2)</f>
        <v>0</v>
      </c>
      <c r="C418" s="84"/>
      <c r="D418" s="85" t="s">
        <v>55</v>
      </c>
      <c r="E418" s="86"/>
      <c r="F418" s="87" t="s">
        <v>56</v>
      </c>
      <c r="G418" s="88">
        <f t="shared" ref="G418:AO418" si="76">ROUNDDOWN(G415*105%,3)</f>
        <v>0.32</v>
      </c>
      <c r="H418" s="88">
        <f t="shared" si="76"/>
        <v>0.32</v>
      </c>
      <c r="I418" s="88">
        <f t="shared" si="76"/>
        <v>0.32</v>
      </c>
      <c r="J418" s="88">
        <f t="shared" si="76"/>
        <v>0.32</v>
      </c>
      <c r="K418" s="88">
        <f t="shared" si="76"/>
        <v>0.32</v>
      </c>
      <c r="L418" s="88">
        <f t="shared" si="76"/>
        <v>0.32</v>
      </c>
      <c r="M418" s="88">
        <f t="shared" si="76"/>
        <v>0.32</v>
      </c>
      <c r="N418" s="88">
        <f t="shared" si="76"/>
        <v>0.32</v>
      </c>
      <c r="O418" s="88">
        <f t="shared" si="76"/>
        <v>0.32</v>
      </c>
      <c r="P418" s="88">
        <f t="shared" si="76"/>
        <v>0.32</v>
      </c>
      <c r="Q418" s="88">
        <f t="shared" si="76"/>
        <v>0.32</v>
      </c>
      <c r="R418" s="88">
        <f t="shared" si="76"/>
        <v>0.32</v>
      </c>
      <c r="S418" s="88">
        <f t="shared" si="76"/>
        <v>0.32</v>
      </c>
      <c r="T418" s="88">
        <f t="shared" si="76"/>
        <v>0.32</v>
      </c>
      <c r="U418" s="88">
        <f t="shared" si="76"/>
        <v>0.32</v>
      </c>
      <c r="V418" s="88">
        <f t="shared" si="76"/>
        <v>0.32</v>
      </c>
      <c r="W418" s="88">
        <f t="shared" si="76"/>
        <v>0.32</v>
      </c>
      <c r="X418" s="88">
        <f t="shared" si="76"/>
        <v>0.32</v>
      </c>
      <c r="Y418" s="88">
        <f t="shared" si="76"/>
        <v>0.32</v>
      </c>
      <c r="Z418" s="88">
        <f t="shared" si="76"/>
        <v>0.32</v>
      </c>
      <c r="AA418" s="88">
        <f t="shared" si="76"/>
        <v>0.32</v>
      </c>
      <c r="AB418" s="88">
        <f t="shared" si="76"/>
        <v>0.32</v>
      </c>
      <c r="AC418" s="88">
        <f t="shared" si="76"/>
        <v>0.32</v>
      </c>
      <c r="AD418" s="88">
        <f t="shared" si="76"/>
        <v>0.32</v>
      </c>
      <c r="AE418" s="88">
        <f t="shared" si="76"/>
        <v>0.32</v>
      </c>
      <c r="AF418" s="88">
        <f t="shared" si="76"/>
        <v>0.32</v>
      </c>
      <c r="AG418" s="88">
        <f t="shared" si="76"/>
        <v>0.32</v>
      </c>
      <c r="AH418" s="88">
        <f t="shared" si="76"/>
        <v>0.32</v>
      </c>
      <c r="AI418" s="88">
        <f t="shared" si="76"/>
        <v>0.32</v>
      </c>
      <c r="AJ418" s="88">
        <f t="shared" si="76"/>
        <v>0.32</v>
      </c>
      <c r="AK418" s="88">
        <f t="shared" si="76"/>
        <v>0.32</v>
      </c>
      <c r="AL418" s="88">
        <f t="shared" si="76"/>
        <v>0.32</v>
      </c>
      <c r="AM418" s="88">
        <f t="shared" si="76"/>
        <v>0.32</v>
      </c>
      <c r="AN418" s="88">
        <f t="shared" si="76"/>
        <v>0.32</v>
      </c>
      <c r="AO418" s="88">
        <f t="shared" si="76"/>
        <v>0.32</v>
      </c>
    </row>
    <row r="419" spans="1:41" s="42" customFormat="1" ht="13.5" customHeight="1" x14ac:dyDescent="0.25">
      <c r="A419" s="89"/>
      <c r="B419" s="89"/>
      <c r="C419" s="89"/>
      <c r="D419" s="89"/>
      <c r="E419" s="89"/>
      <c r="F419" s="89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</row>
    <row r="420" spans="1:41" s="42" customFormat="1" ht="14.1" customHeight="1" x14ac:dyDescent="0.25">
      <c r="A420" s="173" t="s">
        <v>6</v>
      </c>
      <c r="B420" s="174"/>
      <c r="C420" s="174"/>
      <c r="D420" s="174"/>
      <c r="E420" s="175"/>
      <c r="F420" s="43" t="s">
        <v>7</v>
      </c>
      <c r="G420" s="44">
        <v>43767</v>
      </c>
      <c r="H420" s="44">
        <v>43768</v>
      </c>
      <c r="I420" s="44">
        <v>43769</v>
      </c>
      <c r="J420" s="44">
        <v>43770</v>
      </c>
      <c r="K420" s="44">
        <v>43773</v>
      </c>
      <c r="L420" s="44">
        <v>43774</v>
      </c>
      <c r="M420" s="44">
        <v>43775</v>
      </c>
      <c r="N420" s="44">
        <v>43776</v>
      </c>
      <c r="O420" s="44">
        <v>43777</v>
      </c>
      <c r="P420" s="44">
        <v>43780</v>
      </c>
      <c r="Q420" s="44">
        <v>43781</v>
      </c>
      <c r="R420" s="44">
        <v>43782</v>
      </c>
      <c r="S420" s="44">
        <v>43783</v>
      </c>
      <c r="T420" s="44">
        <v>43784</v>
      </c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</row>
    <row r="421" spans="1:41" s="42" customFormat="1" ht="14.1" customHeight="1" x14ac:dyDescent="0.25">
      <c r="A421" s="176" t="s">
        <v>8</v>
      </c>
      <c r="B421" s="177"/>
      <c r="C421" s="177"/>
      <c r="D421" s="178"/>
      <c r="E421" s="179"/>
      <c r="F421" s="164" t="s">
        <v>165</v>
      </c>
      <c r="G421" s="45" t="s">
        <v>129</v>
      </c>
      <c r="H421" s="46" t="s">
        <v>9</v>
      </c>
      <c r="I421" s="46" t="s">
        <v>10</v>
      </c>
      <c r="J421" s="45" t="s">
        <v>11</v>
      </c>
      <c r="K421" s="46" t="s">
        <v>12</v>
      </c>
      <c r="L421" s="46" t="s">
        <v>13</v>
      </c>
      <c r="M421" s="151" t="s">
        <v>14</v>
      </c>
      <c r="N421" s="151" t="s">
        <v>15</v>
      </c>
      <c r="O421" s="151" t="s">
        <v>16</v>
      </c>
      <c r="P421" s="159" t="s">
        <v>17</v>
      </c>
      <c r="Q421" s="46" t="s">
        <v>18</v>
      </c>
      <c r="R421" s="46" t="s">
        <v>19</v>
      </c>
      <c r="S421" s="46" t="s">
        <v>20</v>
      </c>
      <c r="T421" s="46" t="s">
        <v>21</v>
      </c>
      <c r="U421" s="46" t="s">
        <v>22</v>
      </c>
      <c r="V421" s="46" t="s">
        <v>23</v>
      </c>
      <c r="W421" s="46" t="s">
        <v>24</v>
      </c>
      <c r="X421" s="46" t="s">
        <v>25</v>
      </c>
      <c r="Y421" s="46" t="s">
        <v>26</v>
      </c>
      <c r="Z421" s="46" t="s">
        <v>27</v>
      </c>
      <c r="AA421" s="46" t="s">
        <v>28</v>
      </c>
      <c r="AB421" s="46" t="s">
        <v>29</v>
      </c>
      <c r="AC421" s="46" t="s">
        <v>30</v>
      </c>
      <c r="AD421" s="46" t="s">
        <v>31</v>
      </c>
      <c r="AE421" s="46" t="s">
        <v>32</v>
      </c>
      <c r="AF421" s="46" t="s">
        <v>33</v>
      </c>
      <c r="AG421" s="46" t="s">
        <v>34</v>
      </c>
      <c r="AH421" s="46" t="s">
        <v>35</v>
      </c>
      <c r="AI421" s="46" t="s">
        <v>36</v>
      </c>
      <c r="AJ421" s="46" t="s">
        <v>37</v>
      </c>
      <c r="AK421" s="46" t="s">
        <v>38</v>
      </c>
      <c r="AL421" s="46" t="s">
        <v>39</v>
      </c>
      <c r="AM421" s="46" t="s">
        <v>40</v>
      </c>
      <c r="AN421" s="46" t="s">
        <v>41</v>
      </c>
      <c r="AO421" s="46" t="s">
        <v>42</v>
      </c>
    </row>
    <row r="422" spans="1:41" s="54" customFormat="1" ht="14.1" customHeight="1" x14ac:dyDescent="0.25">
      <c r="A422" s="47"/>
      <c r="B422" s="48"/>
      <c r="C422" s="49"/>
      <c r="D422" s="50" t="s">
        <v>43</v>
      </c>
      <c r="E422" s="51"/>
      <c r="F422" s="52" t="s">
        <v>44</v>
      </c>
      <c r="G422" s="53">
        <v>0.26500000000000001</v>
      </c>
      <c r="H422" s="53">
        <v>0.315</v>
      </c>
      <c r="I422" s="53">
        <v>0.3</v>
      </c>
      <c r="J422" s="53">
        <v>0.30499999999999999</v>
      </c>
      <c r="K422" s="53">
        <v>0.315</v>
      </c>
      <c r="L422" s="53">
        <v>0.3</v>
      </c>
      <c r="M422" s="53">
        <v>0.30499999999999999</v>
      </c>
      <c r="N422" s="53">
        <v>0.29499999999999998</v>
      </c>
      <c r="O422" s="53">
        <v>0.28999999999999998</v>
      </c>
      <c r="P422" s="53">
        <v>0.28499999999999998</v>
      </c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</row>
    <row r="423" spans="1:41" s="61" customFormat="1" ht="13.15" customHeight="1" x14ac:dyDescent="0.25">
      <c r="A423" s="55"/>
      <c r="B423" s="49"/>
      <c r="C423" s="56" t="s">
        <v>45</v>
      </c>
      <c r="D423" s="57"/>
      <c r="E423" s="58">
        <f>SUM((D423-B425)/B425)</f>
        <v>-1</v>
      </c>
      <c r="F423" s="52" t="s">
        <v>46</v>
      </c>
      <c r="G423" s="59">
        <v>0.315</v>
      </c>
      <c r="H423" s="59">
        <v>0.32</v>
      </c>
      <c r="I423" s="60">
        <v>0.31</v>
      </c>
      <c r="J423" s="59">
        <v>0.32500000000000001</v>
      </c>
      <c r="K423" s="60">
        <v>0.315</v>
      </c>
      <c r="L423" s="60">
        <v>0.315</v>
      </c>
      <c r="M423" s="60">
        <v>0.30499999999999999</v>
      </c>
      <c r="N423" s="60">
        <v>0.3</v>
      </c>
      <c r="O423" s="60">
        <v>0.28999999999999998</v>
      </c>
      <c r="P423" s="60">
        <v>0.28499999999999998</v>
      </c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</row>
    <row r="424" spans="1:41" s="61" customFormat="1" ht="14.1" customHeight="1" x14ac:dyDescent="0.25">
      <c r="A424" s="62"/>
      <c r="B424" s="63"/>
      <c r="C424" s="56" t="s">
        <v>47</v>
      </c>
      <c r="D424" s="57">
        <v>0.32500000000000001</v>
      </c>
      <c r="E424" s="58">
        <f>SUM((D424-B425)/B425)</f>
        <v>8.3333333333333412E-2</v>
      </c>
      <c r="F424" s="52" t="s">
        <v>48</v>
      </c>
      <c r="G424" s="60">
        <v>0.26500000000000001</v>
      </c>
      <c r="H424" s="60">
        <v>0.29499999999999998</v>
      </c>
      <c r="I424" s="60">
        <v>0.29499999999999998</v>
      </c>
      <c r="J424" s="60">
        <v>0.30499999999999999</v>
      </c>
      <c r="K424" s="60">
        <v>0.3</v>
      </c>
      <c r="L424" s="60">
        <v>0.3</v>
      </c>
      <c r="M424" s="60">
        <v>0.28499999999999998</v>
      </c>
      <c r="N424" s="60">
        <v>0.28499999999999998</v>
      </c>
      <c r="O424" s="60">
        <v>0.28499999999999998</v>
      </c>
      <c r="P424" s="60">
        <v>0.27500000000000002</v>
      </c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</row>
    <row r="425" spans="1:41" s="61" customFormat="1" ht="14.1" customHeight="1" thickBot="1" x14ac:dyDescent="0.3">
      <c r="A425" s="64" t="s">
        <v>49</v>
      </c>
      <c r="B425" s="65">
        <v>0.3</v>
      </c>
      <c r="C425" s="49"/>
      <c r="D425" s="49"/>
      <c r="E425" s="66"/>
      <c r="F425" s="52" t="s">
        <v>50</v>
      </c>
      <c r="G425" s="60">
        <v>0.315</v>
      </c>
      <c r="H425" s="53">
        <v>0.30499999999999999</v>
      </c>
      <c r="I425" s="53">
        <v>0.30499999999999999</v>
      </c>
      <c r="J425" s="53">
        <v>0.31</v>
      </c>
      <c r="K425" s="53">
        <v>0.3</v>
      </c>
      <c r="L425" s="53">
        <v>0.30499999999999999</v>
      </c>
      <c r="M425" s="53">
        <v>0.28999999999999998</v>
      </c>
      <c r="N425" s="53">
        <v>0.28999999999999998</v>
      </c>
      <c r="O425" s="53">
        <v>0.28499999999999998</v>
      </c>
      <c r="P425" s="53">
        <v>0.27500000000000002</v>
      </c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</row>
    <row r="426" spans="1:41" s="71" customFormat="1" ht="14.1" customHeight="1" x14ac:dyDescent="0.25">
      <c r="A426" s="64" t="s">
        <v>130</v>
      </c>
      <c r="B426" s="65"/>
      <c r="C426" s="67"/>
      <c r="D426" s="67"/>
      <c r="E426" s="68"/>
      <c r="F426" s="69" t="s">
        <v>51</v>
      </c>
      <c r="G426" s="70">
        <f>(G422+G425)/2</f>
        <v>0.29000000000000004</v>
      </c>
      <c r="H426" s="70">
        <f t="shared" ref="H426:AO426" si="77">G426</f>
        <v>0.29000000000000004</v>
      </c>
      <c r="I426" s="70">
        <f t="shared" si="77"/>
        <v>0.29000000000000004</v>
      </c>
      <c r="J426" s="70">
        <f t="shared" si="77"/>
        <v>0.29000000000000004</v>
      </c>
      <c r="K426" s="70">
        <f t="shared" si="77"/>
        <v>0.29000000000000004</v>
      </c>
      <c r="L426" s="70">
        <f t="shared" si="77"/>
        <v>0.29000000000000004</v>
      </c>
      <c r="M426" s="70">
        <f t="shared" si="77"/>
        <v>0.29000000000000004</v>
      </c>
      <c r="N426" s="70">
        <f t="shared" si="77"/>
        <v>0.29000000000000004</v>
      </c>
      <c r="O426" s="70">
        <f t="shared" si="77"/>
        <v>0.29000000000000004</v>
      </c>
      <c r="P426" s="70">
        <f t="shared" si="77"/>
        <v>0.29000000000000004</v>
      </c>
      <c r="Q426" s="70">
        <f t="shared" si="77"/>
        <v>0.29000000000000004</v>
      </c>
      <c r="R426" s="70">
        <f t="shared" si="77"/>
        <v>0.29000000000000004</v>
      </c>
      <c r="S426" s="70">
        <f t="shared" si="77"/>
        <v>0.29000000000000004</v>
      </c>
      <c r="T426" s="70">
        <f t="shared" si="77"/>
        <v>0.29000000000000004</v>
      </c>
      <c r="U426" s="70">
        <f t="shared" si="77"/>
        <v>0.29000000000000004</v>
      </c>
      <c r="V426" s="70">
        <f t="shared" si="77"/>
        <v>0.29000000000000004</v>
      </c>
      <c r="W426" s="70">
        <f t="shared" si="77"/>
        <v>0.29000000000000004</v>
      </c>
      <c r="X426" s="70">
        <f t="shared" si="77"/>
        <v>0.29000000000000004</v>
      </c>
      <c r="Y426" s="70">
        <f t="shared" si="77"/>
        <v>0.29000000000000004</v>
      </c>
      <c r="Z426" s="70">
        <f t="shared" si="77"/>
        <v>0.29000000000000004</v>
      </c>
      <c r="AA426" s="70">
        <f t="shared" si="77"/>
        <v>0.29000000000000004</v>
      </c>
      <c r="AB426" s="70">
        <f t="shared" si="77"/>
        <v>0.29000000000000004</v>
      </c>
      <c r="AC426" s="70">
        <f t="shared" si="77"/>
        <v>0.29000000000000004</v>
      </c>
      <c r="AD426" s="70">
        <f t="shared" si="77"/>
        <v>0.29000000000000004</v>
      </c>
      <c r="AE426" s="70">
        <f t="shared" si="77"/>
        <v>0.29000000000000004</v>
      </c>
      <c r="AF426" s="70">
        <f t="shared" si="77"/>
        <v>0.29000000000000004</v>
      </c>
      <c r="AG426" s="70">
        <f t="shared" si="77"/>
        <v>0.29000000000000004</v>
      </c>
      <c r="AH426" s="70">
        <f t="shared" si="77"/>
        <v>0.29000000000000004</v>
      </c>
      <c r="AI426" s="70">
        <f t="shared" si="77"/>
        <v>0.29000000000000004</v>
      </c>
      <c r="AJ426" s="70">
        <f t="shared" si="77"/>
        <v>0.29000000000000004</v>
      </c>
      <c r="AK426" s="70">
        <f t="shared" si="77"/>
        <v>0.29000000000000004</v>
      </c>
      <c r="AL426" s="70">
        <f t="shared" si="77"/>
        <v>0.29000000000000004</v>
      </c>
      <c r="AM426" s="70">
        <f t="shared" si="77"/>
        <v>0.29000000000000004</v>
      </c>
      <c r="AN426" s="70">
        <f t="shared" si="77"/>
        <v>0.29000000000000004</v>
      </c>
      <c r="AO426" s="70">
        <f t="shared" si="77"/>
        <v>0.29000000000000004</v>
      </c>
    </row>
    <row r="427" spans="1:41" s="42" customFormat="1" ht="14.1" customHeight="1" x14ac:dyDescent="0.25">
      <c r="A427" s="93">
        <f>C425*B425</f>
        <v>0</v>
      </c>
      <c r="B427" s="94">
        <f>C426*B426</f>
        <v>0</v>
      </c>
      <c r="C427" s="72" t="s">
        <v>52</v>
      </c>
      <c r="D427" s="73">
        <v>0.28499999999999998</v>
      </c>
      <c r="E427" s="74">
        <f>SUM((B425-D427)/(D427))</f>
        <v>5.2631578947368474E-2</v>
      </c>
      <c r="F427" s="75" t="s">
        <v>53</v>
      </c>
      <c r="G427" s="76">
        <v>121130</v>
      </c>
      <c r="H427" s="77">
        <v>53520</v>
      </c>
      <c r="I427" s="77">
        <v>14900</v>
      </c>
      <c r="J427" s="77">
        <v>78960</v>
      </c>
      <c r="K427" s="77">
        <v>22130</v>
      </c>
      <c r="L427" s="77">
        <v>15640</v>
      </c>
      <c r="M427" s="77">
        <v>31350</v>
      </c>
      <c r="N427" s="77">
        <v>16800</v>
      </c>
      <c r="O427" s="77">
        <v>15160</v>
      </c>
      <c r="P427" s="77">
        <v>17620</v>
      </c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spans="1:41" s="61" customFormat="1" ht="14.1" customHeight="1" x14ac:dyDescent="0.25">
      <c r="A428" s="55" t="s">
        <v>131</v>
      </c>
      <c r="B428" s="94">
        <f>ROUNDUP(A427/1000,0)+IF(A427,8.48,0)+ROUNDUP(A427*0.0003,2)</f>
        <v>0</v>
      </c>
      <c r="C428" s="72" t="s">
        <v>54</v>
      </c>
      <c r="D428" s="73"/>
      <c r="E428" s="74"/>
      <c r="F428" s="79" t="s">
        <v>49</v>
      </c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77"/>
      <c r="W428" s="80"/>
      <c r="X428" s="80"/>
      <c r="Y428" s="80"/>
      <c r="Z428" s="80"/>
      <c r="AA428" s="80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s="71" customFormat="1" ht="14.1" customHeight="1" x14ac:dyDescent="0.25">
      <c r="A429" s="82" t="s">
        <v>132</v>
      </c>
      <c r="B429" s="94">
        <f>ROUNDUP(B427/1000,0)+IF(B427,8.48,0)+ROUNDUP(B427*0.0003,2)</f>
        <v>0</v>
      </c>
      <c r="C429" s="84"/>
      <c r="D429" s="85" t="s">
        <v>55</v>
      </c>
      <c r="E429" s="86"/>
      <c r="F429" s="87" t="s">
        <v>56</v>
      </c>
      <c r="G429" s="88">
        <f t="shared" ref="G429:AO429" si="78">ROUNDDOWN(G426*105%,3)</f>
        <v>0.30399999999999999</v>
      </c>
      <c r="H429" s="88">
        <f t="shared" si="78"/>
        <v>0.30399999999999999</v>
      </c>
      <c r="I429" s="88">
        <f t="shared" si="78"/>
        <v>0.30399999999999999</v>
      </c>
      <c r="J429" s="88">
        <f t="shared" si="78"/>
        <v>0.30399999999999999</v>
      </c>
      <c r="K429" s="88">
        <f t="shared" si="78"/>
        <v>0.30399999999999999</v>
      </c>
      <c r="L429" s="88">
        <f t="shared" si="78"/>
        <v>0.30399999999999999</v>
      </c>
      <c r="M429" s="88">
        <f t="shared" si="78"/>
        <v>0.30399999999999999</v>
      </c>
      <c r="N429" s="88">
        <f t="shared" si="78"/>
        <v>0.30399999999999999</v>
      </c>
      <c r="O429" s="88">
        <f t="shared" si="78"/>
        <v>0.30399999999999999</v>
      </c>
      <c r="P429" s="88">
        <f t="shared" si="78"/>
        <v>0.30399999999999999</v>
      </c>
      <c r="Q429" s="88">
        <f t="shared" si="78"/>
        <v>0.30399999999999999</v>
      </c>
      <c r="R429" s="88">
        <f t="shared" si="78"/>
        <v>0.30399999999999999</v>
      </c>
      <c r="S429" s="88">
        <f t="shared" si="78"/>
        <v>0.30399999999999999</v>
      </c>
      <c r="T429" s="88">
        <f t="shared" si="78"/>
        <v>0.30399999999999999</v>
      </c>
      <c r="U429" s="88">
        <f t="shared" si="78"/>
        <v>0.30399999999999999</v>
      </c>
      <c r="V429" s="88">
        <f t="shared" si="78"/>
        <v>0.30399999999999999</v>
      </c>
      <c r="W429" s="88">
        <f t="shared" si="78"/>
        <v>0.30399999999999999</v>
      </c>
      <c r="X429" s="88">
        <f t="shared" si="78"/>
        <v>0.30399999999999999</v>
      </c>
      <c r="Y429" s="88">
        <f t="shared" si="78"/>
        <v>0.30399999999999999</v>
      </c>
      <c r="Z429" s="88">
        <f t="shared" si="78"/>
        <v>0.30399999999999999</v>
      </c>
      <c r="AA429" s="88">
        <f t="shared" si="78"/>
        <v>0.30399999999999999</v>
      </c>
      <c r="AB429" s="88">
        <f t="shared" si="78"/>
        <v>0.30399999999999999</v>
      </c>
      <c r="AC429" s="88">
        <f t="shared" si="78"/>
        <v>0.30399999999999999</v>
      </c>
      <c r="AD429" s="88">
        <f t="shared" si="78"/>
        <v>0.30399999999999999</v>
      </c>
      <c r="AE429" s="88">
        <f t="shared" si="78"/>
        <v>0.30399999999999999</v>
      </c>
      <c r="AF429" s="88">
        <f t="shared" si="78"/>
        <v>0.30399999999999999</v>
      </c>
      <c r="AG429" s="88">
        <f t="shared" si="78"/>
        <v>0.30399999999999999</v>
      </c>
      <c r="AH429" s="88">
        <f t="shared" si="78"/>
        <v>0.30399999999999999</v>
      </c>
      <c r="AI429" s="88">
        <f t="shared" si="78"/>
        <v>0.30399999999999999</v>
      </c>
      <c r="AJ429" s="88">
        <f t="shared" si="78"/>
        <v>0.30399999999999999</v>
      </c>
      <c r="AK429" s="88">
        <f t="shared" si="78"/>
        <v>0.30399999999999999</v>
      </c>
      <c r="AL429" s="88">
        <f t="shared" si="78"/>
        <v>0.30399999999999999</v>
      </c>
      <c r="AM429" s="88">
        <f t="shared" si="78"/>
        <v>0.30399999999999999</v>
      </c>
      <c r="AN429" s="88">
        <f t="shared" si="78"/>
        <v>0.30399999999999999</v>
      </c>
      <c r="AO429" s="88">
        <f t="shared" si="78"/>
        <v>0.30399999999999999</v>
      </c>
    </row>
    <row r="430" spans="1:41" s="42" customFormat="1" ht="13.5" customHeight="1" x14ac:dyDescent="0.25">
      <c r="A430" s="89"/>
      <c r="B430" s="89"/>
      <c r="C430" s="89"/>
      <c r="D430" s="89"/>
      <c r="E430" s="89"/>
      <c r="F430" s="89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</row>
    <row r="431" spans="1:41" s="42" customFormat="1" ht="14.1" customHeight="1" x14ac:dyDescent="0.25">
      <c r="A431" s="173" t="s">
        <v>6</v>
      </c>
      <c r="B431" s="174"/>
      <c r="C431" s="174"/>
      <c r="D431" s="174"/>
      <c r="E431" s="175"/>
      <c r="F431" s="43" t="s">
        <v>7</v>
      </c>
      <c r="G431" s="44">
        <v>43769</v>
      </c>
      <c r="H431" s="44">
        <v>43770</v>
      </c>
      <c r="I431" s="44">
        <v>43773</v>
      </c>
      <c r="J431" s="44">
        <v>43774</v>
      </c>
      <c r="K431" s="44">
        <v>43775</v>
      </c>
      <c r="L431" s="44">
        <v>43776</v>
      </c>
      <c r="M431" s="44">
        <v>43777</v>
      </c>
      <c r="N431" s="44">
        <v>43780</v>
      </c>
      <c r="O431" s="44">
        <v>43781</v>
      </c>
      <c r="P431" s="44">
        <v>43782</v>
      </c>
      <c r="Q431" s="44">
        <v>43783</v>
      </c>
      <c r="R431" s="44">
        <v>43784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</row>
    <row r="432" spans="1:41" s="42" customFormat="1" ht="14.1" customHeight="1" x14ac:dyDescent="0.25">
      <c r="A432" s="176" t="s">
        <v>8</v>
      </c>
      <c r="B432" s="177"/>
      <c r="C432" s="177"/>
      <c r="D432" s="178"/>
      <c r="E432" s="179"/>
      <c r="F432" s="164" t="s">
        <v>166</v>
      </c>
      <c r="G432" s="45" t="s">
        <v>129</v>
      </c>
      <c r="H432" s="46" t="s">
        <v>9</v>
      </c>
      <c r="I432" s="46" t="s">
        <v>10</v>
      </c>
      <c r="J432" s="46" t="s">
        <v>11</v>
      </c>
      <c r="K432" s="45" t="s">
        <v>12</v>
      </c>
      <c r="L432" s="46" t="s">
        <v>13</v>
      </c>
      <c r="M432" s="159" t="s">
        <v>14</v>
      </c>
      <c r="N432" s="45" t="s">
        <v>15</v>
      </c>
      <c r="O432" s="46" t="s">
        <v>16</v>
      </c>
      <c r="P432" s="46" t="s">
        <v>17</v>
      </c>
      <c r="Q432" s="46" t="s">
        <v>18</v>
      </c>
      <c r="R432" s="46" t="s">
        <v>19</v>
      </c>
      <c r="S432" s="46" t="s">
        <v>20</v>
      </c>
      <c r="T432" s="46" t="s">
        <v>21</v>
      </c>
      <c r="U432" s="46" t="s">
        <v>22</v>
      </c>
      <c r="V432" s="46" t="s">
        <v>23</v>
      </c>
      <c r="W432" s="46" t="s">
        <v>24</v>
      </c>
      <c r="X432" s="46" t="s">
        <v>25</v>
      </c>
      <c r="Y432" s="46" t="s">
        <v>26</v>
      </c>
      <c r="Z432" s="46" t="s">
        <v>27</v>
      </c>
      <c r="AA432" s="46" t="s">
        <v>28</v>
      </c>
      <c r="AB432" s="46" t="s">
        <v>29</v>
      </c>
      <c r="AC432" s="46" t="s">
        <v>30</v>
      </c>
      <c r="AD432" s="46" t="s">
        <v>31</v>
      </c>
      <c r="AE432" s="46" t="s">
        <v>32</v>
      </c>
      <c r="AF432" s="46" t="s">
        <v>33</v>
      </c>
      <c r="AG432" s="46" t="s">
        <v>34</v>
      </c>
      <c r="AH432" s="46" t="s">
        <v>35</v>
      </c>
      <c r="AI432" s="46" t="s">
        <v>36</v>
      </c>
      <c r="AJ432" s="46" t="s">
        <v>37</v>
      </c>
      <c r="AK432" s="46" t="s">
        <v>38</v>
      </c>
      <c r="AL432" s="46" t="s">
        <v>39</v>
      </c>
      <c r="AM432" s="46" t="s">
        <v>40</v>
      </c>
      <c r="AN432" s="46" t="s">
        <v>41</v>
      </c>
      <c r="AO432" s="46" t="s">
        <v>42</v>
      </c>
    </row>
    <row r="433" spans="1:41" s="54" customFormat="1" ht="14.1" customHeight="1" x14ac:dyDescent="0.25">
      <c r="A433" s="47"/>
      <c r="B433" s="48"/>
      <c r="C433" s="49"/>
      <c r="D433" s="50" t="s">
        <v>43</v>
      </c>
      <c r="E433" s="51"/>
      <c r="F433" s="52" t="s">
        <v>44</v>
      </c>
      <c r="G433" s="53">
        <v>2.73</v>
      </c>
      <c r="H433" s="53">
        <v>2.86</v>
      </c>
      <c r="I433" s="53">
        <v>2.88</v>
      </c>
      <c r="J433" s="53">
        <v>2.88</v>
      </c>
      <c r="K433" s="53">
        <v>2.9</v>
      </c>
      <c r="L433" s="53">
        <v>2.92</v>
      </c>
      <c r="M433" s="53">
        <v>2.9</v>
      </c>
      <c r="N433" s="53">
        <v>0.28000000000000003</v>
      </c>
      <c r="O433" s="53">
        <v>2.86</v>
      </c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</row>
    <row r="434" spans="1:41" s="61" customFormat="1" ht="13.15" customHeight="1" x14ac:dyDescent="0.25">
      <c r="A434" s="55"/>
      <c r="B434" s="49"/>
      <c r="C434" s="56" t="s">
        <v>45</v>
      </c>
      <c r="D434" s="57"/>
      <c r="E434" s="58">
        <f>SUM((D434-B436)/B436)</f>
        <v>-1</v>
      </c>
      <c r="F434" s="52" t="s">
        <v>46</v>
      </c>
      <c r="G434" s="59">
        <v>2.9</v>
      </c>
      <c r="H434" s="60">
        <v>2.88</v>
      </c>
      <c r="I434" s="59">
        <v>2.91</v>
      </c>
      <c r="J434" s="60">
        <v>2.91</v>
      </c>
      <c r="K434" s="59">
        <v>2.93</v>
      </c>
      <c r="L434" s="59">
        <v>2.94</v>
      </c>
      <c r="M434" s="60">
        <v>2.91</v>
      </c>
      <c r="N434" s="60">
        <v>0.28499999999999998</v>
      </c>
      <c r="O434" s="60">
        <v>2.87</v>
      </c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</row>
    <row r="435" spans="1:41" s="61" customFormat="1" ht="14.1" customHeight="1" x14ac:dyDescent="0.25">
      <c r="A435" s="62"/>
      <c r="B435" s="63"/>
      <c r="C435" s="56" t="s">
        <v>47</v>
      </c>
      <c r="D435" s="57">
        <v>2.94</v>
      </c>
      <c r="E435" s="58">
        <f>SUM((D435-B436)/B436)</f>
        <v>3.1578947368421005E-2</v>
      </c>
      <c r="F435" s="52" t="s">
        <v>48</v>
      </c>
      <c r="G435" s="60">
        <v>2.72</v>
      </c>
      <c r="H435" s="60">
        <v>2.83</v>
      </c>
      <c r="I435" s="60">
        <v>2.86</v>
      </c>
      <c r="J435" s="60">
        <v>2.88</v>
      </c>
      <c r="K435" s="60">
        <v>2.88</v>
      </c>
      <c r="L435" s="60">
        <v>2.89</v>
      </c>
      <c r="M435" s="60">
        <v>2.71</v>
      </c>
      <c r="N435" s="60">
        <v>0.28000000000000003</v>
      </c>
      <c r="O435" s="60">
        <v>2.82</v>
      </c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</row>
    <row r="436" spans="1:41" s="61" customFormat="1" ht="14.1" customHeight="1" thickBot="1" x14ac:dyDescent="0.3">
      <c r="A436" s="64" t="s">
        <v>49</v>
      </c>
      <c r="B436" s="65">
        <v>2.85</v>
      </c>
      <c r="C436" s="49"/>
      <c r="D436" s="49"/>
      <c r="E436" s="66"/>
      <c r="F436" s="52" t="s">
        <v>50</v>
      </c>
      <c r="G436" s="60">
        <v>2.88</v>
      </c>
      <c r="H436" s="53">
        <v>2.88</v>
      </c>
      <c r="I436" s="53">
        <v>2.88</v>
      </c>
      <c r="J436" s="53">
        <v>2.89</v>
      </c>
      <c r="K436" s="53">
        <v>2.91</v>
      </c>
      <c r="L436" s="53">
        <v>2.9</v>
      </c>
      <c r="M436" s="53">
        <v>2.78</v>
      </c>
      <c r="N436" s="53">
        <v>0.28399999999999997</v>
      </c>
      <c r="O436" s="53">
        <v>2.85</v>
      </c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</row>
    <row r="437" spans="1:41" s="71" customFormat="1" ht="14.1" customHeight="1" x14ac:dyDescent="0.25">
      <c r="A437" s="64" t="s">
        <v>130</v>
      </c>
      <c r="B437" s="65"/>
      <c r="C437" s="67"/>
      <c r="D437" s="67"/>
      <c r="E437" s="68"/>
      <c r="F437" s="69" t="s">
        <v>51</v>
      </c>
      <c r="G437" s="70">
        <f>(G433+G436)/2</f>
        <v>2.8049999999999997</v>
      </c>
      <c r="H437" s="70">
        <f t="shared" ref="H437:AO437" si="79">G437</f>
        <v>2.8049999999999997</v>
      </c>
      <c r="I437" s="70">
        <f t="shared" si="79"/>
        <v>2.8049999999999997</v>
      </c>
      <c r="J437" s="70">
        <f t="shared" si="79"/>
        <v>2.8049999999999997</v>
      </c>
      <c r="K437" s="70">
        <f t="shared" si="79"/>
        <v>2.8049999999999997</v>
      </c>
      <c r="L437" s="70">
        <f t="shared" si="79"/>
        <v>2.8049999999999997</v>
      </c>
      <c r="M437" s="70">
        <f t="shared" si="79"/>
        <v>2.8049999999999997</v>
      </c>
      <c r="N437" s="70">
        <f t="shared" si="79"/>
        <v>2.8049999999999997</v>
      </c>
      <c r="O437" s="70">
        <f t="shared" si="79"/>
        <v>2.8049999999999997</v>
      </c>
      <c r="P437" s="70">
        <f t="shared" si="79"/>
        <v>2.8049999999999997</v>
      </c>
      <c r="Q437" s="70">
        <f t="shared" si="79"/>
        <v>2.8049999999999997</v>
      </c>
      <c r="R437" s="70">
        <f t="shared" si="79"/>
        <v>2.8049999999999997</v>
      </c>
      <c r="S437" s="70">
        <f t="shared" si="79"/>
        <v>2.8049999999999997</v>
      </c>
      <c r="T437" s="70">
        <f t="shared" si="79"/>
        <v>2.8049999999999997</v>
      </c>
      <c r="U437" s="70">
        <f t="shared" si="79"/>
        <v>2.8049999999999997</v>
      </c>
      <c r="V437" s="70">
        <f t="shared" si="79"/>
        <v>2.8049999999999997</v>
      </c>
      <c r="W437" s="70">
        <f t="shared" si="79"/>
        <v>2.8049999999999997</v>
      </c>
      <c r="X437" s="70">
        <f t="shared" si="79"/>
        <v>2.8049999999999997</v>
      </c>
      <c r="Y437" s="70">
        <f t="shared" si="79"/>
        <v>2.8049999999999997</v>
      </c>
      <c r="Z437" s="70">
        <f t="shared" si="79"/>
        <v>2.8049999999999997</v>
      </c>
      <c r="AA437" s="70">
        <f t="shared" si="79"/>
        <v>2.8049999999999997</v>
      </c>
      <c r="AB437" s="70">
        <f t="shared" si="79"/>
        <v>2.8049999999999997</v>
      </c>
      <c r="AC437" s="70">
        <f t="shared" si="79"/>
        <v>2.8049999999999997</v>
      </c>
      <c r="AD437" s="70">
        <f t="shared" si="79"/>
        <v>2.8049999999999997</v>
      </c>
      <c r="AE437" s="70">
        <f t="shared" si="79"/>
        <v>2.8049999999999997</v>
      </c>
      <c r="AF437" s="70">
        <f t="shared" si="79"/>
        <v>2.8049999999999997</v>
      </c>
      <c r="AG437" s="70">
        <f t="shared" si="79"/>
        <v>2.8049999999999997</v>
      </c>
      <c r="AH437" s="70">
        <f t="shared" si="79"/>
        <v>2.8049999999999997</v>
      </c>
      <c r="AI437" s="70">
        <f t="shared" si="79"/>
        <v>2.8049999999999997</v>
      </c>
      <c r="AJ437" s="70">
        <f t="shared" si="79"/>
        <v>2.8049999999999997</v>
      </c>
      <c r="AK437" s="70">
        <f t="shared" si="79"/>
        <v>2.8049999999999997</v>
      </c>
      <c r="AL437" s="70">
        <f t="shared" si="79"/>
        <v>2.8049999999999997</v>
      </c>
      <c r="AM437" s="70">
        <f t="shared" si="79"/>
        <v>2.8049999999999997</v>
      </c>
      <c r="AN437" s="70">
        <f t="shared" si="79"/>
        <v>2.8049999999999997</v>
      </c>
      <c r="AO437" s="70">
        <f t="shared" si="79"/>
        <v>2.8049999999999997</v>
      </c>
    </row>
    <row r="438" spans="1:41" s="42" customFormat="1" ht="14.1" customHeight="1" x14ac:dyDescent="0.25">
      <c r="A438" s="93">
        <f>C436*B436</f>
        <v>0</v>
      </c>
      <c r="B438" s="94">
        <f>C437*B437</f>
        <v>0</v>
      </c>
      <c r="C438" s="72" t="s">
        <v>52</v>
      </c>
      <c r="D438" s="73">
        <v>2.8</v>
      </c>
      <c r="E438" s="74">
        <f>SUM((B436-D438)/(D438))</f>
        <v>1.7857142857142953E-2</v>
      </c>
      <c r="F438" s="75" t="s">
        <v>53</v>
      </c>
      <c r="G438" s="76">
        <v>88800</v>
      </c>
      <c r="H438" s="77">
        <v>17290</v>
      </c>
      <c r="I438" s="77">
        <v>12480</v>
      </c>
      <c r="J438" s="77">
        <v>56340</v>
      </c>
      <c r="K438" s="76">
        <v>98680</v>
      </c>
      <c r="L438" s="77">
        <v>29130</v>
      </c>
      <c r="M438" s="77">
        <v>219020</v>
      </c>
      <c r="N438" s="77">
        <v>148070</v>
      </c>
      <c r="O438" s="77">
        <v>55700</v>
      </c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s="61" customFormat="1" ht="14.1" customHeight="1" x14ac:dyDescent="0.25">
      <c r="A439" s="55" t="s">
        <v>131</v>
      </c>
      <c r="B439" s="94">
        <f>ROUNDUP(A438/1000,0)+IF(A438,8.48,0)+ROUNDUP(A438*0.0003,2)</f>
        <v>0</v>
      </c>
      <c r="C439" s="72" t="s">
        <v>54</v>
      </c>
      <c r="D439" s="73"/>
      <c r="E439" s="74"/>
      <c r="F439" s="79" t="s">
        <v>49</v>
      </c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77"/>
      <c r="W439" s="80"/>
      <c r="X439" s="80"/>
      <c r="Y439" s="80"/>
      <c r="Z439" s="80"/>
      <c r="AA439" s="80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</row>
    <row r="440" spans="1:41" s="71" customFormat="1" ht="14.1" customHeight="1" x14ac:dyDescent="0.25">
      <c r="A440" s="82" t="s">
        <v>132</v>
      </c>
      <c r="B440" s="94">
        <f>ROUNDUP(B438/1000,0)+IF(B438,8.48,0)+ROUNDUP(B438*0.0003,2)</f>
        <v>0</v>
      </c>
      <c r="C440" s="84"/>
      <c r="D440" s="85" t="s">
        <v>55</v>
      </c>
      <c r="E440" s="86"/>
      <c r="F440" s="87" t="s">
        <v>56</v>
      </c>
      <c r="G440" s="88">
        <f t="shared" ref="G440:AO440" si="80">ROUNDDOWN(G437*105%,3)</f>
        <v>2.9449999999999998</v>
      </c>
      <c r="H440" s="88">
        <f t="shared" si="80"/>
        <v>2.9449999999999998</v>
      </c>
      <c r="I440" s="88">
        <f t="shared" si="80"/>
        <v>2.9449999999999998</v>
      </c>
      <c r="J440" s="88">
        <f t="shared" si="80"/>
        <v>2.9449999999999998</v>
      </c>
      <c r="K440" s="88">
        <f t="shared" si="80"/>
        <v>2.9449999999999998</v>
      </c>
      <c r="L440" s="88">
        <f t="shared" si="80"/>
        <v>2.9449999999999998</v>
      </c>
      <c r="M440" s="88">
        <f t="shared" si="80"/>
        <v>2.9449999999999998</v>
      </c>
      <c r="N440" s="88">
        <f t="shared" si="80"/>
        <v>2.9449999999999998</v>
      </c>
      <c r="O440" s="88">
        <f t="shared" si="80"/>
        <v>2.9449999999999998</v>
      </c>
      <c r="P440" s="88">
        <f t="shared" si="80"/>
        <v>2.9449999999999998</v>
      </c>
      <c r="Q440" s="88">
        <f t="shared" si="80"/>
        <v>2.9449999999999998</v>
      </c>
      <c r="R440" s="88">
        <f t="shared" si="80"/>
        <v>2.9449999999999998</v>
      </c>
      <c r="S440" s="88">
        <f t="shared" si="80"/>
        <v>2.9449999999999998</v>
      </c>
      <c r="T440" s="88">
        <f t="shared" si="80"/>
        <v>2.9449999999999998</v>
      </c>
      <c r="U440" s="88">
        <f t="shared" si="80"/>
        <v>2.9449999999999998</v>
      </c>
      <c r="V440" s="88">
        <f t="shared" si="80"/>
        <v>2.9449999999999998</v>
      </c>
      <c r="W440" s="88">
        <f t="shared" si="80"/>
        <v>2.9449999999999998</v>
      </c>
      <c r="X440" s="88">
        <f t="shared" si="80"/>
        <v>2.9449999999999998</v>
      </c>
      <c r="Y440" s="88">
        <f t="shared" si="80"/>
        <v>2.9449999999999998</v>
      </c>
      <c r="Z440" s="88">
        <f t="shared" si="80"/>
        <v>2.9449999999999998</v>
      </c>
      <c r="AA440" s="88">
        <f t="shared" si="80"/>
        <v>2.9449999999999998</v>
      </c>
      <c r="AB440" s="88">
        <f t="shared" si="80"/>
        <v>2.9449999999999998</v>
      </c>
      <c r="AC440" s="88">
        <f t="shared" si="80"/>
        <v>2.9449999999999998</v>
      </c>
      <c r="AD440" s="88">
        <f t="shared" si="80"/>
        <v>2.9449999999999998</v>
      </c>
      <c r="AE440" s="88">
        <f t="shared" si="80"/>
        <v>2.9449999999999998</v>
      </c>
      <c r="AF440" s="88">
        <f t="shared" si="80"/>
        <v>2.9449999999999998</v>
      </c>
      <c r="AG440" s="88">
        <f t="shared" si="80"/>
        <v>2.9449999999999998</v>
      </c>
      <c r="AH440" s="88">
        <f t="shared" si="80"/>
        <v>2.9449999999999998</v>
      </c>
      <c r="AI440" s="88">
        <f t="shared" si="80"/>
        <v>2.9449999999999998</v>
      </c>
      <c r="AJ440" s="88">
        <f t="shared" si="80"/>
        <v>2.9449999999999998</v>
      </c>
      <c r="AK440" s="88">
        <f t="shared" si="80"/>
        <v>2.9449999999999998</v>
      </c>
      <c r="AL440" s="88">
        <f t="shared" si="80"/>
        <v>2.9449999999999998</v>
      </c>
      <c r="AM440" s="88">
        <f t="shared" si="80"/>
        <v>2.9449999999999998</v>
      </c>
      <c r="AN440" s="88">
        <f t="shared" si="80"/>
        <v>2.9449999999999998</v>
      </c>
      <c r="AO440" s="88">
        <f t="shared" si="80"/>
        <v>2.9449999999999998</v>
      </c>
    </row>
    <row r="441" spans="1:41" s="42" customFormat="1" ht="13.5" customHeight="1" x14ac:dyDescent="0.25">
      <c r="A441" s="89"/>
      <c r="B441" s="89"/>
      <c r="C441" s="89"/>
      <c r="D441" s="89"/>
      <c r="E441" s="89"/>
      <c r="F441" s="89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1"/>
  <sheetViews>
    <sheetView showGridLines="0" zoomScaleNormal="100" workbookViewId="0">
      <selection activeCell="C40" sqref="C40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6.28515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6" t="s">
        <v>167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168</v>
      </c>
      <c r="M2" s="1" t="s">
        <v>169</v>
      </c>
      <c r="N2" s="1" t="s">
        <v>170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49" t="s">
        <v>171</v>
      </c>
      <c r="L3" s="33"/>
      <c r="M3" s="5">
        <f>SUM(M5:M44)/2</f>
        <v>-22291.059999999998</v>
      </c>
      <c r="N3" s="31" t="e">
        <f>SUM(M3/L3)</f>
        <v>#DIV/0!</v>
      </c>
    </row>
    <row r="4" spans="1:14" ht="15" x14ac:dyDescent="0.25">
      <c r="A4" s="7" t="s">
        <v>172</v>
      </c>
      <c r="B4" s="8" t="s">
        <v>173</v>
      </c>
      <c r="C4" s="2" t="s">
        <v>174</v>
      </c>
      <c r="D4" s="2" t="s">
        <v>175</v>
      </c>
      <c r="E4" s="2" t="s">
        <v>176</v>
      </c>
      <c r="F4" s="36" t="s">
        <v>177</v>
      </c>
      <c r="G4" s="2" t="s">
        <v>178</v>
      </c>
      <c r="H4" s="2" t="s">
        <v>179</v>
      </c>
      <c r="I4" s="2" t="s">
        <v>3</v>
      </c>
      <c r="J4" s="2" t="s">
        <v>176</v>
      </c>
      <c r="K4" s="36" t="s">
        <v>180</v>
      </c>
      <c r="L4" s="2" t="s">
        <v>181</v>
      </c>
      <c r="M4" s="2" t="s">
        <v>182</v>
      </c>
      <c r="N4" s="2" t="s">
        <v>183</v>
      </c>
    </row>
    <row r="5" spans="1:14" ht="15" x14ac:dyDescent="0.25">
      <c r="A5" s="10"/>
      <c r="B5" s="11">
        <v>43880</v>
      </c>
      <c r="C5" s="168" t="s">
        <v>189</v>
      </c>
      <c r="D5" s="170">
        <v>0.64500000000000002</v>
      </c>
      <c r="E5" s="14">
        <v>4000</v>
      </c>
      <c r="F5" s="171">
        <v>9.26</v>
      </c>
      <c r="G5" s="172">
        <f t="shared" ref="G5:G15" si="0">D5*E5</f>
        <v>2580</v>
      </c>
      <c r="H5" s="11"/>
      <c r="I5" s="170"/>
      <c r="J5" s="14">
        <v>4000</v>
      </c>
      <c r="K5" s="171"/>
      <c r="L5" s="19">
        <f>M5/G5</f>
        <v>-1.0035891472868217</v>
      </c>
      <c r="M5" s="20">
        <f>SUM(I5*J5)-G5-F5-K5</f>
        <v>-2589.2600000000002</v>
      </c>
      <c r="N5" s="21"/>
    </row>
    <row r="6" spans="1:14" ht="15" x14ac:dyDescent="0.25">
      <c r="A6" s="10"/>
      <c r="B6" s="11">
        <v>43881</v>
      </c>
      <c r="C6" s="169" t="s">
        <v>190</v>
      </c>
      <c r="D6" s="170">
        <v>2.4500000000000002</v>
      </c>
      <c r="E6" s="14">
        <v>2000</v>
      </c>
      <c r="F6" s="171">
        <v>14.95</v>
      </c>
      <c r="G6" s="172">
        <f t="shared" si="0"/>
        <v>4900</v>
      </c>
      <c r="H6" s="11"/>
      <c r="I6" s="170"/>
      <c r="J6" s="14">
        <v>2000</v>
      </c>
      <c r="K6" s="171"/>
      <c r="L6" s="19">
        <f t="shared" ref="L6:L15" si="1">M6/G6</f>
        <v>-1.0030510204081633</v>
      </c>
      <c r="M6" s="20">
        <f t="shared" ref="M6:M15" si="2">SUM(I6*J6)-G6-F6-K6</f>
        <v>-4914.95</v>
      </c>
      <c r="N6" s="21"/>
    </row>
    <row r="7" spans="1:14" ht="15" x14ac:dyDescent="0.25">
      <c r="A7" s="10"/>
      <c r="B7" s="11">
        <v>43881</v>
      </c>
      <c r="C7" s="169" t="s">
        <v>191</v>
      </c>
      <c r="D7" s="170">
        <v>0.76</v>
      </c>
      <c r="E7" s="14">
        <v>3500</v>
      </c>
      <c r="F7" s="171">
        <v>9.2799999999999994</v>
      </c>
      <c r="G7" s="172">
        <f t="shared" si="0"/>
        <v>2660</v>
      </c>
      <c r="H7" s="11"/>
      <c r="I7" s="170"/>
      <c r="J7" s="14">
        <v>3500</v>
      </c>
      <c r="K7" s="171"/>
      <c r="L7" s="19">
        <f t="shared" si="1"/>
        <v>-1.0034887218045114</v>
      </c>
      <c r="M7" s="20">
        <f t="shared" si="2"/>
        <v>-2669.28</v>
      </c>
      <c r="N7" s="21"/>
    </row>
    <row r="8" spans="1:14" ht="15" x14ac:dyDescent="0.25">
      <c r="A8" s="10"/>
      <c r="B8" s="11">
        <v>43881</v>
      </c>
      <c r="C8" s="169" t="s">
        <v>192</v>
      </c>
      <c r="D8" s="170">
        <v>0.89</v>
      </c>
      <c r="E8" s="14">
        <v>3000</v>
      </c>
      <c r="F8" s="171">
        <v>9.2899999999999991</v>
      </c>
      <c r="G8" s="172">
        <f t="shared" si="0"/>
        <v>2670</v>
      </c>
      <c r="H8" s="11"/>
      <c r="I8" s="170"/>
      <c r="J8" s="14">
        <v>3000</v>
      </c>
      <c r="K8" s="171"/>
      <c r="L8" s="19">
        <f t="shared" si="1"/>
        <v>-1.0034794007490637</v>
      </c>
      <c r="M8" s="20">
        <f t="shared" si="2"/>
        <v>-2679.29</v>
      </c>
      <c r="N8" s="21"/>
    </row>
    <row r="9" spans="1:14" ht="15" x14ac:dyDescent="0.25">
      <c r="A9" s="10"/>
      <c r="B9" s="11">
        <v>43881</v>
      </c>
      <c r="C9" s="169" t="s">
        <v>193</v>
      </c>
      <c r="D9" s="170">
        <v>1.52</v>
      </c>
      <c r="E9" s="14">
        <v>2000</v>
      </c>
      <c r="F9" s="171">
        <v>9.4</v>
      </c>
      <c r="G9" s="172">
        <f t="shared" ref="G9:G11" si="3">D9*E9</f>
        <v>3040</v>
      </c>
      <c r="H9" s="11"/>
      <c r="I9" s="170"/>
      <c r="J9" s="14">
        <v>2000</v>
      </c>
      <c r="K9" s="171"/>
      <c r="L9" s="19">
        <f>M9/G9</f>
        <v>-1.0030921052631578</v>
      </c>
      <c r="M9" s="20">
        <f t="shared" ref="M9" si="4">SUM(I9*J9)-G9-F9-K9</f>
        <v>-3049.4</v>
      </c>
      <c r="N9" s="21"/>
    </row>
    <row r="10" spans="1:14" ht="15" x14ac:dyDescent="0.25">
      <c r="A10" s="10"/>
      <c r="B10" s="11">
        <v>43882</v>
      </c>
      <c r="C10" s="169" t="s">
        <v>194</v>
      </c>
      <c r="D10" s="170">
        <v>0.91</v>
      </c>
      <c r="E10" s="14">
        <v>3000</v>
      </c>
      <c r="F10" s="171">
        <v>9.3000000000000007</v>
      </c>
      <c r="G10" s="172">
        <f t="shared" si="3"/>
        <v>2730</v>
      </c>
      <c r="H10" s="11"/>
      <c r="I10" s="170"/>
      <c r="J10" s="14">
        <v>3000</v>
      </c>
      <c r="K10" s="171"/>
      <c r="L10" s="19">
        <f t="shared" ref="L10:L15" si="5">M10/G10</f>
        <v>-1.0034065934065934</v>
      </c>
      <c r="M10" s="20">
        <f t="shared" ref="M10:M15" si="6">SUM(I10*J10)-G10-F10-K10</f>
        <v>-2739.3</v>
      </c>
      <c r="N10" s="21"/>
    </row>
    <row r="11" spans="1:14" ht="15" x14ac:dyDescent="0.25">
      <c r="A11" s="10"/>
      <c r="B11" s="11">
        <v>43882</v>
      </c>
      <c r="C11" s="169" t="s">
        <v>195</v>
      </c>
      <c r="D11" s="170">
        <v>1.82</v>
      </c>
      <c r="E11" s="14">
        <v>2000</v>
      </c>
      <c r="F11" s="171">
        <v>9.58</v>
      </c>
      <c r="G11" s="172">
        <f t="shared" si="3"/>
        <v>3640</v>
      </c>
      <c r="H11" s="11"/>
      <c r="I11" s="170"/>
      <c r="J11" s="14">
        <v>2000</v>
      </c>
      <c r="K11" s="171"/>
      <c r="L11" s="19">
        <f t="shared" si="5"/>
        <v>-1.0026318681318682</v>
      </c>
      <c r="M11" s="20">
        <f t="shared" si="6"/>
        <v>-3649.58</v>
      </c>
      <c r="N11" s="21"/>
    </row>
    <row r="12" spans="1:14" ht="15" x14ac:dyDescent="0.25">
      <c r="A12" s="10"/>
      <c r="B12" s="11"/>
      <c r="C12" s="169"/>
      <c r="D12" s="170"/>
      <c r="E12" s="14"/>
      <c r="F12" s="171"/>
      <c r="G12" s="172"/>
      <c r="H12" s="11"/>
      <c r="I12" s="170"/>
      <c r="J12" s="14"/>
      <c r="K12" s="171"/>
      <c r="L12" s="19" t="e">
        <f t="shared" si="5"/>
        <v>#DIV/0!</v>
      </c>
      <c r="M12" s="20">
        <f t="shared" si="6"/>
        <v>0</v>
      </c>
      <c r="N12" s="21"/>
    </row>
    <row r="13" spans="1:14" ht="15" x14ac:dyDescent="0.25">
      <c r="A13" s="10"/>
      <c r="B13" s="11"/>
      <c r="C13" s="169"/>
      <c r="D13" s="170"/>
      <c r="E13" s="14"/>
      <c r="F13" s="171"/>
      <c r="G13" s="172"/>
      <c r="H13" s="11"/>
      <c r="I13" s="170"/>
      <c r="J13" s="14"/>
      <c r="K13" s="171"/>
      <c r="L13" s="19" t="e">
        <f t="shared" si="5"/>
        <v>#DIV/0!</v>
      </c>
      <c r="M13" s="20">
        <f t="shared" si="6"/>
        <v>0</v>
      </c>
      <c r="N13" s="21"/>
    </row>
    <row r="14" spans="1:14" ht="15" x14ac:dyDescent="0.25">
      <c r="A14" s="10"/>
      <c r="B14" s="11"/>
      <c r="C14" s="169"/>
      <c r="D14" s="170"/>
      <c r="E14" s="14"/>
      <c r="F14" s="171"/>
      <c r="G14" s="172"/>
      <c r="H14" s="11"/>
      <c r="I14" s="170"/>
      <c r="J14" s="14"/>
      <c r="K14" s="171"/>
      <c r="L14" s="19" t="e">
        <f t="shared" si="5"/>
        <v>#DIV/0!</v>
      </c>
      <c r="M14" s="20">
        <f t="shared" si="6"/>
        <v>0</v>
      </c>
      <c r="N14" s="21"/>
    </row>
    <row r="15" spans="1:14" ht="15" x14ac:dyDescent="0.25">
      <c r="A15" s="10"/>
      <c r="B15" s="11"/>
      <c r="C15" s="169"/>
      <c r="D15" s="170"/>
      <c r="E15" s="14"/>
      <c r="F15" s="171"/>
      <c r="G15" s="172"/>
      <c r="H15" s="11"/>
      <c r="I15" s="170"/>
      <c r="J15" s="14"/>
      <c r="K15" s="171"/>
      <c r="L15" s="19" t="e">
        <f t="shared" si="5"/>
        <v>#DIV/0!</v>
      </c>
      <c r="M15" s="20">
        <f t="shared" si="6"/>
        <v>0</v>
      </c>
      <c r="N15" s="21"/>
    </row>
    <row r="16" spans="1:14" ht="15" x14ac:dyDescent="0.25">
      <c r="A16" s="26"/>
      <c r="B16" s="27"/>
      <c r="C16" s="9"/>
      <c r="D16" s="6"/>
      <c r="E16" s="6"/>
      <c r="F16" s="30">
        <f>SUM(F5:F15)</f>
        <v>71.06</v>
      </c>
      <c r="G16" s="6"/>
      <c r="H16" s="6"/>
      <c r="I16" s="6"/>
      <c r="J16" s="6"/>
      <c r="K16" s="30">
        <f>SUM(K5:K15)</f>
        <v>0</v>
      </c>
      <c r="L16" s="30" t="s">
        <v>171</v>
      </c>
      <c r="M16" s="30">
        <f>SUM(M5:M15)</f>
        <v>-22291.059999999998</v>
      </c>
      <c r="N16" s="31" t="e">
        <f>SUM(M16/A5)</f>
        <v>#DIV/0!</v>
      </c>
    </row>
    <row r="17" spans="1:14" ht="15" x14ac:dyDescent="0.25">
      <c r="A17" s="7" t="s">
        <v>184</v>
      </c>
      <c r="B17" s="8" t="s">
        <v>173</v>
      </c>
      <c r="C17" s="2" t="s">
        <v>174</v>
      </c>
      <c r="D17" s="2" t="s">
        <v>175</v>
      </c>
      <c r="E17" s="2" t="s">
        <v>176</v>
      </c>
      <c r="F17" s="36" t="s">
        <v>177</v>
      </c>
      <c r="G17" s="2" t="s">
        <v>178</v>
      </c>
      <c r="H17" s="2" t="s">
        <v>179</v>
      </c>
      <c r="I17" s="2" t="s">
        <v>3</v>
      </c>
      <c r="J17" s="2" t="s">
        <v>176</v>
      </c>
      <c r="K17" s="36" t="s">
        <v>180</v>
      </c>
      <c r="L17" s="2" t="s">
        <v>181</v>
      </c>
      <c r="M17" s="2" t="s">
        <v>182</v>
      </c>
      <c r="N17" s="2" t="s">
        <v>183</v>
      </c>
    </row>
    <row r="18" spans="1:14" ht="15" x14ac:dyDescent="0.25">
      <c r="A18" s="10">
        <v>5000</v>
      </c>
      <c r="B18" s="11"/>
      <c r="C18" s="12"/>
      <c r="D18" s="13"/>
      <c r="E18" s="14"/>
      <c r="F18" s="37"/>
      <c r="G18" s="15">
        <f t="shared" ref="G18:G22" si="7">D18*E18</f>
        <v>0</v>
      </c>
      <c r="H18" s="16"/>
      <c r="I18" s="17"/>
      <c r="J18" s="18"/>
      <c r="K18" s="150"/>
      <c r="L18" s="19"/>
      <c r="M18" s="20"/>
      <c r="N18" s="21"/>
    </row>
    <row r="19" spans="1:14" ht="15" x14ac:dyDescent="0.25">
      <c r="A19" s="10">
        <f>N18-M18</f>
        <v>0</v>
      </c>
      <c r="B19" s="11"/>
      <c r="C19" s="12"/>
      <c r="D19" s="13"/>
      <c r="E19" s="14"/>
      <c r="F19" s="37"/>
      <c r="G19" s="15">
        <f t="shared" si="7"/>
        <v>0</v>
      </c>
      <c r="H19" s="23"/>
      <c r="I19" s="17"/>
      <c r="J19" s="24"/>
      <c r="K19" s="150"/>
      <c r="L19" s="28"/>
      <c r="M19" s="29"/>
      <c r="N19" s="25"/>
    </row>
    <row r="20" spans="1:14" ht="15" x14ac:dyDescent="0.25">
      <c r="A20" s="10">
        <f>N19-M19</f>
        <v>0</v>
      </c>
      <c r="B20" s="11"/>
      <c r="C20" s="12"/>
      <c r="D20" s="32"/>
      <c r="E20" s="22"/>
      <c r="F20" s="38"/>
      <c r="G20" s="15">
        <f t="shared" si="7"/>
        <v>0</v>
      </c>
      <c r="H20" s="23"/>
      <c r="I20" s="17"/>
      <c r="J20" s="24"/>
      <c r="K20" s="150"/>
      <c r="L20" s="28"/>
      <c r="M20" s="29"/>
      <c r="N20" s="25"/>
    </row>
    <row r="21" spans="1:14" ht="15" x14ac:dyDescent="0.25">
      <c r="A21" s="10">
        <f>N20-M20</f>
        <v>0</v>
      </c>
      <c r="B21" s="11"/>
      <c r="C21" s="12"/>
      <c r="D21" s="32"/>
      <c r="E21" s="22"/>
      <c r="F21" s="38"/>
      <c r="G21" s="15">
        <f t="shared" si="7"/>
        <v>0</v>
      </c>
      <c r="H21" s="23"/>
      <c r="I21" s="17"/>
      <c r="J21" s="24"/>
      <c r="K21" s="150"/>
      <c r="L21" s="28"/>
      <c r="M21" s="29"/>
      <c r="N21" s="25"/>
    </row>
    <row r="22" spans="1:14" ht="15" x14ac:dyDescent="0.25">
      <c r="A22" s="10">
        <f>N21-M21</f>
        <v>0</v>
      </c>
      <c r="B22" s="11"/>
      <c r="C22" s="12"/>
      <c r="D22" s="32"/>
      <c r="E22" s="22"/>
      <c r="F22" s="38"/>
      <c r="G22" s="15">
        <f t="shared" si="7"/>
        <v>0</v>
      </c>
      <c r="H22" s="23"/>
      <c r="I22" s="17"/>
      <c r="J22" s="24"/>
      <c r="K22" s="150"/>
      <c r="L22" s="28"/>
      <c r="M22" s="29"/>
      <c r="N22" s="25"/>
    </row>
    <row r="23" spans="1:14" ht="15" x14ac:dyDescent="0.25">
      <c r="A23" s="26"/>
      <c r="B23" s="27"/>
      <c r="C23" s="9"/>
      <c r="D23" s="6"/>
      <c r="E23" s="6"/>
      <c r="F23" s="39"/>
      <c r="G23" s="6"/>
      <c r="H23" s="6"/>
      <c r="I23" s="6"/>
      <c r="J23" s="6"/>
      <c r="K23" s="39"/>
      <c r="L23" s="30" t="s">
        <v>171</v>
      </c>
      <c r="M23" s="30">
        <f>SUM(M18:M22)</f>
        <v>0</v>
      </c>
      <c r="N23" s="31">
        <f>SUM(M23/A18)</f>
        <v>0</v>
      </c>
    </row>
    <row r="24" spans="1:14" ht="15" x14ac:dyDescent="0.25">
      <c r="A24" s="7" t="s">
        <v>185</v>
      </c>
      <c r="B24" s="8" t="s">
        <v>173</v>
      </c>
      <c r="C24" s="2" t="s">
        <v>174</v>
      </c>
      <c r="D24" s="2" t="s">
        <v>175</v>
      </c>
      <c r="E24" s="2" t="s">
        <v>176</v>
      </c>
      <c r="F24" s="36" t="s">
        <v>177</v>
      </c>
      <c r="G24" s="2" t="s">
        <v>178</v>
      </c>
      <c r="H24" s="2" t="s">
        <v>179</v>
      </c>
      <c r="I24" s="2" t="s">
        <v>3</v>
      </c>
      <c r="J24" s="2" t="s">
        <v>176</v>
      </c>
      <c r="K24" s="36" t="s">
        <v>180</v>
      </c>
      <c r="L24" s="2" t="s">
        <v>181</v>
      </c>
      <c r="M24" s="2" t="s">
        <v>182</v>
      </c>
      <c r="N24" s="2" t="s">
        <v>183</v>
      </c>
    </row>
    <row r="25" spans="1:14" ht="15" x14ac:dyDescent="0.25">
      <c r="A25" s="10">
        <v>5000</v>
      </c>
      <c r="B25" s="11"/>
      <c r="C25" s="12"/>
      <c r="D25" s="13"/>
      <c r="E25" s="14"/>
      <c r="F25" s="37"/>
      <c r="G25" s="15">
        <f t="shared" ref="G25:G29" si="8">D25*E25</f>
        <v>0</v>
      </c>
      <c r="H25" s="16"/>
      <c r="I25" s="17"/>
      <c r="J25" s="18"/>
      <c r="K25" s="150"/>
      <c r="L25" s="19"/>
      <c r="M25" s="20"/>
      <c r="N25" s="21"/>
    </row>
    <row r="26" spans="1:14" ht="15" x14ac:dyDescent="0.25">
      <c r="A26" s="10">
        <f>N25-M25</f>
        <v>0</v>
      </c>
      <c r="B26" s="11"/>
      <c r="C26" s="12"/>
      <c r="D26" s="13"/>
      <c r="E26" s="14"/>
      <c r="F26" s="37"/>
      <c r="G26" s="15">
        <f t="shared" si="8"/>
        <v>0</v>
      </c>
      <c r="H26" s="16"/>
      <c r="I26" s="17"/>
      <c r="J26" s="18"/>
      <c r="K26" s="150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22"/>
      <c r="E27" s="22"/>
      <c r="F27" s="38"/>
      <c r="G27" s="15">
        <f t="shared" si="8"/>
        <v>0</v>
      </c>
      <c r="H27" s="23"/>
      <c r="I27" s="17"/>
      <c r="J27" s="24"/>
      <c r="K27" s="150"/>
      <c r="L27" s="19"/>
      <c r="M27" s="20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8"/>
        <v>0</v>
      </c>
      <c r="H28" s="23"/>
      <c r="I28" s="17"/>
      <c r="J28" s="24"/>
      <c r="K28" s="150"/>
      <c r="L28" s="19"/>
      <c r="M28" s="20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8"/>
        <v>0</v>
      </c>
      <c r="H29" s="23"/>
      <c r="I29" s="17"/>
      <c r="J29" s="24"/>
      <c r="K29" s="150"/>
      <c r="L29" s="19"/>
      <c r="M29" s="20"/>
      <c r="N29" s="25"/>
    </row>
    <row r="30" spans="1:14" ht="15" x14ac:dyDescent="0.25">
      <c r="A30" s="26"/>
      <c r="B30" s="27"/>
      <c r="C30" s="9"/>
      <c r="D30" s="6"/>
      <c r="E30" s="6"/>
      <c r="F30" s="39"/>
      <c r="G30" s="6"/>
      <c r="H30" s="6"/>
      <c r="I30" s="6"/>
      <c r="J30" s="6"/>
      <c r="K30" s="39"/>
      <c r="L30" s="30" t="s">
        <v>171</v>
      </c>
      <c r="M30" s="30">
        <f>SUM(M25:M29)</f>
        <v>0</v>
      </c>
      <c r="N30" s="31">
        <f>SUM(M30/A25)</f>
        <v>0</v>
      </c>
    </row>
    <row r="31" spans="1:14" ht="15" x14ac:dyDescent="0.25">
      <c r="A31" s="7" t="s">
        <v>186</v>
      </c>
      <c r="B31" s="8" t="s">
        <v>173</v>
      </c>
      <c r="C31" s="2" t="s">
        <v>174</v>
      </c>
      <c r="D31" s="2" t="s">
        <v>175</v>
      </c>
      <c r="E31" s="2" t="s">
        <v>176</v>
      </c>
      <c r="F31" s="36" t="s">
        <v>177</v>
      </c>
      <c r="G31" s="2" t="s">
        <v>178</v>
      </c>
      <c r="H31" s="2" t="s">
        <v>179</v>
      </c>
      <c r="I31" s="2" t="s">
        <v>3</v>
      </c>
      <c r="J31" s="2" t="s">
        <v>176</v>
      </c>
      <c r="K31" s="36" t="s">
        <v>180</v>
      </c>
      <c r="L31" s="2" t="s">
        <v>181</v>
      </c>
      <c r="M31" s="2" t="s">
        <v>182</v>
      </c>
      <c r="N31" s="2" t="s">
        <v>183</v>
      </c>
    </row>
    <row r="32" spans="1:14" ht="15" x14ac:dyDescent="0.25">
      <c r="A32" s="10">
        <v>5000</v>
      </c>
      <c r="B32" s="11"/>
      <c r="C32" s="12"/>
      <c r="D32" s="13"/>
      <c r="E32" s="14"/>
      <c r="F32" s="37"/>
      <c r="G32" s="15">
        <f t="shared" ref="G32:G36" si="9">D32*E32</f>
        <v>0</v>
      </c>
      <c r="H32" s="16"/>
      <c r="I32" s="17"/>
      <c r="J32" s="18"/>
      <c r="K32" s="150"/>
      <c r="L32" s="19"/>
      <c r="M32" s="20"/>
      <c r="N32" s="21"/>
    </row>
    <row r="33" spans="1:14" ht="15" x14ac:dyDescent="0.25">
      <c r="A33" s="10">
        <f>N32-M32</f>
        <v>0</v>
      </c>
      <c r="B33" s="11"/>
      <c r="C33" s="12"/>
      <c r="D33" s="13"/>
      <c r="E33" s="14"/>
      <c r="F33" s="37"/>
      <c r="G33" s="15">
        <f t="shared" si="9"/>
        <v>0</v>
      </c>
      <c r="H33" s="23"/>
      <c r="I33" s="17"/>
      <c r="J33" s="24"/>
      <c r="K33" s="150"/>
      <c r="L33" s="28"/>
      <c r="M33" s="29"/>
      <c r="N33" s="25"/>
    </row>
    <row r="34" spans="1:14" ht="15" x14ac:dyDescent="0.25">
      <c r="A34" s="10">
        <f>N33-M33</f>
        <v>0</v>
      </c>
      <c r="B34" s="11"/>
      <c r="C34" s="12"/>
      <c r="D34" s="22"/>
      <c r="E34" s="22"/>
      <c r="F34" s="38"/>
      <c r="G34" s="15">
        <f t="shared" si="9"/>
        <v>0</v>
      </c>
      <c r="H34" s="23"/>
      <c r="I34" s="17"/>
      <c r="J34" s="24"/>
      <c r="K34" s="150"/>
      <c r="L34" s="28"/>
      <c r="M34" s="29"/>
      <c r="N34" s="25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9"/>
        <v>0</v>
      </c>
      <c r="H35" s="23"/>
      <c r="I35" s="17"/>
      <c r="J35" s="24"/>
      <c r="K35" s="150"/>
      <c r="L35" s="28"/>
      <c r="M35" s="29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9"/>
        <v>0</v>
      </c>
      <c r="H36" s="23"/>
      <c r="I36" s="17"/>
      <c r="J36" s="24"/>
      <c r="K36" s="150"/>
      <c r="L36" s="28"/>
      <c r="M36" s="29"/>
      <c r="N36" s="25"/>
    </row>
    <row r="37" spans="1:14" ht="15" x14ac:dyDescent="0.25">
      <c r="A37" s="26"/>
      <c r="B37" s="27"/>
      <c r="C37" s="9"/>
      <c r="D37" s="6"/>
      <c r="E37" s="6"/>
      <c r="F37" s="39"/>
      <c r="G37" s="6"/>
      <c r="H37" s="6"/>
      <c r="I37" s="6"/>
      <c r="J37" s="6"/>
      <c r="K37" s="39"/>
      <c r="L37" s="30" t="s">
        <v>171</v>
      </c>
      <c r="M37" s="30">
        <f>SUM(M32:M36)</f>
        <v>0</v>
      </c>
      <c r="N37" s="31">
        <f>SUM(M37/A32)</f>
        <v>0</v>
      </c>
    </row>
    <row r="38" spans="1:14" ht="15" x14ac:dyDescent="0.25">
      <c r="A38" s="7" t="s">
        <v>187</v>
      </c>
      <c r="B38" s="8" t="s">
        <v>173</v>
      </c>
      <c r="C38" s="2" t="s">
        <v>174</v>
      </c>
      <c r="D38" s="2" t="s">
        <v>175</v>
      </c>
      <c r="E38" s="2" t="s">
        <v>176</v>
      </c>
      <c r="F38" s="36" t="s">
        <v>177</v>
      </c>
      <c r="G38" s="2" t="s">
        <v>178</v>
      </c>
      <c r="H38" s="2" t="s">
        <v>179</v>
      </c>
      <c r="I38" s="2" t="s">
        <v>3</v>
      </c>
      <c r="J38" s="2" t="s">
        <v>176</v>
      </c>
      <c r="K38" s="36" t="s">
        <v>180</v>
      </c>
      <c r="L38" s="2" t="s">
        <v>181</v>
      </c>
      <c r="M38" s="2" t="s">
        <v>182</v>
      </c>
      <c r="N38" s="2" t="s">
        <v>183</v>
      </c>
    </row>
    <row r="39" spans="1:14" ht="15" x14ac:dyDescent="0.25">
      <c r="A39" s="10">
        <v>5000</v>
      </c>
      <c r="B39" s="11"/>
      <c r="C39" s="12"/>
      <c r="D39" s="13"/>
      <c r="E39" s="14"/>
      <c r="F39" s="37"/>
      <c r="G39" s="15">
        <f t="shared" ref="G39:G43" si="10">D39*E39</f>
        <v>0</v>
      </c>
      <c r="H39" s="16"/>
      <c r="I39" s="17"/>
      <c r="J39" s="18"/>
      <c r="K39" s="150"/>
      <c r="L39" s="19"/>
      <c r="M39" s="20"/>
      <c r="N39" s="21"/>
    </row>
    <row r="40" spans="1:14" ht="15" x14ac:dyDescent="0.25">
      <c r="A40" s="10">
        <f>N39-M39</f>
        <v>0</v>
      </c>
      <c r="B40" s="11"/>
      <c r="C40" s="12"/>
      <c r="D40" s="13"/>
      <c r="E40" s="14"/>
      <c r="F40" s="37"/>
      <c r="G40" s="15">
        <f t="shared" si="10"/>
        <v>0</v>
      </c>
      <c r="H40" s="16"/>
      <c r="I40" s="17"/>
      <c r="J40" s="18"/>
      <c r="K40" s="150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22"/>
      <c r="E41" s="22"/>
      <c r="F41" s="38"/>
      <c r="G41" s="15">
        <f t="shared" si="10"/>
        <v>0</v>
      </c>
      <c r="H41" s="23"/>
      <c r="I41" s="17"/>
      <c r="J41" s="24"/>
      <c r="K41" s="150"/>
      <c r="L41" s="19"/>
      <c r="M41" s="20"/>
      <c r="N41" s="25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10"/>
        <v>0</v>
      </c>
      <c r="H42" s="23"/>
      <c r="I42" s="17"/>
      <c r="J42" s="24"/>
      <c r="K42" s="150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10"/>
        <v>0</v>
      </c>
      <c r="H43" s="23"/>
      <c r="I43" s="17"/>
      <c r="J43" s="24"/>
      <c r="K43" s="150"/>
      <c r="L43" s="19"/>
      <c r="M43" s="20"/>
      <c r="N43" s="25"/>
    </row>
    <row r="44" spans="1:14" ht="15" x14ac:dyDescent="0.25">
      <c r="A44" s="26"/>
      <c r="B44" s="27"/>
      <c r="C44" s="9"/>
      <c r="D44" s="6"/>
      <c r="E44" s="6"/>
      <c r="F44" s="39"/>
      <c r="G44" s="6"/>
      <c r="H44" s="6"/>
      <c r="I44" s="6"/>
      <c r="J44" s="6"/>
      <c r="K44" s="39"/>
      <c r="L44" s="30" t="s">
        <v>171</v>
      </c>
      <c r="M44" s="30">
        <f>SUM(M39:M43)</f>
        <v>0</v>
      </c>
      <c r="N44" s="31">
        <f>SUM(M44/A39)</f>
        <v>0</v>
      </c>
    </row>
    <row r="45" spans="1:14" ht="15" x14ac:dyDescent="0.25">
      <c r="A45" s="7" t="s">
        <v>188</v>
      </c>
      <c r="B45" s="8" t="s">
        <v>173</v>
      </c>
      <c r="C45" s="2" t="s">
        <v>174</v>
      </c>
      <c r="D45" s="2" t="s">
        <v>175</v>
      </c>
      <c r="E45" s="2" t="s">
        <v>176</v>
      </c>
      <c r="F45" s="36" t="s">
        <v>177</v>
      </c>
      <c r="G45" s="2" t="s">
        <v>178</v>
      </c>
      <c r="H45" s="2" t="s">
        <v>179</v>
      </c>
      <c r="I45" s="2" t="s">
        <v>3</v>
      </c>
      <c r="J45" s="2" t="s">
        <v>176</v>
      </c>
      <c r="K45" s="36" t="s">
        <v>180</v>
      </c>
      <c r="L45" s="2" t="s">
        <v>181</v>
      </c>
      <c r="M45" s="2" t="s">
        <v>182</v>
      </c>
      <c r="N45" s="2" t="s">
        <v>183</v>
      </c>
    </row>
    <row r="46" spans="1:14" ht="15" x14ac:dyDescent="0.25">
      <c r="A46" s="10">
        <v>5000</v>
      </c>
      <c r="B46" s="11"/>
      <c r="C46" s="12"/>
      <c r="D46" s="13"/>
      <c r="E46" s="14"/>
      <c r="F46" s="37"/>
      <c r="G46" s="15">
        <f t="shared" ref="G46:G50" si="11">D46*E46</f>
        <v>0</v>
      </c>
      <c r="H46" s="16"/>
      <c r="I46" s="17"/>
      <c r="J46" s="18"/>
      <c r="K46" s="150"/>
      <c r="L46" s="19"/>
      <c r="M46" s="20"/>
      <c r="N46" s="21"/>
    </row>
    <row r="47" spans="1:14" ht="15" x14ac:dyDescent="0.25">
      <c r="A47" s="10">
        <f>N46-M46</f>
        <v>0</v>
      </c>
      <c r="B47" s="11"/>
      <c r="C47" s="12"/>
      <c r="D47" s="13"/>
      <c r="E47" s="14"/>
      <c r="F47" s="37"/>
      <c r="G47" s="15">
        <f t="shared" si="11"/>
        <v>0</v>
      </c>
      <c r="H47" s="16"/>
      <c r="I47" s="17"/>
      <c r="J47" s="18"/>
      <c r="K47" s="150"/>
      <c r="L47" s="19"/>
      <c r="M47" s="20"/>
      <c r="N47" s="21"/>
    </row>
    <row r="48" spans="1:14" ht="15" x14ac:dyDescent="0.25">
      <c r="A48" s="10">
        <f>N47-M47</f>
        <v>0</v>
      </c>
      <c r="B48" s="11"/>
      <c r="C48" s="12"/>
      <c r="D48" s="22"/>
      <c r="E48" s="22"/>
      <c r="F48" s="38"/>
      <c r="G48" s="15">
        <f t="shared" si="11"/>
        <v>0</v>
      </c>
      <c r="H48" s="23"/>
      <c r="I48" s="17"/>
      <c r="J48" s="24"/>
      <c r="K48" s="150"/>
      <c r="L48" s="19"/>
      <c r="M48" s="20"/>
      <c r="N48" s="25"/>
    </row>
    <row r="49" spans="1:14" ht="15" x14ac:dyDescent="0.25">
      <c r="A49" s="10">
        <f>N48-M48</f>
        <v>0</v>
      </c>
      <c r="B49" s="11"/>
      <c r="C49" s="12"/>
      <c r="D49" s="22"/>
      <c r="E49" s="22"/>
      <c r="F49" s="38"/>
      <c r="G49" s="15">
        <f t="shared" si="11"/>
        <v>0</v>
      </c>
      <c r="H49" s="23"/>
      <c r="I49" s="17"/>
      <c r="J49" s="24"/>
      <c r="K49" s="150"/>
      <c r="L49" s="19"/>
      <c r="M49" s="20"/>
      <c r="N49" s="25"/>
    </row>
    <row r="50" spans="1:14" ht="15" x14ac:dyDescent="0.25">
      <c r="A50" s="10">
        <f>N49-M49</f>
        <v>0</v>
      </c>
      <c r="B50" s="11"/>
      <c r="C50" s="12"/>
      <c r="D50" s="22"/>
      <c r="E50" s="22"/>
      <c r="F50" s="38"/>
      <c r="G50" s="15">
        <f t="shared" si="11"/>
        <v>0</v>
      </c>
      <c r="H50" s="23"/>
      <c r="I50" s="17"/>
      <c r="J50" s="24"/>
      <c r="K50" s="150"/>
      <c r="L50" s="19"/>
      <c r="M50" s="20"/>
      <c r="N50" s="25"/>
    </row>
    <row r="51" spans="1:14" ht="15" x14ac:dyDescent="0.25">
      <c r="A51" s="26"/>
      <c r="B51" s="27"/>
      <c r="C51" s="9"/>
      <c r="D51" s="6"/>
      <c r="E51" s="6"/>
      <c r="F51" s="39"/>
      <c r="G51" s="6"/>
      <c r="H51" s="6"/>
      <c r="I51" s="6"/>
      <c r="J51" s="6"/>
      <c r="K51" s="39"/>
      <c r="L51" s="30" t="s">
        <v>171</v>
      </c>
      <c r="M51" s="30">
        <f>SUM(M46:M50)</f>
        <v>0</v>
      </c>
      <c r="N51" s="31">
        <f>SUM(M51/A46)</f>
        <v>0</v>
      </c>
    </row>
    <row r="52" spans="1:14" ht="15" x14ac:dyDescent="0.25"/>
    <row r="53" spans="1:14" ht="15" x14ac:dyDescent="0.25"/>
    <row r="54" spans="1:14" ht="15" x14ac:dyDescent="0.25"/>
    <row r="55" spans="1:14" ht="15" x14ac:dyDescent="0.25"/>
    <row r="56" spans="1:14" ht="15" x14ac:dyDescent="0.25"/>
    <row r="57" spans="1:14" ht="15" x14ac:dyDescent="0.25"/>
    <row r="58" spans="1:14" ht="15" x14ac:dyDescent="0.25"/>
    <row r="59" spans="1:14" ht="15" x14ac:dyDescent="0.25"/>
    <row r="60" spans="1:14" ht="15" x14ac:dyDescent="0.25"/>
    <row r="61" spans="1:14" ht="15" x14ac:dyDescent="0.25"/>
    <row r="62" spans="1:14" ht="15" x14ac:dyDescent="0.25"/>
    <row r="63" spans="1:14" ht="15" x14ac:dyDescent="0.25"/>
    <row r="64" spans="1:1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</vt:lpstr>
      <vt:lpstr>PILLAR</vt:lpstr>
      <vt:lpstr>ACTION</vt:lpstr>
      <vt:lpstr>MONITOR</vt:lpstr>
      <vt:lpstr>NotAvailable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2020-02-21T16:50:53Z</dcterms:modified>
  <cp:category/>
  <cp:contentStatus/>
</cp:coreProperties>
</file>