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443" documentId="13_ncr:1_{EBFAD385-6486-443D-BE50-FB30E4EF1E56}" xr6:coauthVersionLast="45" xr6:coauthVersionMax="45" xr10:uidLastSave="{8915025A-528C-4CB7-83D1-8B39F90B8DB6}"/>
  <bookViews>
    <workbookView xWindow="810" yWindow="-120" windowWidth="28110" windowHeight="16440" firstSheet="1" activeTab="2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2" l="1"/>
  <c r="D7" i="6" l="1"/>
  <c r="C7" i="6"/>
  <c r="O21" i="2" l="1"/>
  <c r="O24" i="2" l="1"/>
  <c r="O22" i="2"/>
  <c r="O25" i="2"/>
  <c r="O23" i="2" l="1"/>
  <c r="O26" i="2" s="1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28" i="2" l="1"/>
  <c r="F27" i="2"/>
  <c r="F26" i="2"/>
  <c r="F25" i="2"/>
  <c r="F24" i="2"/>
  <c r="F23" i="2"/>
  <c r="F22" i="2"/>
  <c r="F21" i="2"/>
  <c r="F20" i="2"/>
  <c r="F19" i="2"/>
  <c r="F18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J20" i="1" l="1"/>
  <c r="I21" i="1"/>
  <c r="L29" i="2"/>
  <c r="K18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G179" i="3" s="1"/>
  <c r="M179" i="3" s="1"/>
  <c r="S179" i="3" s="1"/>
  <c r="Y179" i="3" s="1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R20" i="1" l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<sst xmlns="http://schemas.openxmlformats.org/spreadsheetml/2006/main" count="734" uniqueCount="233">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</sst>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200"/>
  <sheetViews>
    <sheetView topLeftCell="J163" zoomScaleNormal="100" workbookViewId="0">
      <selection activeCell="N189" sqref="N189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3">
        <v>43864</v>
      </c>
      <c r="B1" s="173"/>
      <c r="C1" s="173"/>
      <c r="D1" s="173"/>
      <c r="E1" s="173"/>
      <c r="F1" s="173"/>
      <c r="G1" s="173">
        <f>A1+1</f>
        <v>43865</v>
      </c>
      <c r="H1" s="173"/>
      <c r="I1" s="173"/>
      <c r="J1" s="173"/>
      <c r="K1" s="173"/>
      <c r="L1" s="173"/>
      <c r="M1" s="173">
        <f t="shared" ref="M1" si="0">G1+1</f>
        <v>43866</v>
      </c>
      <c r="N1" s="173"/>
      <c r="O1" s="173"/>
      <c r="P1" s="173"/>
      <c r="Q1" s="173"/>
      <c r="R1" s="173"/>
      <c r="S1" s="173">
        <f t="shared" ref="S1" si="1">M1+1</f>
        <v>43867</v>
      </c>
      <c r="T1" s="173"/>
      <c r="U1" s="173"/>
      <c r="V1" s="173"/>
      <c r="W1" s="173"/>
      <c r="X1" s="173"/>
      <c r="Y1" s="173">
        <f t="shared" ref="Y1" si="2">S1+1</f>
        <v>43868</v>
      </c>
      <c r="Z1" s="173"/>
      <c r="AA1" s="173"/>
      <c r="AB1" s="173"/>
      <c r="AC1" s="173"/>
      <c r="AD1" s="173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3">
        <f>A1+7</f>
        <v>43871</v>
      </c>
      <c r="B15" s="173"/>
      <c r="C15" s="173"/>
      <c r="D15" s="173"/>
      <c r="E15" s="173"/>
      <c r="F15" s="173"/>
      <c r="G15" s="173">
        <f>A15+1</f>
        <v>43872</v>
      </c>
      <c r="H15" s="173"/>
      <c r="I15" s="173"/>
      <c r="J15" s="173"/>
      <c r="K15" s="173"/>
      <c r="L15" s="173"/>
      <c r="M15" s="173">
        <f t="shared" ref="M15" si="3">G15+1</f>
        <v>43873</v>
      </c>
      <c r="N15" s="173"/>
      <c r="O15" s="173"/>
      <c r="P15" s="173"/>
      <c r="Q15" s="173"/>
      <c r="R15" s="173"/>
      <c r="S15" s="173">
        <f t="shared" ref="S15" si="4">M15+1</f>
        <v>43874</v>
      </c>
      <c r="T15" s="173"/>
      <c r="U15" s="173"/>
      <c r="V15" s="173"/>
      <c r="W15" s="173"/>
      <c r="X15" s="173"/>
      <c r="Y15" s="173">
        <f t="shared" ref="Y15" si="5">S15+1</f>
        <v>43875</v>
      </c>
      <c r="Z15" s="173"/>
      <c r="AA15" s="173"/>
      <c r="AB15" s="173"/>
      <c r="AC15" s="173"/>
      <c r="AD15" s="173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3">
        <f>A15+7</f>
        <v>43878</v>
      </c>
      <c r="B30" s="173"/>
      <c r="C30" s="173"/>
      <c r="D30" s="173"/>
      <c r="E30" s="173"/>
      <c r="F30" s="173"/>
      <c r="G30" s="173">
        <f>A30+1</f>
        <v>43879</v>
      </c>
      <c r="H30" s="173"/>
      <c r="I30" s="173"/>
      <c r="J30" s="173"/>
      <c r="K30" s="173"/>
      <c r="L30" s="173"/>
      <c r="M30" s="173">
        <f t="shared" ref="M30" si="6">G30+1</f>
        <v>43880</v>
      </c>
      <c r="N30" s="173"/>
      <c r="O30" s="173"/>
      <c r="P30" s="173"/>
      <c r="Q30" s="173"/>
      <c r="R30" s="173"/>
      <c r="S30" s="173">
        <f t="shared" ref="S30" si="7">M30+1</f>
        <v>43881</v>
      </c>
      <c r="T30" s="173"/>
      <c r="U30" s="173"/>
      <c r="V30" s="173"/>
      <c r="W30" s="173"/>
      <c r="X30" s="173"/>
      <c r="Y30" s="173">
        <f t="shared" ref="Y30" si="8">S30+1</f>
        <v>43882</v>
      </c>
      <c r="Z30" s="173"/>
      <c r="AA30" s="173"/>
      <c r="AB30" s="173"/>
      <c r="AC30" s="173"/>
      <c r="AD30" s="173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3">
        <f>A30+7</f>
        <v>43885</v>
      </c>
      <c r="B53" s="173"/>
      <c r="C53" s="173"/>
      <c r="D53" s="173"/>
      <c r="E53" s="173"/>
      <c r="F53" s="173"/>
      <c r="G53" s="173">
        <f>A53+1</f>
        <v>43886</v>
      </c>
      <c r="H53" s="173"/>
      <c r="I53" s="173"/>
      <c r="J53" s="173"/>
      <c r="K53" s="173"/>
      <c r="L53" s="173"/>
      <c r="M53" s="173">
        <f t="shared" ref="M53" si="9">G53+1</f>
        <v>43887</v>
      </c>
      <c r="N53" s="173"/>
      <c r="O53" s="173"/>
      <c r="P53" s="173"/>
      <c r="Q53" s="173"/>
      <c r="R53" s="173"/>
      <c r="S53" s="173">
        <f t="shared" ref="S53" si="10">M53+1</f>
        <v>43888</v>
      </c>
      <c r="T53" s="173"/>
      <c r="U53" s="173"/>
      <c r="V53" s="173"/>
      <c r="W53" s="173"/>
      <c r="X53" s="173"/>
      <c r="Y53" s="173">
        <f t="shared" ref="Y53" si="11">S53+1</f>
        <v>43889</v>
      </c>
      <c r="Z53" s="173"/>
      <c r="AA53" s="173"/>
      <c r="AB53" s="173"/>
      <c r="AC53" s="173"/>
      <c r="AD53" s="173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3">
        <f>A53+7</f>
        <v>43892</v>
      </c>
      <c r="B80" s="173"/>
      <c r="C80" s="173"/>
      <c r="D80" s="173"/>
      <c r="E80" s="173"/>
      <c r="F80" s="173"/>
      <c r="G80" s="173">
        <f>A80+1</f>
        <v>43893</v>
      </c>
      <c r="H80" s="173"/>
      <c r="I80" s="173"/>
      <c r="J80" s="173"/>
      <c r="K80" s="173"/>
      <c r="L80" s="173"/>
      <c r="M80" s="173">
        <f t="shared" ref="M80" si="12">G80+1</f>
        <v>43894</v>
      </c>
      <c r="N80" s="173"/>
      <c r="O80" s="173"/>
      <c r="P80" s="173"/>
      <c r="Q80" s="173"/>
      <c r="R80" s="173"/>
      <c r="S80" s="173">
        <f t="shared" ref="S80" si="13">M80+1</f>
        <v>43895</v>
      </c>
      <c r="T80" s="173"/>
      <c r="U80" s="173"/>
      <c r="V80" s="173"/>
      <c r="W80" s="173"/>
      <c r="X80" s="173"/>
      <c r="Y80" s="173">
        <f t="shared" ref="Y80" si="14">S80+1</f>
        <v>43896</v>
      </c>
      <c r="Z80" s="173"/>
      <c r="AA80" s="173"/>
      <c r="AB80" s="173"/>
      <c r="AC80" s="173"/>
      <c r="AD80" s="173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3">
        <f>A80+7</f>
        <v>43899</v>
      </c>
      <c r="B102" s="173"/>
      <c r="C102" s="173"/>
      <c r="D102" s="173"/>
      <c r="E102" s="173"/>
      <c r="F102" s="173"/>
      <c r="G102" s="173">
        <f>A102+1</f>
        <v>43900</v>
      </c>
      <c r="H102" s="173"/>
      <c r="I102" s="173"/>
      <c r="J102" s="173"/>
      <c r="K102" s="173"/>
      <c r="L102" s="173"/>
      <c r="M102" s="173">
        <f t="shared" ref="M102" si="15">G102+1</f>
        <v>43901</v>
      </c>
      <c r="N102" s="173"/>
      <c r="O102" s="173"/>
      <c r="P102" s="173"/>
      <c r="Q102" s="173"/>
      <c r="R102" s="173"/>
      <c r="S102" s="173">
        <f t="shared" ref="S102" si="16">M102+1</f>
        <v>43902</v>
      </c>
      <c r="T102" s="173"/>
      <c r="U102" s="173"/>
      <c r="V102" s="173"/>
      <c r="W102" s="173"/>
      <c r="X102" s="173"/>
      <c r="Y102" s="173">
        <f t="shared" ref="Y102" si="17">S102+1</f>
        <v>43903</v>
      </c>
      <c r="Z102" s="173"/>
      <c r="AA102" s="173"/>
      <c r="AB102" s="173"/>
      <c r="AC102" s="173"/>
      <c r="AD102" s="173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3">
        <f>A102+7</f>
        <v>43906</v>
      </c>
      <c r="B124" s="173"/>
      <c r="C124" s="173"/>
      <c r="D124" s="173"/>
      <c r="E124" s="173"/>
      <c r="F124" s="173"/>
      <c r="G124" s="173">
        <f>A124+1</f>
        <v>43907</v>
      </c>
      <c r="H124" s="173"/>
      <c r="I124" s="173"/>
      <c r="J124" s="173"/>
      <c r="K124" s="173"/>
      <c r="L124" s="173"/>
      <c r="M124" s="173">
        <f t="shared" ref="M124" si="18">G124+1</f>
        <v>43908</v>
      </c>
      <c r="N124" s="173"/>
      <c r="O124" s="173"/>
      <c r="P124" s="173"/>
      <c r="Q124" s="173"/>
      <c r="R124" s="173"/>
      <c r="S124" s="173">
        <f t="shared" ref="S124" si="19">M124+1</f>
        <v>43909</v>
      </c>
      <c r="T124" s="173"/>
      <c r="U124" s="173"/>
      <c r="V124" s="173"/>
      <c r="W124" s="173"/>
      <c r="X124" s="173"/>
      <c r="Y124" s="173">
        <f t="shared" ref="Y124" si="20">S124+1</f>
        <v>43910</v>
      </c>
      <c r="Z124" s="173"/>
      <c r="AA124" s="173"/>
      <c r="AB124" s="173"/>
      <c r="AC124" s="173"/>
      <c r="AD124" s="173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3">
        <f>A124+7</f>
        <v>43913</v>
      </c>
      <c r="B179" s="173"/>
      <c r="C179" s="173"/>
      <c r="D179" s="173"/>
      <c r="E179" s="173"/>
      <c r="F179" s="173"/>
      <c r="G179" s="173">
        <f>A179+1</f>
        <v>43914</v>
      </c>
      <c r="H179" s="173"/>
      <c r="I179" s="173"/>
      <c r="J179" s="173"/>
      <c r="K179" s="173"/>
      <c r="L179" s="173"/>
      <c r="M179" s="173">
        <f t="shared" ref="M179" si="21">G179+1</f>
        <v>43915</v>
      </c>
      <c r="N179" s="173"/>
      <c r="O179" s="173"/>
      <c r="P179" s="173"/>
      <c r="Q179" s="173"/>
      <c r="R179" s="173"/>
      <c r="S179" s="173">
        <f t="shared" ref="S179" si="22">M179+1</f>
        <v>43916</v>
      </c>
      <c r="T179" s="173"/>
      <c r="U179" s="173"/>
      <c r="V179" s="173"/>
      <c r="W179" s="173"/>
      <c r="X179" s="173"/>
      <c r="Y179" s="173">
        <f t="shared" ref="Y179" si="23">S179+1</f>
        <v>43917</v>
      </c>
      <c r="Z179" s="173"/>
      <c r="AA179" s="173"/>
      <c r="AB179" s="173"/>
      <c r="AC179" s="173"/>
      <c r="AD179" s="173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90"/>
      <c r="B187" s="91"/>
      <c r="C187" s="92"/>
      <c r="D187" s="92"/>
      <c r="E187" s="92"/>
      <c r="F187" s="93"/>
      <c r="G187" s="90"/>
      <c r="H187" s="91"/>
      <c r="I187" s="92"/>
      <c r="J187" s="92"/>
      <c r="K187" s="92"/>
      <c r="L187" s="93"/>
      <c r="M187" s="90"/>
      <c r="N187" s="91"/>
      <c r="O187" s="92"/>
      <c r="P187" s="92"/>
      <c r="Q187" s="92"/>
      <c r="R187" s="93"/>
      <c r="S187" s="90"/>
      <c r="T187" s="91"/>
      <c r="U187" s="92"/>
      <c r="V187" s="92"/>
      <c r="W187" s="92"/>
      <c r="X187" s="93"/>
      <c r="Y187" s="90"/>
      <c r="Z187" s="91"/>
      <c r="AA187" s="92"/>
      <c r="AB187" s="92"/>
      <c r="AC187" s="92"/>
      <c r="AD187" s="93"/>
    </row>
    <row r="188" spans="1:30" ht="15.75" x14ac:dyDescent="0.25">
      <c r="A188" s="90"/>
      <c r="B188" s="91"/>
      <c r="C188" s="92"/>
      <c r="D188" s="92"/>
      <c r="E188" s="92"/>
      <c r="F188" s="93"/>
      <c r="G188" s="90"/>
      <c r="H188" s="91"/>
      <c r="I188" s="92"/>
      <c r="J188" s="92"/>
      <c r="K188" s="92"/>
      <c r="L188" s="93"/>
      <c r="M188" s="90"/>
      <c r="N188" s="91"/>
      <c r="O188" s="92"/>
      <c r="P188" s="92"/>
      <c r="Q188" s="92"/>
      <c r="R188" s="93"/>
      <c r="S188" s="90"/>
      <c r="T188" s="91"/>
      <c r="U188" s="92"/>
      <c r="V188" s="92"/>
      <c r="W188" s="92"/>
      <c r="X188" s="93"/>
      <c r="Y188" s="90"/>
      <c r="Z188" s="91"/>
      <c r="AA188" s="92"/>
      <c r="AB188" s="92"/>
      <c r="AC188" s="92"/>
      <c r="AD188" s="93"/>
    </row>
    <row r="189" spans="1:30" ht="15.75" x14ac:dyDescent="0.25">
      <c r="A189" s="90"/>
      <c r="B189" s="91"/>
      <c r="C189" s="92"/>
      <c r="D189" s="92"/>
      <c r="E189" s="92"/>
      <c r="F189" s="93"/>
      <c r="G189" s="90"/>
      <c r="H189" s="91"/>
      <c r="I189" s="92"/>
      <c r="J189" s="92"/>
      <c r="K189" s="92"/>
      <c r="L189" s="93"/>
      <c r="M189" s="90"/>
      <c r="N189" s="91"/>
      <c r="O189" s="92"/>
      <c r="P189" s="92"/>
      <c r="Q189" s="92"/>
      <c r="R189" s="93"/>
      <c r="S189" s="90"/>
      <c r="T189" s="91"/>
      <c r="U189" s="92"/>
      <c r="V189" s="92"/>
      <c r="W189" s="92"/>
      <c r="X189" s="93"/>
      <c r="Y189" s="90"/>
      <c r="Z189" s="91"/>
      <c r="AA189" s="92"/>
      <c r="AB189" s="92"/>
      <c r="AC189" s="92"/>
      <c r="AD189" s="93"/>
    </row>
    <row r="190" spans="1:30" ht="15.75" x14ac:dyDescent="0.25">
      <c r="A190" s="90"/>
      <c r="B190" s="91"/>
      <c r="C190" s="92"/>
      <c r="D190" s="92"/>
      <c r="E190" s="92"/>
      <c r="F190" s="93"/>
      <c r="G190" s="90"/>
      <c r="H190" s="91"/>
      <c r="I190" s="92"/>
      <c r="J190" s="92"/>
      <c r="K190" s="92"/>
      <c r="L190" s="93"/>
      <c r="M190" s="90"/>
      <c r="N190" s="91"/>
      <c r="O190" s="92"/>
      <c r="P190" s="92"/>
      <c r="Q190" s="92"/>
      <c r="R190" s="93"/>
      <c r="S190" s="90"/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/>
      <c r="B191" s="91"/>
      <c r="C191" s="92"/>
      <c r="D191" s="92"/>
      <c r="E191" s="92"/>
      <c r="F191" s="93"/>
      <c r="G191" s="90"/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/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/>
      <c r="B192" s="91"/>
      <c r="C192" s="92"/>
      <c r="D192" s="92"/>
      <c r="E192" s="92"/>
      <c r="F192" s="93"/>
      <c r="G192" s="90"/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/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/>
      <c r="B193" s="91"/>
      <c r="C193" s="92"/>
      <c r="D193" s="92"/>
      <c r="E193" s="92"/>
      <c r="F193" s="93"/>
      <c r="G193" s="90"/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/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/>
      <c r="B194" s="91"/>
      <c r="C194" s="92"/>
      <c r="D194" s="92"/>
      <c r="E194" s="92"/>
      <c r="F194" s="93"/>
      <c r="G194" s="90"/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/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/>
      <c r="B195" s="91"/>
      <c r="C195" s="92"/>
      <c r="D195" s="92"/>
      <c r="E195" s="92"/>
      <c r="F195" s="93"/>
      <c r="G195" s="90"/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/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/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/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/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/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/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/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/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/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79:F179"/>
    <mergeCell ref="G179:L179"/>
    <mergeCell ref="M179:R179"/>
    <mergeCell ref="S179:X179"/>
    <mergeCell ref="Y179:AD179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43" sqref="F43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77" t="s">
        <v>71</v>
      </c>
      <c r="B2" s="178"/>
      <c r="C2" s="178"/>
      <c r="D2" s="178"/>
      <c r="E2" s="178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79" t="s">
        <v>103</v>
      </c>
      <c r="B3" s="180"/>
      <c r="C3" s="180"/>
      <c r="D3" s="181"/>
      <c r="E3" s="180"/>
      <c r="F3" s="182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3" t="s">
        <v>106</v>
      </c>
      <c r="F4" s="184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85"/>
      <c r="B6" s="186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87" t="s">
        <v>119</v>
      </c>
      <c r="F11" s="188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1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77" t="s">
        <v>71</v>
      </c>
      <c r="B14" s="178"/>
      <c r="C14" s="178"/>
      <c r="D14" s="178"/>
      <c r="E14" s="178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79" t="s">
        <v>103</v>
      </c>
      <c r="B15" s="180"/>
      <c r="C15" s="180"/>
      <c r="D15" s="181"/>
      <c r="E15" s="180"/>
      <c r="F15" s="182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3" t="s">
        <v>106</v>
      </c>
      <c r="F16" s="184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85"/>
      <c r="B18" s="186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87" t="s">
        <v>119</v>
      </c>
      <c r="F23" s="188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4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6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29"/>
  <sheetViews>
    <sheetView tabSelected="1" topLeftCell="A3" zoomScaleNormal="100" workbookViewId="0">
      <selection activeCell="E36" sqref="E36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2">
        <v>43862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8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</row>
    <row r="3" spans="1:15" x14ac:dyDescent="0.25">
      <c r="A3" s="131">
        <v>43880</v>
      </c>
      <c r="B3" s="132" t="s">
        <v>131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5" x14ac:dyDescent="0.25">
      <c r="A4" s="139">
        <v>43881</v>
      </c>
      <c r="B4" s="129" t="s">
        <v>132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5" x14ac:dyDescent="0.25">
      <c r="A5" s="139">
        <v>43881</v>
      </c>
      <c r="B5" s="129" t="s">
        <v>133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5" x14ac:dyDescent="0.25">
      <c r="A6" s="139">
        <v>43881</v>
      </c>
      <c r="B6" s="129" t="s">
        <v>134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5" x14ac:dyDescent="0.25">
      <c r="A7" s="139">
        <v>43881</v>
      </c>
      <c r="B7" s="129" t="s">
        <v>135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5" x14ac:dyDescent="0.25">
      <c r="A8" s="139">
        <v>43882</v>
      </c>
      <c r="B8" s="129" t="s">
        <v>136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5" x14ac:dyDescent="0.25">
      <c r="A9" s="139">
        <v>43882</v>
      </c>
      <c r="B9" s="129" t="s">
        <v>137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5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5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5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5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5" ht="15.75" thickBot="1" x14ac:dyDescent="0.3">
      <c r="A14" s="121" t="s">
        <v>138</v>
      </c>
      <c r="B14" s="122"/>
      <c r="C14" s="123"/>
      <c r="D14" s="124" t="s">
        <v>139</v>
      </c>
      <c r="E14" s="125">
        <f>SUM(E3:E13)</f>
        <v>71.06</v>
      </c>
      <c r="F14" s="126"/>
      <c r="G14" s="123"/>
      <c r="H14" s="123"/>
      <c r="I14" s="124" t="s">
        <v>139</v>
      </c>
      <c r="J14" s="125">
        <f>SUM(J3:J13)</f>
        <v>70.69</v>
      </c>
      <c r="K14" s="79" t="s">
        <v>140</v>
      </c>
      <c r="L14" s="82">
        <f>SUM(L3:L13)</f>
        <v>-1401.75</v>
      </c>
    </row>
    <row r="15" spans="1:15" ht="15.75" thickBot="1" x14ac:dyDescent="0.3"/>
    <row r="16" spans="1:15" ht="15.75" thickBot="1" x14ac:dyDescent="0.3">
      <c r="A16" s="192">
        <v>43891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4"/>
      <c r="N16" s="195" t="s">
        <v>191</v>
      </c>
      <c r="O16" s="196"/>
    </row>
    <row r="17" spans="1:15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232</v>
      </c>
      <c r="G17" s="115" t="s">
        <v>126</v>
      </c>
      <c r="H17" s="118" t="s">
        <v>127</v>
      </c>
      <c r="I17" s="118" t="s">
        <v>124</v>
      </c>
      <c r="J17" s="120" t="s">
        <v>128</v>
      </c>
      <c r="K17" s="83" t="s">
        <v>129</v>
      </c>
      <c r="L17" s="81" t="s">
        <v>130</v>
      </c>
      <c r="N17" s="149" t="s">
        <v>167</v>
      </c>
      <c r="O17" s="150">
        <v>0.75</v>
      </c>
    </row>
    <row r="18" spans="1:15" x14ac:dyDescent="0.25">
      <c r="A18" s="131">
        <v>43906</v>
      </c>
      <c r="B18" s="132" t="s">
        <v>166</v>
      </c>
      <c r="C18" s="133">
        <v>0.94599999999999995</v>
      </c>
      <c r="D18" s="134">
        <v>15000</v>
      </c>
      <c r="E18" s="135">
        <v>51.16</v>
      </c>
      <c r="F18" s="136">
        <f>C18*D18</f>
        <v>14190</v>
      </c>
      <c r="G18" s="137">
        <v>43907</v>
      </c>
      <c r="H18" s="133">
        <v>0.95099999999999996</v>
      </c>
      <c r="I18" s="134">
        <v>15000</v>
      </c>
      <c r="J18" s="138">
        <v>27.76</v>
      </c>
      <c r="K18" s="112">
        <f>L18/F18</f>
        <v>-2.7625088090204355E-4</v>
      </c>
      <c r="L18" s="80">
        <f>SUM(H18*I18)-F18-E18-J18</f>
        <v>-3.9199999999999982</v>
      </c>
      <c r="N18" s="151" t="s">
        <v>168</v>
      </c>
      <c r="O18" s="170">
        <f>I26</f>
        <v>6000</v>
      </c>
    </row>
    <row r="19" spans="1:15" ht="15.75" thickBot="1" x14ac:dyDescent="0.3">
      <c r="A19" s="139">
        <v>43906</v>
      </c>
      <c r="B19" s="129" t="s">
        <v>166</v>
      </c>
      <c r="C19" s="128">
        <v>0.94599999999999995</v>
      </c>
      <c r="D19" s="74">
        <v>10000</v>
      </c>
      <c r="E19" s="75">
        <v>0</v>
      </c>
      <c r="F19" s="76">
        <f t="shared" ref="F19:F28" si="6">C19*D19</f>
        <v>9460</v>
      </c>
      <c r="G19" s="127">
        <v>43907</v>
      </c>
      <c r="H19" s="128">
        <v>0.95099999999999996</v>
      </c>
      <c r="I19" s="74">
        <v>10000</v>
      </c>
      <c r="J19" s="140">
        <v>21.34</v>
      </c>
      <c r="K19" s="113">
        <f t="shared" ref="K19:K21" si="7">L19/F19</f>
        <v>3.029598308668076E-3</v>
      </c>
      <c r="L19" s="77">
        <f t="shared" ref="L19:L21" si="8">SUM(H19*I19)-F19-E19-J19</f>
        <v>28.66</v>
      </c>
      <c r="N19" s="153" t="s">
        <v>169</v>
      </c>
      <c r="O19" s="154" t="b">
        <v>0</v>
      </c>
    </row>
    <row r="20" spans="1:15" ht="15.75" thickBot="1" x14ac:dyDescent="0.3">
      <c r="A20" s="139">
        <v>43907</v>
      </c>
      <c r="B20" s="129" t="s">
        <v>166</v>
      </c>
      <c r="C20" s="128">
        <v>0.92500000000000004</v>
      </c>
      <c r="D20" s="74">
        <v>15000</v>
      </c>
      <c r="E20" s="75">
        <v>26.65</v>
      </c>
      <c r="F20" s="76">
        <f t="shared" si="6"/>
        <v>13875</v>
      </c>
      <c r="G20" s="127">
        <v>43909</v>
      </c>
      <c r="H20" s="128">
        <v>0.746</v>
      </c>
      <c r="I20" s="74">
        <v>15000</v>
      </c>
      <c r="J20" s="140">
        <v>44.13</v>
      </c>
      <c r="K20" s="113">
        <f t="shared" si="7"/>
        <v>-0.19861477477477479</v>
      </c>
      <c r="L20" s="77">
        <f t="shared" si="8"/>
        <v>-2755.78</v>
      </c>
      <c r="N20" s="72"/>
      <c r="O20" s="72"/>
    </row>
    <row r="21" spans="1:15" x14ac:dyDescent="0.25">
      <c r="A21" s="139">
        <v>43908</v>
      </c>
      <c r="B21" s="129" t="s">
        <v>166</v>
      </c>
      <c r="C21" s="171">
        <v>0.90375000000000005</v>
      </c>
      <c r="D21" s="74">
        <v>12000</v>
      </c>
      <c r="E21" s="75">
        <v>23.46</v>
      </c>
      <c r="F21" s="76">
        <f t="shared" si="6"/>
        <v>10845</v>
      </c>
      <c r="G21" s="127">
        <v>43909</v>
      </c>
      <c r="H21" s="128">
        <v>0.746</v>
      </c>
      <c r="I21" s="74">
        <v>12000</v>
      </c>
      <c r="J21" s="140">
        <v>0</v>
      </c>
      <c r="K21" s="113">
        <f t="shared" si="7"/>
        <v>-0.1767136929460581</v>
      </c>
      <c r="L21" s="77">
        <f t="shared" si="8"/>
        <v>-1916.46</v>
      </c>
      <c r="N21" s="155" t="s">
        <v>170</v>
      </c>
      <c r="O21" s="156">
        <f>O17*O18</f>
        <v>4500</v>
      </c>
    </row>
    <row r="22" spans="1:15" x14ac:dyDescent="0.25">
      <c r="A22" s="139">
        <v>43913</v>
      </c>
      <c r="B22" s="129" t="s">
        <v>221</v>
      </c>
      <c r="C22" s="128">
        <v>1.5</v>
      </c>
      <c r="D22" s="74">
        <v>3000</v>
      </c>
      <c r="E22" s="75">
        <v>9.83</v>
      </c>
      <c r="F22" s="76">
        <f t="shared" si="6"/>
        <v>4500</v>
      </c>
      <c r="G22" s="139">
        <v>43915</v>
      </c>
      <c r="H22" s="128">
        <v>1.71</v>
      </c>
      <c r="I22" s="74">
        <v>3000</v>
      </c>
      <c r="J22" s="140">
        <v>10.02</v>
      </c>
      <c r="K22" s="113">
        <f>L22/F22</f>
        <v>0.1355888888888889</v>
      </c>
      <c r="L22" s="77">
        <f>SUM(H22*I22)-F22-E22-J22</f>
        <v>610.15</v>
      </c>
      <c r="N22" s="157" t="s">
        <v>171</v>
      </c>
      <c r="O22" s="159">
        <f>IF(O21&gt;10000, O21*8%/100, 8)</f>
        <v>8</v>
      </c>
    </row>
    <row r="23" spans="1:15" x14ac:dyDescent="0.25">
      <c r="A23" s="139">
        <v>43913</v>
      </c>
      <c r="B23" s="129" t="s">
        <v>222</v>
      </c>
      <c r="C23" s="128">
        <v>0.435</v>
      </c>
      <c r="D23" s="74">
        <v>11000</v>
      </c>
      <c r="E23" s="75">
        <v>9.92</v>
      </c>
      <c r="F23" s="76">
        <f t="shared" si="6"/>
        <v>4785</v>
      </c>
      <c r="G23" s="139">
        <v>43914</v>
      </c>
      <c r="H23" s="128">
        <v>0.48499999999999999</v>
      </c>
      <c r="I23" s="74">
        <v>11000</v>
      </c>
      <c r="J23" s="140">
        <v>10.09</v>
      </c>
      <c r="K23" s="113">
        <f t="shared" ref="K23:K28" si="9">L23/F23</f>
        <v>0.11076071055381401</v>
      </c>
      <c r="L23" s="77">
        <f>SUM(H23*I23)-F23-E23-J23</f>
        <v>529.99</v>
      </c>
      <c r="N23" s="157" t="s">
        <v>172</v>
      </c>
      <c r="O23" s="159">
        <f>O22*6%</f>
        <v>0.48</v>
      </c>
    </row>
    <row r="24" spans="1:15" x14ac:dyDescent="0.25">
      <c r="A24" s="139">
        <v>43915</v>
      </c>
      <c r="B24" s="129" t="s">
        <v>132</v>
      </c>
      <c r="C24" s="128">
        <v>1.64</v>
      </c>
      <c r="D24" s="74">
        <v>3000</v>
      </c>
      <c r="E24" s="75">
        <v>14.96</v>
      </c>
      <c r="F24" s="76">
        <f t="shared" si="6"/>
        <v>4920</v>
      </c>
      <c r="G24" s="139">
        <v>43915</v>
      </c>
      <c r="H24" s="128">
        <v>1.66</v>
      </c>
      <c r="I24" s="74">
        <v>3000</v>
      </c>
      <c r="J24" s="140">
        <v>14.98</v>
      </c>
      <c r="K24" s="113">
        <f t="shared" si="9"/>
        <v>6.109756097560975E-3</v>
      </c>
      <c r="L24" s="77">
        <f t="shared" ref="L24:L28" si="10">SUM(H24*I24)-F24-E24-J24</f>
        <v>30.06</v>
      </c>
      <c r="N24" s="157" t="s">
        <v>169</v>
      </c>
      <c r="O24" s="159">
        <f>IF(O19=TRUE,CEILING(O21,1000)/1000,0)</f>
        <v>0</v>
      </c>
    </row>
    <row r="25" spans="1:15" x14ac:dyDescent="0.25">
      <c r="A25" s="139">
        <v>43915</v>
      </c>
      <c r="B25" s="129" t="s">
        <v>225</v>
      </c>
      <c r="C25" s="128">
        <v>0.71499999999999997</v>
      </c>
      <c r="D25" s="74">
        <v>7000</v>
      </c>
      <c r="E25" s="75">
        <v>15.99</v>
      </c>
      <c r="F25" s="76">
        <f t="shared" si="6"/>
        <v>5005</v>
      </c>
      <c r="G25" s="139">
        <v>43916</v>
      </c>
      <c r="H25" s="128">
        <v>0.72499999999999998</v>
      </c>
      <c r="I25" s="74">
        <v>7000</v>
      </c>
      <c r="J25" s="140">
        <v>16.010000000000002</v>
      </c>
      <c r="K25" s="113">
        <f t="shared" si="9"/>
        <v>7.5924075924075924E-3</v>
      </c>
      <c r="L25" s="77">
        <f t="shared" si="10"/>
        <v>38</v>
      </c>
      <c r="N25" s="157" t="s">
        <v>173</v>
      </c>
      <c r="O25" s="159">
        <f>O21*0.03%</f>
        <v>1.3499999999999999</v>
      </c>
    </row>
    <row r="26" spans="1:15" ht="15.75" thickBot="1" x14ac:dyDescent="0.3">
      <c r="A26" s="139">
        <v>43916</v>
      </c>
      <c r="B26" s="130" t="s">
        <v>228</v>
      </c>
      <c r="C26" s="128">
        <v>0.75</v>
      </c>
      <c r="D26" s="74">
        <v>6000</v>
      </c>
      <c r="E26" s="75">
        <v>9.83</v>
      </c>
      <c r="F26" s="76">
        <f t="shared" si="6"/>
        <v>4500</v>
      </c>
      <c r="G26" s="139">
        <v>43916</v>
      </c>
      <c r="H26" s="128">
        <v>0.76</v>
      </c>
      <c r="I26" s="74">
        <v>6000</v>
      </c>
      <c r="J26" s="140">
        <v>9.85</v>
      </c>
      <c r="K26" s="113">
        <f t="shared" si="9"/>
        <v>8.9599999999999992E-3</v>
      </c>
      <c r="L26" s="77">
        <f t="shared" si="10"/>
        <v>40.32</v>
      </c>
      <c r="N26" s="160" t="s">
        <v>174</v>
      </c>
      <c r="O26" s="161">
        <f>ROUNDUP(SUM(O22:O25),2)</f>
        <v>9.83</v>
      </c>
    </row>
    <row r="27" spans="1:15" x14ac:dyDescent="0.25">
      <c r="A27" s="139"/>
      <c r="B27" s="130"/>
      <c r="C27" s="128"/>
      <c r="D27" s="74"/>
      <c r="E27" s="75"/>
      <c r="F27" s="76">
        <f t="shared" si="6"/>
        <v>0</v>
      </c>
      <c r="G27" s="73"/>
      <c r="H27" s="128"/>
      <c r="I27" s="74"/>
      <c r="J27" s="140"/>
      <c r="K27" s="113" t="e">
        <f t="shared" si="9"/>
        <v>#DIV/0!</v>
      </c>
      <c r="L27" s="77">
        <f t="shared" si="10"/>
        <v>0</v>
      </c>
    </row>
    <row r="28" spans="1:15" ht="15.75" thickBot="1" x14ac:dyDescent="0.3">
      <c r="A28" s="141"/>
      <c r="B28" s="142"/>
      <c r="C28" s="143"/>
      <c r="D28" s="144"/>
      <c r="E28" s="145"/>
      <c r="F28" s="146">
        <f t="shared" si="6"/>
        <v>0</v>
      </c>
      <c r="G28" s="147"/>
      <c r="H28" s="143"/>
      <c r="I28" s="144"/>
      <c r="J28" s="148"/>
      <c r="K28" s="114" t="e">
        <f t="shared" si="9"/>
        <v>#DIV/0!</v>
      </c>
      <c r="L28" s="78">
        <f t="shared" si="10"/>
        <v>0</v>
      </c>
    </row>
    <row r="29" spans="1:15" ht="15.75" thickBot="1" x14ac:dyDescent="0.3">
      <c r="A29" s="121" t="s">
        <v>138</v>
      </c>
      <c r="B29" s="122"/>
      <c r="C29" s="123"/>
      <c r="D29" s="124" t="s">
        <v>139</v>
      </c>
      <c r="E29" s="125">
        <f>SUM(E18:E28)</f>
        <v>161.80000000000004</v>
      </c>
      <c r="F29" s="126"/>
      <c r="G29" s="123"/>
      <c r="H29" s="123"/>
      <c r="I29" s="124" t="s">
        <v>139</v>
      </c>
      <c r="J29" s="125">
        <f>SUM(J18:J28)</f>
        <v>154.17999999999998</v>
      </c>
      <c r="K29" s="79" t="s">
        <v>140</v>
      </c>
      <c r="L29" s="82">
        <f>SUM(L18:L28)</f>
        <v>-3398.9799999999996</v>
      </c>
    </row>
  </sheetData>
  <mergeCells count="3">
    <mergeCell ref="A1:L1"/>
    <mergeCell ref="A16:L16"/>
    <mergeCell ref="N16:O16"/>
  </mergeCells>
  <dataValidations count="1">
    <dataValidation type="list" allowBlank="1" showInputMessage="1" showErrorMessage="1" sqref="O19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0">
        <v>0.51</v>
      </c>
      <c r="C1" s="200"/>
      <c r="D1" s="98"/>
      <c r="E1" s="107"/>
      <c r="F1" s="98"/>
    </row>
    <row r="2" spans="1:6" ht="17.25" x14ac:dyDescent="0.25">
      <c r="A2" s="110" t="s">
        <v>109</v>
      </c>
      <c r="B2" s="200">
        <v>0.54</v>
      </c>
      <c r="C2" s="200"/>
      <c r="D2" s="102"/>
      <c r="E2" s="107"/>
      <c r="F2" s="98"/>
    </row>
    <row r="3" spans="1:6" ht="17.25" x14ac:dyDescent="0.25">
      <c r="A3" s="110" t="s">
        <v>142</v>
      </c>
      <c r="B3" s="200">
        <v>0.51</v>
      </c>
      <c r="C3" s="200"/>
      <c r="D3" s="102"/>
      <c r="E3" s="107"/>
      <c r="F3" s="98"/>
    </row>
    <row r="4" spans="1:6" ht="17.25" x14ac:dyDescent="0.25">
      <c r="A4" s="109" t="s">
        <v>143</v>
      </c>
      <c r="B4" s="200">
        <v>0.54</v>
      </c>
      <c r="C4" s="200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198" t="s">
        <v>146</v>
      </c>
      <c r="C8" s="199">
        <v>1</v>
      </c>
      <c r="D8" s="98"/>
      <c r="E8" s="197">
        <f>((B4-B1)/B1)*100</f>
        <v>5.8823529411764754</v>
      </c>
      <c r="F8" s="97"/>
    </row>
    <row r="9" spans="1:6" ht="20.25" x14ac:dyDescent="0.35">
      <c r="A9" s="99" t="s">
        <v>141</v>
      </c>
      <c r="B9" s="198"/>
      <c r="C9" s="198"/>
      <c r="D9" s="98"/>
      <c r="E9" s="197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198" t="s">
        <v>146</v>
      </c>
      <c r="C13" s="199">
        <v>1</v>
      </c>
      <c r="D13" s="98"/>
      <c r="E13" s="197">
        <f>((B4-B1)/(B2-B3))*100</f>
        <v>100</v>
      </c>
      <c r="F13" s="97"/>
    </row>
    <row r="14" spans="1:6" ht="20.25" x14ac:dyDescent="0.35">
      <c r="A14" s="99" t="s">
        <v>148</v>
      </c>
      <c r="B14" s="198"/>
      <c r="C14" s="198"/>
      <c r="D14" s="98"/>
      <c r="E14" s="197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198" t="s">
        <v>146</v>
      </c>
      <c r="C18" s="199">
        <v>1</v>
      </c>
      <c r="D18" s="98"/>
      <c r="E18" s="197">
        <f>((B2-B4)/(B4-B1))*100</f>
        <v>0</v>
      </c>
      <c r="F18" s="97"/>
    </row>
    <row r="19" spans="1:6" ht="20.25" x14ac:dyDescent="0.35">
      <c r="A19" s="99" t="s">
        <v>145</v>
      </c>
      <c r="B19" s="198"/>
      <c r="C19" s="198"/>
      <c r="D19" s="98"/>
      <c r="E19" s="197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2020-03-27T02:44:15Z</dcterms:modified>
  <cp:category/>
  <cp:contentStatus/>
</cp:coreProperties>
</file>