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957" documentId="13_ncr:1_{EBFAD385-6486-443D-BE50-FB30E4EF1E56}" xr6:coauthVersionLast="45" xr6:coauthVersionMax="45" xr10:uidLastSave="{F96EF1CA-39E9-4C1B-90D3-DCD0D95F58A0}"/>
  <bookViews>
    <workbookView xWindow="22005" yWindow="-360" windowWidth="27870" windowHeight="12840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6" l="1"/>
  <c r="D6" i="6"/>
  <c r="D10" i="6" s="1"/>
  <c r="C6" i="6"/>
  <c r="C10" i="6" s="1"/>
  <c r="D9" i="6" l="1"/>
  <c r="D7" i="6"/>
  <c r="D8" i="6" s="1"/>
  <c r="C9" i="6"/>
  <c r="C7" i="6"/>
  <c r="C8" i="6" l="1"/>
  <c r="C11" i="6" s="1"/>
  <c r="D11" i="6"/>
  <c r="C13" i="6" l="1"/>
  <c r="C15" i="6" s="1"/>
  <c r="C16" i="6" s="1"/>
  <c r="F28" i="2" l="1"/>
  <c r="F27" i="2"/>
  <c r="F26" i="2"/>
  <c r="F25" i="2"/>
  <c r="F24" i="2"/>
  <c r="F23" i="2"/>
  <c r="F22" i="2"/>
  <c r="F21" i="2"/>
  <c r="F20" i="2"/>
  <c r="F19" i="2"/>
  <c r="F18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29" i="2"/>
  <c r="E29" i="2"/>
  <c r="L28" i="2"/>
  <c r="K28" i="2" s="1"/>
  <c r="L27" i="2"/>
  <c r="K27" i="2" s="1"/>
  <c r="L26" i="2"/>
  <c r="K26" i="2" s="1"/>
  <c r="L25" i="2"/>
  <c r="K25" i="2" s="1"/>
  <c r="L24" i="2"/>
  <c r="K24" i="2" s="1"/>
  <c r="L23" i="2"/>
  <c r="K23" i="2" s="1"/>
  <c r="L22" i="2"/>
  <c r="K22" i="2" s="1"/>
  <c r="L21" i="2"/>
  <c r="K21" i="2" s="1"/>
  <c r="L20" i="2"/>
  <c r="K20" i="2" s="1"/>
  <c r="L19" i="2"/>
  <c r="K19" i="2" s="1"/>
  <c r="L18" i="2"/>
  <c r="J20" i="1" l="1"/>
  <c r="I21" i="1"/>
  <c r="L29" i="2"/>
  <c r="K18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6" i="3"/>
  <c r="G156" i="3" s="1"/>
  <c r="M156" i="3" s="1"/>
  <c r="S156" i="3" s="1"/>
  <c r="Y156" i="3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s="1"/>
  <c r="M124" i="3" s="1"/>
  <c r="S124" i="3" s="1"/>
  <c r="Y124" i="3" s="1"/>
  <c r="Q20" i="1" l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14" i="2"/>
  <c r="J14" i="2"/>
  <c r="L13" i="2"/>
  <c r="K13" i="2" s="1"/>
  <c r="L12" i="2"/>
  <c r="K12" i="2" s="1"/>
  <c r="L11" i="2"/>
  <c r="K11" i="2" s="1"/>
  <c r="L10" i="2"/>
  <c r="K10" i="2" s="1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K5" i="2" s="1"/>
  <c r="F4" i="2"/>
  <c r="L4" i="2" s="1"/>
  <c r="K4" i="2" s="1"/>
  <c r="F3" i="2"/>
  <c r="L3" i="2" s="1"/>
  <c r="K3" i="2" s="1"/>
  <c r="R20" i="1" l="1"/>
  <c r="Q21" i="1"/>
  <c r="O8" i="1"/>
  <c r="O9" i="1" s="1"/>
  <c r="L14" i="2"/>
  <c r="S20" i="1" l="1"/>
  <c r="R21" i="1"/>
  <c r="P8" i="1"/>
  <c r="P9" i="1" s="1"/>
  <c r="T20" i="1" l="1"/>
  <c r="S21" i="1"/>
  <c r="Q8" i="1"/>
  <c r="Q9" i="1" s="1"/>
  <c r="U20" i="1" l="1"/>
  <c r="T21" i="1"/>
  <c r="R8" i="1"/>
  <c r="R9" i="1" s="1"/>
  <c r="V20" i="1" l="1"/>
  <c r="U21" i="1"/>
  <c r="S8" i="1"/>
  <c r="S9" i="1" s="1"/>
  <c r="W20" i="1" l="1"/>
  <c r="V21" i="1"/>
  <c r="T8" i="1"/>
  <c r="T9" i="1" s="1"/>
  <c r="X20" i="1" l="1"/>
  <c r="W21" i="1"/>
  <c r="U8" i="1"/>
  <c r="U9" i="1" s="1"/>
  <c r="Y20" i="1" l="1"/>
  <c r="X21" i="1"/>
  <c r="V8" i="1"/>
  <c r="V9" i="1" s="1"/>
  <c r="Z20" i="1" l="1"/>
  <c r="Y21" i="1"/>
  <c r="W8" i="1"/>
  <c r="W9" i="1" s="1"/>
  <c r="AA20" i="1" l="1"/>
  <c r="Z21" i="1"/>
  <c r="X8" i="1"/>
  <c r="X9" i="1" s="1"/>
  <c r="AB20" i="1" l="1"/>
  <c r="AA21" i="1"/>
  <c r="Y8" i="1"/>
  <c r="Y9" i="1" s="1"/>
  <c r="AC20" i="1" l="1"/>
  <c r="AB21" i="1"/>
  <c r="Z8" i="1"/>
  <c r="Z9" i="1" s="1"/>
  <c r="AD20" i="1" l="1"/>
  <c r="AC21" i="1"/>
  <c r="AA8" i="1"/>
  <c r="AA9" i="1" s="1"/>
  <c r="AE20" i="1" l="1"/>
  <c r="AD21" i="1"/>
  <c r="AB8" i="1"/>
  <c r="AB9" i="1" s="1"/>
  <c r="AF20" i="1" l="1"/>
  <c r="AE21" i="1"/>
  <c r="AC8" i="1"/>
  <c r="AC9" i="1" s="1"/>
  <c r="AG20" i="1" l="1"/>
  <c r="AF21" i="1"/>
  <c r="AD8" i="1"/>
  <c r="AD9" i="1" s="1"/>
  <c r="AH20" i="1" l="1"/>
  <c r="AG21" i="1"/>
  <c r="AE8" i="1"/>
  <c r="AE9" i="1" s="1"/>
  <c r="AI20" i="1" l="1"/>
  <c r="AH21" i="1"/>
  <c r="AF8" i="1"/>
  <c r="AF9" i="1" s="1"/>
  <c r="AJ20" i="1" l="1"/>
  <c r="AI21" i="1"/>
  <c r="AG8" i="1"/>
  <c r="AG9" i="1" s="1"/>
  <c r="AK20" i="1" l="1"/>
  <c r="AK21" i="1" s="1"/>
  <c r="AJ21" i="1"/>
  <c r="AH8" i="1"/>
  <c r="AH9" i="1" s="1"/>
  <c r="AI8" i="1" l="1"/>
  <c r="AI9" i="1" s="1"/>
  <c r="AJ8" i="1" l="1"/>
  <c r="AJ9" i="1" s="1"/>
  <c r="AK8" i="1" l="1"/>
  <c r="AK9" i="1" s="1"/>
</calcChain>
</file>

<file path=xl/sharedStrings.xml><?xml version="1.0" encoding="utf-8"?>
<sst xmlns="http://schemas.openxmlformats.org/spreadsheetml/2006/main" count="650" uniqueCount="192">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</sst>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177"/>
  <sheetViews>
    <sheetView tabSelected="1" topLeftCell="A119" zoomScaleNormal="100" workbookViewId="0">
      <selection activeCell="G155" sqref="G155"/>
    </sheetView>
  </sheetViews>
  <sheetFormatPr defaultColWidth="15.7109375" defaultRowHeight="15" x14ac:dyDescent="0.25"/>
  <cols>
    <col min="1" max="2" width="15.7109375" style="72"/>
    <col min="3" max="3" width="15.7109375" style="72" customWidth="1"/>
    <col min="4" max="16384" width="15.7109375" style="72"/>
  </cols>
  <sheetData>
    <row r="1" spans="1:30" ht="15.75" x14ac:dyDescent="0.25">
      <c r="A1" s="149">
        <v>43864</v>
      </c>
      <c r="B1" s="149"/>
      <c r="C1" s="149"/>
      <c r="D1" s="149"/>
      <c r="E1" s="149"/>
      <c r="F1" s="149"/>
      <c r="G1" s="149">
        <f>A1+1</f>
        <v>43865</v>
      </c>
      <c r="H1" s="149"/>
      <c r="I1" s="149"/>
      <c r="J1" s="149"/>
      <c r="K1" s="149"/>
      <c r="L1" s="149"/>
      <c r="M1" s="149">
        <f t="shared" ref="M1" si="0">G1+1</f>
        <v>43866</v>
      </c>
      <c r="N1" s="149"/>
      <c r="O1" s="149"/>
      <c r="P1" s="149"/>
      <c r="Q1" s="149"/>
      <c r="R1" s="149"/>
      <c r="S1" s="149">
        <f t="shared" ref="S1" si="1">M1+1</f>
        <v>43867</v>
      </c>
      <c r="T1" s="149"/>
      <c r="U1" s="149"/>
      <c r="V1" s="149"/>
      <c r="W1" s="149"/>
      <c r="X1" s="149"/>
      <c r="Y1" s="149">
        <f t="shared" ref="Y1" si="2">S1+1</f>
        <v>43868</v>
      </c>
      <c r="Z1" s="149"/>
      <c r="AA1" s="149"/>
      <c r="AB1" s="149"/>
      <c r="AC1" s="149"/>
      <c r="AD1" s="149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49">
        <f>A1+7</f>
        <v>43871</v>
      </c>
      <c r="B15" s="149"/>
      <c r="C15" s="149"/>
      <c r="D15" s="149"/>
      <c r="E15" s="149"/>
      <c r="F15" s="149"/>
      <c r="G15" s="149">
        <f>A15+1</f>
        <v>43872</v>
      </c>
      <c r="H15" s="149"/>
      <c r="I15" s="149"/>
      <c r="J15" s="149"/>
      <c r="K15" s="149"/>
      <c r="L15" s="149"/>
      <c r="M15" s="149">
        <f t="shared" ref="M15" si="3">G15+1</f>
        <v>43873</v>
      </c>
      <c r="N15" s="149"/>
      <c r="O15" s="149"/>
      <c r="P15" s="149"/>
      <c r="Q15" s="149"/>
      <c r="R15" s="149"/>
      <c r="S15" s="149">
        <f t="shared" ref="S15" si="4">M15+1</f>
        <v>43874</v>
      </c>
      <c r="T15" s="149"/>
      <c r="U15" s="149"/>
      <c r="V15" s="149"/>
      <c r="W15" s="149"/>
      <c r="X15" s="149"/>
      <c r="Y15" s="149">
        <f t="shared" ref="Y15" si="5">S15+1</f>
        <v>43875</v>
      </c>
      <c r="Z15" s="149"/>
      <c r="AA15" s="149"/>
      <c r="AB15" s="149"/>
      <c r="AC15" s="149"/>
      <c r="AD15" s="149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49">
        <f>A15+7</f>
        <v>43878</v>
      </c>
      <c r="B30" s="149"/>
      <c r="C30" s="149"/>
      <c r="D30" s="149"/>
      <c r="E30" s="149"/>
      <c r="F30" s="149"/>
      <c r="G30" s="149">
        <f>A30+1</f>
        <v>43879</v>
      </c>
      <c r="H30" s="149"/>
      <c r="I30" s="149"/>
      <c r="J30" s="149"/>
      <c r="K30" s="149"/>
      <c r="L30" s="149"/>
      <c r="M30" s="149">
        <f t="shared" ref="M30" si="6">G30+1</f>
        <v>43880</v>
      </c>
      <c r="N30" s="149"/>
      <c r="O30" s="149"/>
      <c r="P30" s="149"/>
      <c r="Q30" s="149"/>
      <c r="R30" s="149"/>
      <c r="S30" s="149">
        <f t="shared" ref="S30" si="7">M30+1</f>
        <v>43881</v>
      </c>
      <c r="T30" s="149"/>
      <c r="U30" s="149"/>
      <c r="V30" s="149"/>
      <c r="W30" s="149"/>
      <c r="X30" s="149"/>
      <c r="Y30" s="149">
        <f t="shared" ref="Y30" si="8">S30+1</f>
        <v>43882</v>
      </c>
      <c r="Z30" s="149"/>
      <c r="AA30" s="149"/>
      <c r="AB30" s="149"/>
      <c r="AC30" s="149"/>
      <c r="AD30" s="149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49">
        <f>A30+7</f>
        <v>43885</v>
      </c>
      <c r="B53" s="149"/>
      <c r="C53" s="149"/>
      <c r="D53" s="149"/>
      <c r="E53" s="149"/>
      <c r="F53" s="149"/>
      <c r="G53" s="149">
        <f>A53+1</f>
        <v>43886</v>
      </c>
      <c r="H53" s="149"/>
      <c r="I53" s="149"/>
      <c r="J53" s="149"/>
      <c r="K53" s="149"/>
      <c r="L53" s="149"/>
      <c r="M53" s="149">
        <f t="shared" ref="M53" si="9">G53+1</f>
        <v>43887</v>
      </c>
      <c r="N53" s="149"/>
      <c r="O53" s="149"/>
      <c r="P53" s="149"/>
      <c r="Q53" s="149"/>
      <c r="R53" s="149"/>
      <c r="S53" s="149">
        <f t="shared" ref="S53" si="10">M53+1</f>
        <v>43888</v>
      </c>
      <c r="T53" s="149"/>
      <c r="U53" s="149"/>
      <c r="V53" s="149"/>
      <c r="W53" s="149"/>
      <c r="X53" s="149"/>
      <c r="Y53" s="149">
        <f t="shared" ref="Y53" si="11">S53+1</f>
        <v>43889</v>
      </c>
      <c r="Z53" s="149"/>
      <c r="AA53" s="149"/>
      <c r="AB53" s="149"/>
      <c r="AC53" s="149"/>
      <c r="AD53" s="149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152</v>
      </c>
      <c r="H55" s="91"/>
      <c r="I55" s="92"/>
      <c r="J55" s="92"/>
      <c r="K55" s="92"/>
      <c r="L55" s="93"/>
      <c r="M55" s="90" t="s">
        <v>154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153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49">
        <f>A53+7</f>
        <v>43892</v>
      </c>
      <c r="B80" s="149"/>
      <c r="C80" s="149"/>
      <c r="D80" s="149"/>
      <c r="E80" s="149"/>
      <c r="F80" s="149"/>
      <c r="G80" s="149">
        <f>A80+1</f>
        <v>43893</v>
      </c>
      <c r="H80" s="149"/>
      <c r="I80" s="149"/>
      <c r="J80" s="149"/>
      <c r="K80" s="149"/>
      <c r="L80" s="149"/>
      <c r="M80" s="149">
        <f t="shared" ref="M80" si="12">G80+1</f>
        <v>43894</v>
      </c>
      <c r="N80" s="149"/>
      <c r="O80" s="149"/>
      <c r="P80" s="149"/>
      <c r="Q80" s="149"/>
      <c r="R80" s="149"/>
      <c r="S80" s="149">
        <f t="shared" ref="S80" si="13">M80+1</f>
        <v>43895</v>
      </c>
      <c r="T80" s="149"/>
      <c r="U80" s="149"/>
      <c r="V80" s="149"/>
      <c r="W80" s="149"/>
      <c r="X80" s="149"/>
      <c r="Y80" s="149">
        <f t="shared" ref="Y80" si="14">S80+1</f>
        <v>43896</v>
      </c>
      <c r="Z80" s="149"/>
      <c r="AA80" s="149"/>
      <c r="AB80" s="149"/>
      <c r="AC80" s="149"/>
      <c r="AD80" s="149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155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157</v>
      </c>
      <c r="N82" s="91"/>
      <c r="O82" s="92"/>
      <c r="P82" s="92"/>
      <c r="Q82" s="92"/>
      <c r="R82" s="93"/>
      <c r="S82" s="90" t="s">
        <v>158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156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158</v>
      </c>
      <c r="N83" s="91"/>
      <c r="O83" s="92"/>
      <c r="P83" s="92"/>
      <c r="Q83" s="92"/>
      <c r="R83" s="93"/>
      <c r="S83" s="90" t="s">
        <v>159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153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49">
        <f>A80+7</f>
        <v>43899</v>
      </c>
      <c r="B102" s="149"/>
      <c r="C102" s="149"/>
      <c r="D102" s="149"/>
      <c r="E102" s="149"/>
      <c r="F102" s="149"/>
      <c r="G102" s="149">
        <f>A102+1</f>
        <v>43900</v>
      </c>
      <c r="H102" s="149"/>
      <c r="I102" s="149"/>
      <c r="J102" s="149"/>
      <c r="K102" s="149"/>
      <c r="L102" s="149"/>
      <c r="M102" s="149">
        <f t="shared" ref="M102" si="15">G102+1</f>
        <v>43901</v>
      </c>
      <c r="N102" s="149"/>
      <c r="O102" s="149"/>
      <c r="P102" s="149"/>
      <c r="Q102" s="149"/>
      <c r="R102" s="149"/>
      <c r="S102" s="149">
        <f t="shared" ref="S102" si="16">M102+1</f>
        <v>43902</v>
      </c>
      <c r="T102" s="149"/>
      <c r="U102" s="149"/>
      <c r="V102" s="149"/>
      <c r="W102" s="149"/>
      <c r="X102" s="149"/>
      <c r="Y102" s="149">
        <f t="shared" ref="Y102" si="17">S102+1</f>
        <v>43903</v>
      </c>
      <c r="Z102" s="149"/>
      <c r="AA102" s="149"/>
      <c r="AB102" s="149"/>
      <c r="AC102" s="149"/>
      <c r="AD102" s="149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162</v>
      </c>
      <c r="T104" s="91"/>
      <c r="U104" s="92"/>
      <c r="V104" s="92"/>
      <c r="W104" s="92"/>
      <c r="X104" s="93"/>
      <c r="Y104" s="90" t="s">
        <v>163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164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165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155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160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161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49">
        <f>A102+7</f>
        <v>43906</v>
      </c>
      <c r="B124" s="149"/>
      <c r="C124" s="149"/>
      <c r="D124" s="149"/>
      <c r="E124" s="149"/>
      <c r="F124" s="149"/>
      <c r="G124" s="149">
        <f>A124+1</f>
        <v>43907</v>
      </c>
      <c r="H124" s="149"/>
      <c r="I124" s="149"/>
      <c r="J124" s="149"/>
      <c r="K124" s="149"/>
      <c r="L124" s="149"/>
      <c r="M124" s="149">
        <f t="shared" ref="M124" si="18">G124+1</f>
        <v>43908</v>
      </c>
      <c r="N124" s="149"/>
      <c r="O124" s="149"/>
      <c r="P124" s="149"/>
      <c r="Q124" s="149"/>
      <c r="R124" s="149"/>
      <c r="S124" s="149">
        <f t="shared" ref="S124" si="19">M124+1</f>
        <v>43909</v>
      </c>
      <c r="T124" s="149"/>
      <c r="U124" s="149"/>
      <c r="V124" s="149"/>
      <c r="W124" s="149"/>
      <c r="X124" s="149"/>
      <c r="Y124" s="149">
        <f t="shared" ref="Y124" si="20">S124+1</f>
        <v>43910</v>
      </c>
      <c r="Z124" s="149"/>
      <c r="AA124" s="149"/>
      <c r="AB124" s="149"/>
      <c r="AC124" s="149"/>
      <c r="AD124" s="149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166</v>
      </c>
      <c r="B126" s="91"/>
      <c r="C126" s="92"/>
      <c r="D126" s="92"/>
      <c r="E126" s="92"/>
      <c r="F126" s="93"/>
      <c r="G126" s="90" t="s">
        <v>180</v>
      </c>
      <c r="H126" s="91"/>
      <c r="I126" s="92"/>
      <c r="J126" s="92"/>
      <c r="K126" s="92"/>
      <c r="L126" s="93"/>
      <c r="M126" s="90"/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/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/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/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181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/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/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/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182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/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183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/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/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184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/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185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/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186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/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187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/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188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/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/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189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90"/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190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/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191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/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/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/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/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/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155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/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/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160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/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/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161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90"/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164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90"/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/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165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/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/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/>
      <c r="Z155" s="91"/>
      <c r="AA155" s="92"/>
      <c r="AB155" s="92"/>
      <c r="AC155" s="92"/>
      <c r="AD155" s="93"/>
    </row>
    <row r="156" spans="1:30" ht="15.75" x14ac:dyDescent="0.25">
      <c r="A156" s="149">
        <f>A124+7</f>
        <v>43913</v>
      </c>
      <c r="B156" s="149"/>
      <c r="C156" s="149"/>
      <c r="D156" s="149"/>
      <c r="E156" s="149"/>
      <c r="F156" s="149"/>
      <c r="G156" s="149">
        <f>A156+1</f>
        <v>43914</v>
      </c>
      <c r="H156" s="149"/>
      <c r="I156" s="149"/>
      <c r="J156" s="149"/>
      <c r="K156" s="149"/>
      <c r="L156" s="149"/>
      <c r="M156" s="149">
        <f t="shared" ref="M156" si="21">G156+1</f>
        <v>43915</v>
      </c>
      <c r="N156" s="149"/>
      <c r="O156" s="149"/>
      <c r="P156" s="149"/>
      <c r="Q156" s="149"/>
      <c r="R156" s="149"/>
      <c r="S156" s="149">
        <f t="shared" ref="S156" si="22">M156+1</f>
        <v>43916</v>
      </c>
      <c r="T156" s="149"/>
      <c r="U156" s="149"/>
      <c r="V156" s="149"/>
      <c r="W156" s="149"/>
      <c r="X156" s="149"/>
      <c r="Y156" s="149">
        <f t="shared" ref="Y156" si="23">S156+1</f>
        <v>43917</v>
      </c>
      <c r="Z156" s="149"/>
      <c r="AA156" s="149"/>
      <c r="AB156" s="149"/>
      <c r="AC156" s="149"/>
      <c r="AD156" s="149"/>
    </row>
    <row r="157" spans="1:30" ht="15.75" x14ac:dyDescent="0.25">
      <c r="A157" s="87" t="s">
        <v>0</v>
      </c>
      <c r="B157" s="88" t="s">
        <v>1</v>
      </c>
      <c r="C157" s="89" t="s">
        <v>2</v>
      </c>
      <c r="D157" s="88" t="s">
        <v>3</v>
      </c>
      <c r="E157" s="88" t="s">
        <v>4</v>
      </c>
      <c r="F157" s="88" t="s">
        <v>5</v>
      </c>
      <c r="G157" s="87" t="s">
        <v>0</v>
      </c>
      <c r="H157" s="88" t="s">
        <v>1</v>
      </c>
      <c r="I157" s="89" t="s">
        <v>2</v>
      </c>
      <c r="J157" s="88" t="s">
        <v>3</v>
      </c>
      <c r="K157" s="88" t="s">
        <v>4</v>
      </c>
      <c r="L157" s="88" t="s">
        <v>5</v>
      </c>
      <c r="M157" s="87" t="s">
        <v>0</v>
      </c>
      <c r="N157" s="88" t="s">
        <v>1</v>
      </c>
      <c r="O157" s="89" t="s">
        <v>2</v>
      </c>
      <c r="P157" s="88" t="s">
        <v>3</v>
      </c>
      <c r="Q157" s="88" t="s">
        <v>4</v>
      </c>
      <c r="R157" s="88" t="s">
        <v>5</v>
      </c>
      <c r="S157" s="87" t="s">
        <v>0</v>
      </c>
      <c r="T157" s="88" t="s">
        <v>1</v>
      </c>
      <c r="U157" s="89" t="s">
        <v>2</v>
      </c>
      <c r="V157" s="88" t="s">
        <v>3</v>
      </c>
      <c r="W157" s="88" t="s">
        <v>4</v>
      </c>
      <c r="X157" s="88" t="s">
        <v>5</v>
      </c>
      <c r="Y157" s="87" t="s">
        <v>0</v>
      </c>
      <c r="Z157" s="88" t="s">
        <v>1</v>
      </c>
      <c r="AA157" s="89" t="s">
        <v>2</v>
      </c>
      <c r="AB157" s="88" t="s">
        <v>3</v>
      </c>
      <c r="AC157" s="88" t="s">
        <v>4</v>
      </c>
      <c r="AD157" s="88" t="s">
        <v>5</v>
      </c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/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/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/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/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/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/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/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/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/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/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/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/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/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/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/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/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/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/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/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/>
      <c r="Z177" s="91"/>
      <c r="AA177" s="92"/>
      <c r="AB177" s="92"/>
      <c r="AC177" s="92"/>
      <c r="AD177" s="93"/>
    </row>
  </sheetData>
  <mergeCells count="40">
    <mergeCell ref="A1:F1"/>
    <mergeCell ref="G1:L1"/>
    <mergeCell ref="M1:R1"/>
    <mergeCell ref="S1:X1"/>
    <mergeCell ref="Y1:AD1"/>
    <mergeCell ref="A15:F15"/>
    <mergeCell ref="G15:L15"/>
    <mergeCell ref="M15:R15"/>
    <mergeCell ref="S15:X15"/>
    <mergeCell ref="Y15:AD15"/>
    <mergeCell ref="A53:F53"/>
    <mergeCell ref="G53:L53"/>
    <mergeCell ref="M53:R53"/>
    <mergeCell ref="S53:X53"/>
    <mergeCell ref="Y53:AD53"/>
    <mergeCell ref="A30:F30"/>
    <mergeCell ref="G30:L30"/>
    <mergeCell ref="M30:R30"/>
    <mergeCell ref="S30:X30"/>
    <mergeCell ref="Y30:AD30"/>
    <mergeCell ref="A102:F102"/>
    <mergeCell ref="G102:L102"/>
    <mergeCell ref="M102:R102"/>
    <mergeCell ref="S102:X102"/>
    <mergeCell ref="Y102:AD102"/>
    <mergeCell ref="A80:F80"/>
    <mergeCell ref="G80:L80"/>
    <mergeCell ref="M80:R80"/>
    <mergeCell ref="S80:X80"/>
    <mergeCell ref="Y80:AD80"/>
    <mergeCell ref="A156:F156"/>
    <mergeCell ref="G156:L156"/>
    <mergeCell ref="M156:R156"/>
    <mergeCell ref="S156:X156"/>
    <mergeCell ref="Y156:AD156"/>
    <mergeCell ref="A124:F124"/>
    <mergeCell ref="G124:L124"/>
    <mergeCell ref="M124:R124"/>
    <mergeCell ref="S124:X124"/>
    <mergeCell ref="Y124:AD1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C47" sqref="C47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53" t="s">
        <v>71</v>
      </c>
      <c r="B2" s="154"/>
      <c r="C2" s="154"/>
      <c r="D2" s="154"/>
      <c r="E2" s="154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55" t="s">
        <v>103</v>
      </c>
      <c r="B3" s="156"/>
      <c r="C3" s="156"/>
      <c r="D3" s="157"/>
      <c r="E3" s="156"/>
      <c r="F3" s="158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59" t="s">
        <v>106</v>
      </c>
      <c r="F4" s="160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61"/>
      <c r="B6" s="162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63" t="s">
        <v>119</v>
      </c>
      <c r="F11" s="164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165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7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53" t="s">
        <v>71</v>
      </c>
      <c r="B14" s="154"/>
      <c r="C14" s="154"/>
      <c r="D14" s="154"/>
      <c r="E14" s="154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55" t="s">
        <v>103</v>
      </c>
      <c r="B15" s="156"/>
      <c r="C15" s="156"/>
      <c r="D15" s="157"/>
      <c r="E15" s="156"/>
      <c r="F15" s="158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59" t="s">
        <v>106</v>
      </c>
      <c r="F16" s="160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61"/>
      <c r="B18" s="162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63" t="s">
        <v>119</v>
      </c>
      <c r="F23" s="164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50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2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L29"/>
  <sheetViews>
    <sheetView workbookViewId="0">
      <selection activeCell="F34" sqref="F34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3.7109375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6384" width="9.140625" style="1"/>
  </cols>
  <sheetData>
    <row r="1" spans="1:12" ht="15.75" thickBot="1" x14ac:dyDescent="0.3">
      <c r="A1" s="168">
        <v>43862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70"/>
    </row>
    <row r="2" spans="1:12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126</v>
      </c>
      <c r="G2" s="118" t="s">
        <v>127</v>
      </c>
      <c r="H2" s="118" t="s">
        <v>128</v>
      </c>
      <c r="I2" s="118" t="s">
        <v>124</v>
      </c>
      <c r="J2" s="120" t="s">
        <v>129</v>
      </c>
      <c r="K2" s="83" t="s">
        <v>130</v>
      </c>
      <c r="L2" s="81" t="s">
        <v>131</v>
      </c>
    </row>
    <row r="3" spans="1:12" x14ac:dyDescent="0.25">
      <c r="A3" s="131">
        <v>43880</v>
      </c>
      <c r="B3" s="132" t="s">
        <v>132</v>
      </c>
      <c r="C3" s="133">
        <v>0.64500000000000002</v>
      </c>
      <c r="D3" s="134">
        <v>4000</v>
      </c>
      <c r="E3" s="135">
        <v>9.26</v>
      </c>
      <c r="F3" s="136">
        <f t="shared" ref="F3:F9" si="0">C3*D3</f>
        <v>2580</v>
      </c>
      <c r="G3" s="137">
        <v>43885</v>
      </c>
      <c r="H3" s="133">
        <v>0.60499999999999998</v>
      </c>
      <c r="I3" s="134">
        <v>4000</v>
      </c>
      <c r="J3" s="138">
        <v>9.2100000000000009</v>
      </c>
      <c r="K3" s="112">
        <f>L3/F3</f>
        <v>-6.9174418604651164E-2</v>
      </c>
      <c r="L3" s="80">
        <f>SUM(H3*I3)-F3-E3-J3</f>
        <v>-178.47</v>
      </c>
    </row>
    <row r="4" spans="1:12" x14ac:dyDescent="0.25">
      <c r="A4" s="139">
        <v>43881</v>
      </c>
      <c r="B4" s="129" t="s">
        <v>133</v>
      </c>
      <c r="C4" s="128">
        <v>2.4500000000000002</v>
      </c>
      <c r="D4" s="74">
        <v>2000</v>
      </c>
      <c r="E4" s="75">
        <v>14.95</v>
      </c>
      <c r="F4" s="76">
        <f t="shared" si="0"/>
        <v>4900</v>
      </c>
      <c r="G4" s="127">
        <v>43886</v>
      </c>
      <c r="H4" s="128">
        <v>2.36</v>
      </c>
      <c r="I4" s="74">
        <v>2000</v>
      </c>
      <c r="J4" s="140">
        <v>14.9</v>
      </c>
      <c r="K4" s="113">
        <f t="shared" ref="K4:K6" si="1">L4/F4</f>
        <v>-4.2826530612244895E-2</v>
      </c>
      <c r="L4" s="77">
        <f t="shared" ref="L4:L6" si="2">SUM(H4*I4)-F4-E4-J4</f>
        <v>-209.85</v>
      </c>
    </row>
    <row r="5" spans="1:12" x14ac:dyDescent="0.25">
      <c r="A5" s="139">
        <v>43881</v>
      </c>
      <c r="B5" s="129" t="s">
        <v>134</v>
      </c>
      <c r="C5" s="128">
        <v>0.76</v>
      </c>
      <c r="D5" s="74">
        <v>3500</v>
      </c>
      <c r="E5" s="75">
        <v>9.2799999999999994</v>
      </c>
      <c r="F5" s="76">
        <f t="shared" si="0"/>
        <v>2660</v>
      </c>
      <c r="G5" s="127">
        <v>43885</v>
      </c>
      <c r="H5" s="128">
        <v>0.7</v>
      </c>
      <c r="I5" s="74">
        <v>3500</v>
      </c>
      <c r="J5" s="140">
        <v>9.2200000000000006</v>
      </c>
      <c r="K5" s="113">
        <f t="shared" si="1"/>
        <v>-8.5902255639097744E-2</v>
      </c>
      <c r="L5" s="77">
        <f t="shared" si="2"/>
        <v>-228.5</v>
      </c>
    </row>
    <row r="6" spans="1:12" x14ac:dyDescent="0.25">
      <c r="A6" s="139">
        <v>43881</v>
      </c>
      <c r="B6" s="129" t="s">
        <v>135</v>
      </c>
      <c r="C6" s="128">
        <v>0.89</v>
      </c>
      <c r="D6" s="74">
        <v>3000</v>
      </c>
      <c r="E6" s="75">
        <v>9.2899999999999991</v>
      </c>
      <c r="F6" s="76">
        <f t="shared" si="0"/>
        <v>2670</v>
      </c>
      <c r="G6" s="127">
        <v>43886</v>
      </c>
      <c r="H6" s="128">
        <v>0.85</v>
      </c>
      <c r="I6" s="74">
        <v>3000</v>
      </c>
      <c r="J6" s="140">
        <v>9.25</v>
      </c>
      <c r="K6" s="113">
        <f t="shared" si="1"/>
        <v>-5.1887640449438201E-2</v>
      </c>
      <c r="L6" s="77">
        <f t="shared" si="2"/>
        <v>-138.54</v>
      </c>
    </row>
    <row r="7" spans="1:12" x14ac:dyDescent="0.25">
      <c r="A7" s="139">
        <v>43881</v>
      </c>
      <c r="B7" s="129" t="s">
        <v>136</v>
      </c>
      <c r="C7" s="128">
        <v>1.52</v>
      </c>
      <c r="D7" s="74">
        <v>2000</v>
      </c>
      <c r="E7" s="75">
        <v>9.4</v>
      </c>
      <c r="F7" s="76">
        <f t="shared" si="0"/>
        <v>3040</v>
      </c>
      <c r="G7" s="127">
        <v>43886</v>
      </c>
      <c r="H7" s="128">
        <v>1.37</v>
      </c>
      <c r="I7" s="74">
        <v>2000</v>
      </c>
      <c r="J7" s="140">
        <v>9.31</v>
      </c>
      <c r="K7" s="113">
        <f>L7/F7</f>
        <v>-0.10483881578947368</v>
      </c>
      <c r="L7" s="77">
        <f t="shared" ref="L7" si="3">SUM(H7*I7)-F7-E7-J7</f>
        <v>-318.70999999999998</v>
      </c>
    </row>
    <row r="8" spans="1:12" x14ac:dyDescent="0.25">
      <c r="A8" s="139">
        <v>43882</v>
      </c>
      <c r="B8" s="129" t="s">
        <v>137</v>
      </c>
      <c r="C8" s="128">
        <v>0.91</v>
      </c>
      <c r="D8" s="74">
        <v>3000</v>
      </c>
      <c r="E8" s="75">
        <v>9.3000000000000007</v>
      </c>
      <c r="F8" s="76">
        <f t="shared" si="0"/>
        <v>2730</v>
      </c>
      <c r="G8" s="127">
        <v>43885</v>
      </c>
      <c r="H8" s="128">
        <v>0.88</v>
      </c>
      <c r="I8" s="74">
        <v>3000</v>
      </c>
      <c r="J8" s="140">
        <v>9.2799999999999994</v>
      </c>
      <c r="K8" s="113">
        <f t="shared" ref="K8:K13" si="4">L8/F8</f>
        <v>-3.9772893772893773E-2</v>
      </c>
      <c r="L8" s="77">
        <f t="shared" ref="L8:L13" si="5">SUM(H8*I8)-F8-E8-J8</f>
        <v>-108.58</v>
      </c>
    </row>
    <row r="9" spans="1:12" x14ac:dyDescent="0.25">
      <c r="A9" s="139">
        <v>43882</v>
      </c>
      <c r="B9" s="129" t="s">
        <v>138</v>
      </c>
      <c r="C9" s="128">
        <v>1.82</v>
      </c>
      <c r="D9" s="74">
        <v>2000</v>
      </c>
      <c r="E9" s="75">
        <v>9.58</v>
      </c>
      <c r="F9" s="76">
        <f t="shared" si="0"/>
        <v>3640</v>
      </c>
      <c r="G9" s="127">
        <v>43885</v>
      </c>
      <c r="H9" s="128">
        <v>1.72</v>
      </c>
      <c r="I9" s="74">
        <v>2000</v>
      </c>
      <c r="J9" s="140">
        <v>9.52</v>
      </c>
      <c r="K9" s="113">
        <f t="shared" si="4"/>
        <v>-6.0192307692307698E-2</v>
      </c>
      <c r="L9" s="77">
        <f t="shared" si="5"/>
        <v>-219.10000000000002</v>
      </c>
    </row>
    <row r="10" spans="1:12" x14ac:dyDescent="0.25">
      <c r="A10" s="139"/>
      <c r="B10" s="130"/>
      <c r="C10" s="128"/>
      <c r="D10" s="74"/>
      <c r="E10" s="75"/>
      <c r="F10" s="76"/>
      <c r="G10" s="73"/>
      <c r="H10" s="128"/>
      <c r="I10" s="74"/>
      <c r="J10" s="140"/>
      <c r="K10" s="113" t="e">
        <f t="shared" si="4"/>
        <v>#DIV/0!</v>
      </c>
      <c r="L10" s="77">
        <f t="shared" si="5"/>
        <v>0</v>
      </c>
    </row>
    <row r="11" spans="1:12" x14ac:dyDescent="0.25">
      <c r="A11" s="139"/>
      <c r="B11" s="130"/>
      <c r="C11" s="128"/>
      <c r="D11" s="74"/>
      <c r="E11" s="75"/>
      <c r="F11" s="76"/>
      <c r="G11" s="73"/>
      <c r="H11" s="128"/>
      <c r="I11" s="74"/>
      <c r="J11" s="140"/>
      <c r="K11" s="113" t="e">
        <f t="shared" si="4"/>
        <v>#DIV/0!</v>
      </c>
      <c r="L11" s="77">
        <f t="shared" si="5"/>
        <v>0</v>
      </c>
    </row>
    <row r="12" spans="1:12" x14ac:dyDescent="0.25">
      <c r="A12" s="139"/>
      <c r="B12" s="130"/>
      <c r="C12" s="128"/>
      <c r="D12" s="74"/>
      <c r="E12" s="75"/>
      <c r="F12" s="76"/>
      <c r="G12" s="73"/>
      <c r="H12" s="128"/>
      <c r="I12" s="74"/>
      <c r="J12" s="140"/>
      <c r="K12" s="113" t="e">
        <f t="shared" si="4"/>
        <v>#DIV/0!</v>
      </c>
      <c r="L12" s="77">
        <f t="shared" si="5"/>
        <v>0</v>
      </c>
    </row>
    <row r="13" spans="1:12" ht="15.75" thickBot="1" x14ac:dyDescent="0.3">
      <c r="A13" s="141"/>
      <c r="B13" s="142"/>
      <c r="C13" s="143"/>
      <c r="D13" s="144"/>
      <c r="E13" s="145"/>
      <c r="F13" s="146"/>
      <c r="G13" s="147"/>
      <c r="H13" s="143"/>
      <c r="I13" s="144"/>
      <c r="J13" s="148"/>
      <c r="K13" s="114" t="e">
        <f t="shared" si="4"/>
        <v>#DIV/0!</v>
      </c>
      <c r="L13" s="78">
        <f t="shared" si="5"/>
        <v>0</v>
      </c>
    </row>
    <row r="14" spans="1:12" ht="15.75" thickBot="1" x14ac:dyDescent="0.3">
      <c r="A14" s="121" t="s">
        <v>139</v>
      </c>
      <c r="B14" s="122"/>
      <c r="C14" s="123"/>
      <c r="D14" s="124" t="s">
        <v>140</v>
      </c>
      <c r="E14" s="125">
        <f>SUM(E3:E13)</f>
        <v>71.06</v>
      </c>
      <c r="F14" s="126"/>
      <c r="G14" s="123"/>
      <c r="H14" s="123"/>
      <c r="I14" s="124" t="s">
        <v>140</v>
      </c>
      <c r="J14" s="125">
        <f>SUM(J3:J13)</f>
        <v>70.69</v>
      </c>
      <c r="K14" s="79" t="s">
        <v>141</v>
      </c>
      <c r="L14" s="82">
        <f>SUM(L3:L13)</f>
        <v>-1401.75</v>
      </c>
    </row>
    <row r="15" spans="1:12" ht="15.75" thickBot="1" x14ac:dyDescent="0.3"/>
    <row r="16" spans="1:12" ht="15.75" thickBot="1" x14ac:dyDescent="0.3">
      <c r="A16" s="168">
        <v>43891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70"/>
    </row>
    <row r="17" spans="1:12" ht="15.75" thickBot="1" x14ac:dyDescent="0.3">
      <c r="A17" s="115" t="s">
        <v>121</v>
      </c>
      <c r="B17" s="116" t="s">
        <v>122</v>
      </c>
      <c r="C17" s="117" t="s">
        <v>123</v>
      </c>
      <c r="D17" s="118" t="s">
        <v>124</v>
      </c>
      <c r="E17" s="119" t="s">
        <v>125</v>
      </c>
      <c r="F17" s="118" t="s">
        <v>126</v>
      </c>
      <c r="G17" s="115" t="s">
        <v>127</v>
      </c>
      <c r="H17" s="118" t="s">
        <v>128</v>
      </c>
      <c r="I17" s="118" t="s">
        <v>124</v>
      </c>
      <c r="J17" s="120" t="s">
        <v>129</v>
      </c>
      <c r="K17" s="83" t="s">
        <v>130</v>
      </c>
      <c r="L17" s="81" t="s">
        <v>131</v>
      </c>
    </row>
    <row r="18" spans="1:12" x14ac:dyDescent="0.25">
      <c r="A18" s="131">
        <v>43906</v>
      </c>
      <c r="B18" s="132" t="s">
        <v>167</v>
      </c>
      <c r="C18" s="133">
        <v>0.94599999999999995</v>
      </c>
      <c r="D18" s="134">
        <v>25000</v>
      </c>
      <c r="E18" s="135">
        <v>51.16</v>
      </c>
      <c r="F18" s="136">
        <f>C18*D18</f>
        <v>23650</v>
      </c>
      <c r="G18" s="137">
        <v>43907</v>
      </c>
      <c r="H18" s="133">
        <v>0.95099999999999996</v>
      </c>
      <c r="I18" s="134">
        <v>25000</v>
      </c>
      <c r="J18" s="138">
        <v>51.3</v>
      </c>
      <c r="K18" s="112">
        <f>L18/F18</f>
        <v>9.5306553911205102E-4</v>
      </c>
      <c r="L18" s="80">
        <f>SUM(H18*I18)-F18-E18-J18</f>
        <v>22.540000000000006</v>
      </c>
    </row>
    <row r="19" spans="1:12" x14ac:dyDescent="0.25">
      <c r="A19" s="139">
        <v>43907</v>
      </c>
      <c r="B19" s="129" t="s">
        <v>167</v>
      </c>
      <c r="C19" s="128">
        <v>0.92500000000000004</v>
      </c>
      <c r="D19" s="74">
        <v>15000</v>
      </c>
      <c r="E19" s="75">
        <v>29.93</v>
      </c>
      <c r="F19" s="76">
        <f t="shared" ref="F19:F28" si="6">C19*D19</f>
        <v>13875</v>
      </c>
      <c r="G19" s="127"/>
      <c r="H19" s="128"/>
      <c r="I19" s="74">
        <v>15000</v>
      </c>
      <c r="J19" s="140"/>
      <c r="K19" s="113">
        <f t="shared" ref="K19:K21" si="7">L19/F19</f>
        <v>-1.0021571171171171</v>
      </c>
      <c r="L19" s="77">
        <f t="shared" ref="L19:L21" si="8">SUM(H19*I19)-F19-E19-J19</f>
        <v>-13904.93</v>
      </c>
    </row>
    <row r="20" spans="1:12" x14ac:dyDescent="0.25">
      <c r="A20" s="139"/>
      <c r="B20" s="130"/>
      <c r="C20" s="128"/>
      <c r="D20" s="74"/>
      <c r="E20" s="75"/>
      <c r="F20" s="76">
        <f t="shared" si="6"/>
        <v>0</v>
      </c>
      <c r="G20" s="127"/>
      <c r="H20" s="128"/>
      <c r="I20" s="74"/>
      <c r="J20" s="140"/>
      <c r="K20" s="113" t="e">
        <f t="shared" si="7"/>
        <v>#DIV/0!</v>
      </c>
      <c r="L20" s="77">
        <f t="shared" si="8"/>
        <v>0</v>
      </c>
    </row>
    <row r="21" spans="1:12" x14ac:dyDescent="0.25">
      <c r="A21" s="139"/>
      <c r="B21" s="129"/>
      <c r="C21" s="128"/>
      <c r="D21" s="74"/>
      <c r="E21" s="75"/>
      <c r="F21" s="76">
        <f t="shared" si="6"/>
        <v>0</v>
      </c>
      <c r="G21" s="127"/>
      <c r="H21" s="128"/>
      <c r="I21" s="74"/>
      <c r="J21" s="140"/>
      <c r="K21" s="113" t="e">
        <f t="shared" si="7"/>
        <v>#DIV/0!</v>
      </c>
      <c r="L21" s="77">
        <f t="shared" si="8"/>
        <v>0</v>
      </c>
    </row>
    <row r="22" spans="1:12" x14ac:dyDescent="0.25">
      <c r="A22" s="139"/>
      <c r="B22" s="129"/>
      <c r="C22" s="128"/>
      <c r="D22" s="74"/>
      <c r="E22" s="75"/>
      <c r="F22" s="76">
        <f t="shared" si="6"/>
        <v>0</v>
      </c>
      <c r="G22" s="127"/>
      <c r="H22" s="128"/>
      <c r="I22" s="74"/>
      <c r="J22" s="140"/>
      <c r="K22" s="113" t="e">
        <f>L22/F22</f>
        <v>#DIV/0!</v>
      </c>
      <c r="L22" s="77">
        <f t="shared" ref="L22" si="9">SUM(H22*I22)-F22-E22-J22</f>
        <v>0</v>
      </c>
    </row>
    <row r="23" spans="1:12" x14ac:dyDescent="0.25">
      <c r="A23" s="139"/>
      <c r="B23" s="129"/>
      <c r="C23" s="128"/>
      <c r="D23" s="74"/>
      <c r="E23" s="75"/>
      <c r="F23" s="76">
        <f t="shared" si="6"/>
        <v>0</v>
      </c>
      <c r="G23" s="127"/>
      <c r="H23" s="128"/>
      <c r="I23" s="74"/>
      <c r="J23" s="140"/>
      <c r="K23" s="113" t="e">
        <f t="shared" ref="K23:K28" si="10">L23/F23</f>
        <v>#DIV/0!</v>
      </c>
      <c r="L23" s="77">
        <f t="shared" ref="L23:L28" si="11">SUM(H23*I23)-F23-E23-J23</f>
        <v>0</v>
      </c>
    </row>
    <row r="24" spans="1:12" x14ac:dyDescent="0.25">
      <c r="A24" s="139"/>
      <c r="B24" s="129"/>
      <c r="C24" s="128"/>
      <c r="D24" s="74"/>
      <c r="E24" s="75"/>
      <c r="F24" s="76">
        <f t="shared" si="6"/>
        <v>0</v>
      </c>
      <c r="G24" s="127"/>
      <c r="H24" s="128"/>
      <c r="I24" s="74"/>
      <c r="J24" s="140"/>
      <c r="K24" s="113" t="e">
        <f t="shared" si="10"/>
        <v>#DIV/0!</v>
      </c>
      <c r="L24" s="77">
        <f t="shared" si="11"/>
        <v>0</v>
      </c>
    </row>
    <row r="25" spans="1:12" x14ac:dyDescent="0.25">
      <c r="A25" s="139"/>
      <c r="B25" s="130"/>
      <c r="C25" s="128"/>
      <c r="D25" s="74"/>
      <c r="E25" s="75"/>
      <c r="F25" s="76">
        <f t="shared" si="6"/>
        <v>0</v>
      </c>
      <c r="G25" s="73"/>
      <c r="H25" s="128"/>
      <c r="I25" s="74"/>
      <c r="J25" s="140"/>
      <c r="K25" s="113" t="e">
        <f t="shared" si="10"/>
        <v>#DIV/0!</v>
      </c>
      <c r="L25" s="77">
        <f t="shared" si="11"/>
        <v>0</v>
      </c>
    </row>
    <row r="26" spans="1:12" x14ac:dyDescent="0.25">
      <c r="A26" s="139"/>
      <c r="B26" s="130"/>
      <c r="C26" s="128"/>
      <c r="D26" s="74"/>
      <c r="E26" s="75"/>
      <c r="F26" s="76">
        <f t="shared" si="6"/>
        <v>0</v>
      </c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>
        <f t="shared" si="6"/>
        <v>0</v>
      </c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ht="15.75" thickBot="1" x14ac:dyDescent="0.3">
      <c r="A28" s="141"/>
      <c r="B28" s="142"/>
      <c r="C28" s="143"/>
      <c r="D28" s="144"/>
      <c r="E28" s="145"/>
      <c r="F28" s="146">
        <f t="shared" si="6"/>
        <v>0</v>
      </c>
      <c r="G28" s="147"/>
      <c r="H28" s="143"/>
      <c r="I28" s="144"/>
      <c r="J28" s="148"/>
      <c r="K28" s="114" t="e">
        <f t="shared" si="10"/>
        <v>#DIV/0!</v>
      </c>
      <c r="L28" s="78">
        <f t="shared" si="11"/>
        <v>0</v>
      </c>
    </row>
    <row r="29" spans="1:12" ht="15.75" thickBot="1" x14ac:dyDescent="0.3">
      <c r="A29" s="121" t="s">
        <v>139</v>
      </c>
      <c r="B29" s="122"/>
      <c r="C29" s="123"/>
      <c r="D29" s="124" t="s">
        <v>140</v>
      </c>
      <c r="E29" s="125">
        <f>SUM(E18:E28)</f>
        <v>81.09</v>
      </c>
      <c r="F29" s="126"/>
      <c r="G29" s="123"/>
      <c r="H29" s="123"/>
      <c r="I29" s="124" t="s">
        <v>140</v>
      </c>
      <c r="J29" s="125">
        <f>SUM(J18:J28)</f>
        <v>51.3</v>
      </c>
      <c r="K29" s="79" t="s">
        <v>141</v>
      </c>
      <c r="L29" s="82">
        <f>SUM(L18:L28)</f>
        <v>-13882.39</v>
      </c>
    </row>
  </sheetData>
  <mergeCells count="2">
    <mergeCell ref="A1:L1"/>
    <mergeCell ref="A16:L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E15" sqref="E15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75" t="s">
        <v>168</v>
      </c>
      <c r="C2" s="176">
        <v>0.95</v>
      </c>
      <c r="D2" s="176">
        <v>0.95</v>
      </c>
    </row>
    <row r="3" spans="2:4" x14ac:dyDescent="0.25">
      <c r="B3" s="177" t="s">
        <v>169</v>
      </c>
      <c r="C3" s="178">
        <v>15000</v>
      </c>
      <c r="D3" s="178">
        <v>15000</v>
      </c>
    </row>
    <row r="4" spans="2:4" ht="15.75" thickBot="1" x14ac:dyDescent="0.3">
      <c r="B4" s="179" t="s">
        <v>170</v>
      </c>
      <c r="C4" s="180" t="b">
        <v>1</v>
      </c>
      <c r="D4" s="180" t="b">
        <v>1</v>
      </c>
    </row>
    <row r="5" spans="2:4" ht="15.75" thickBot="1" x14ac:dyDescent="0.3"/>
    <row r="6" spans="2:4" x14ac:dyDescent="0.25">
      <c r="B6" s="181" t="s">
        <v>171</v>
      </c>
      <c r="C6" s="182">
        <f>C2*C3</f>
        <v>14250</v>
      </c>
      <c r="D6" s="182">
        <f>D2*D3</f>
        <v>14250</v>
      </c>
    </row>
    <row r="7" spans="2:4" x14ac:dyDescent="0.25">
      <c r="B7" s="183" t="s">
        <v>172</v>
      </c>
      <c r="C7" s="184">
        <f>IF(C6&gt;10000, C6*8%/100, 8)</f>
        <v>11.4</v>
      </c>
      <c r="D7" s="184">
        <f>IF(D6&gt;10000, D6*8%/100, 8)</f>
        <v>11.4</v>
      </c>
    </row>
    <row r="8" spans="2:4" x14ac:dyDescent="0.25">
      <c r="B8" s="183" t="s">
        <v>173</v>
      </c>
      <c r="C8" s="184">
        <f>C7*6%</f>
        <v>0.68399999999999994</v>
      </c>
      <c r="D8" s="184">
        <f>D7*6%</f>
        <v>0.68399999999999994</v>
      </c>
    </row>
    <row r="9" spans="2:4" x14ac:dyDescent="0.25">
      <c r="B9" s="183" t="s">
        <v>170</v>
      </c>
      <c r="C9" s="185">
        <f>IF(C4=TRUE,CEILING(C6,1000)/1000,0)</f>
        <v>15</v>
      </c>
      <c r="D9" s="185">
        <f>IF(D4=TRUE,CEILING(D6,1000)/1000,0)</f>
        <v>15</v>
      </c>
    </row>
    <row r="10" spans="2:4" x14ac:dyDescent="0.25">
      <c r="B10" s="183" t="s">
        <v>174</v>
      </c>
      <c r="C10" s="184">
        <f>C6*0.03%</f>
        <v>4.2749999999999995</v>
      </c>
      <c r="D10" s="184">
        <f>D6*0.03%</f>
        <v>4.2749999999999995</v>
      </c>
    </row>
    <row r="11" spans="2:4" ht="15.75" thickBot="1" x14ac:dyDescent="0.3">
      <c r="B11" s="186" t="s">
        <v>175</v>
      </c>
      <c r="C11" s="187">
        <f>ROUNDUP(SUM(C7:C10),2)</f>
        <v>31.360000000000003</v>
      </c>
      <c r="D11" s="187">
        <f>ROUNDUP(SUM(D7:D10),2)</f>
        <v>31.360000000000003</v>
      </c>
    </row>
    <row r="12" spans="2:4" ht="15.75" thickBot="1" x14ac:dyDescent="0.3"/>
    <row r="13" spans="2:4" x14ac:dyDescent="0.25">
      <c r="B13" s="188" t="s">
        <v>176</v>
      </c>
      <c r="C13" s="189">
        <f>C11+D11</f>
        <v>62.720000000000006</v>
      </c>
      <c r="D13" s="190"/>
    </row>
    <row r="14" spans="2:4" x14ac:dyDescent="0.25">
      <c r="B14" s="191" t="s">
        <v>177</v>
      </c>
      <c r="C14" s="192">
        <f>D2-C2</f>
        <v>0</v>
      </c>
    </row>
    <row r="15" spans="2:4" x14ac:dyDescent="0.25">
      <c r="B15" s="191" t="s">
        <v>178</v>
      </c>
      <c r="C15" s="193" t="e">
        <f>C13/C14</f>
        <v>#DIV/0!</v>
      </c>
    </row>
    <row r="16" spans="2:4" ht="15.75" thickBot="1" x14ac:dyDescent="0.3">
      <c r="B16" s="194" t="s">
        <v>179</v>
      </c>
      <c r="C16" s="195" t="e">
        <f>CEILING(C15,100)/100</f>
        <v>#DIV/0!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E31" sqref="E31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142</v>
      </c>
      <c r="B1" s="174">
        <v>0.51</v>
      </c>
      <c r="C1" s="174"/>
      <c r="D1" s="98"/>
      <c r="E1" s="107"/>
      <c r="F1" s="98"/>
    </row>
    <row r="2" spans="1:6" ht="17.25" x14ac:dyDescent="0.25">
      <c r="A2" s="110" t="s">
        <v>109</v>
      </c>
      <c r="B2" s="174">
        <v>0.54</v>
      </c>
      <c r="C2" s="174"/>
      <c r="D2" s="102"/>
      <c r="E2" s="107"/>
      <c r="F2" s="98"/>
    </row>
    <row r="3" spans="1:6" ht="17.25" x14ac:dyDescent="0.25">
      <c r="A3" s="110" t="s">
        <v>143</v>
      </c>
      <c r="B3" s="174">
        <v>0.51</v>
      </c>
      <c r="C3" s="174"/>
      <c r="D3" s="102"/>
      <c r="E3" s="107"/>
      <c r="F3" s="98"/>
    </row>
    <row r="4" spans="1:6" ht="17.25" x14ac:dyDescent="0.25">
      <c r="A4" s="109" t="s">
        <v>144</v>
      </c>
      <c r="B4" s="174">
        <v>0.54</v>
      </c>
      <c r="C4" s="174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145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146</v>
      </c>
      <c r="B8" s="172" t="s">
        <v>147</v>
      </c>
      <c r="C8" s="173">
        <v>1</v>
      </c>
      <c r="D8" s="98"/>
      <c r="E8" s="171">
        <f>((B4-B1)/B1)*100</f>
        <v>5.8823529411764754</v>
      </c>
      <c r="F8" s="97"/>
    </row>
    <row r="9" spans="1:6" ht="20.25" x14ac:dyDescent="0.35">
      <c r="A9" s="99" t="s">
        <v>142</v>
      </c>
      <c r="B9" s="172"/>
      <c r="C9" s="172"/>
      <c r="D9" s="98"/>
      <c r="E9" s="171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148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146</v>
      </c>
      <c r="B13" s="172" t="s">
        <v>147</v>
      </c>
      <c r="C13" s="173">
        <v>1</v>
      </c>
      <c r="D13" s="98"/>
      <c r="E13" s="171">
        <f>((B4-B1)/(B2-B3))*100</f>
        <v>100</v>
      </c>
      <c r="F13" s="97"/>
    </row>
    <row r="14" spans="1:6" ht="20.25" x14ac:dyDescent="0.35">
      <c r="A14" s="99" t="s">
        <v>149</v>
      </c>
      <c r="B14" s="172"/>
      <c r="C14" s="172"/>
      <c r="D14" s="98"/>
      <c r="E14" s="171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150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151</v>
      </c>
      <c r="B18" s="172" t="s">
        <v>147</v>
      </c>
      <c r="C18" s="173">
        <v>1</v>
      </c>
      <c r="D18" s="98"/>
      <c r="E18" s="171">
        <f>((B2-B4)/(B4-B1))*100</f>
        <v>0</v>
      </c>
      <c r="F18" s="97"/>
    </row>
    <row r="19" spans="1:6" ht="20.25" x14ac:dyDescent="0.35">
      <c r="A19" s="99" t="s">
        <v>146</v>
      </c>
      <c r="B19" s="172"/>
      <c r="C19" s="172"/>
      <c r="D19" s="98"/>
      <c r="E19" s="171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B1:C1"/>
    <mergeCell ref="B2:C2"/>
    <mergeCell ref="B3:C3"/>
    <mergeCell ref="B4:C4"/>
    <mergeCell ref="B8:B9"/>
    <mergeCell ref="C8:C9"/>
    <mergeCell ref="E8:E9"/>
    <mergeCell ref="B13:B14"/>
    <mergeCell ref="C13:C14"/>
    <mergeCell ref="E13:E14"/>
    <mergeCell ref="B18:B19"/>
    <mergeCell ref="C18:C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2020-03-17T14:25:38Z</dcterms:modified>
  <cp:category/>
  <cp:contentStatus/>
</cp:coreProperties>
</file>