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yiziyingchen/Desktop/Townsend/AMR Model- final/"/>
    </mc:Choice>
  </mc:AlternateContent>
  <xr:revisionPtr revIDLastSave="0" documentId="13_ncr:1_{B0329CBF-E59B-0343-A576-DA2323C84098}" xr6:coauthVersionLast="45" xr6:coauthVersionMax="45" xr10:uidLastSave="{00000000-0000-0000-0000-000000000000}"/>
  <bookViews>
    <workbookView xWindow="2720" yWindow="4640" windowWidth="25280" windowHeight="17200" activeTab="1" xr2:uid="{00000000-000D-0000-FFFF-FFFF00000000}"/>
  </bookViews>
  <sheets>
    <sheet name="Pneu_model" sheetId="13" r:id="rId1"/>
    <sheet name="Bacteremia_model" sheetId="14" r:id="rId2"/>
    <sheet name="UTI_model" sheetId="15" r:id="rId3"/>
    <sheet name="cIAI_model" sheetId="25" r:id="rId4"/>
    <sheet name="Sources" sheetId="24" r:id="rId5"/>
    <sheet name="Mortality" sheetId="20" r:id="rId6"/>
    <sheet name="LOS" sheetId="21" r:id="rId7"/>
    <sheet name="Resistance (CDDEP + Merck)" sheetId="18" r:id="rId8"/>
    <sheet name="R freq. (CDDEP + Merck)" sheetId="19" r:id="rId9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5" l="1"/>
  <c r="B38" i="25"/>
  <c r="C37" i="25"/>
  <c r="B37" i="25"/>
  <c r="B36" i="25"/>
  <c r="E35" i="25"/>
  <c r="B35" i="25"/>
  <c r="E36" i="15" l="1"/>
  <c r="E35" i="15"/>
  <c r="D35" i="15"/>
  <c r="B37" i="15"/>
  <c r="B36" i="15"/>
  <c r="B35" i="15"/>
  <c r="E36" i="14"/>
  <c r="E35" i="14"/>
  <c r="D35" i="14"/>
  <c r="B35" i="14"/>
  <c r="E35" i="13"/>
  <c r="C37" i="13"/>
  <c r="B38" i="13"/>
  <c r="B37" i="13"/>
  <c r="B36" i="13"/>
  <c r="B35" i="13"/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B7" i="20" l="1"/>
  <c r="E16" i="20"/>
  <c r="D16" i="20"/>
  <c r="B12" i="20"/>
  <c r="F16" i="21" l="1"/>
  <c r="F7" i="21"/>
  <c r="E7" i="2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B12" i="21"/>
  <c r="C12" i="21" s="1"/>
  <c r="F3" i="21"/>
  <c r="E3" i="21"/>
  <c r="C3" i="21"/>
  <c r="B3" i="21"/>
  <c r="D3" i="21" l="1"/>
  <c r="G3" i="21"/>
  <c r="F28" i="21"/>
  <c r="H28" i="21" s="1"/>
  <c r="F12" i="21"/>
  <c r="G12" i="21" s="1"/>
  <c r="C28" i="21"/>
  <c r="F44" i="21"/>
  <c r="H44" i="21" s="1"/>
  <c r="I12" i="21" l="1"/>
  <c r="H16" i="21" s="1"/>
  <c r="I16" i="21" s="1"/>
  <c r="E23" i="21" s="1"/>
  <c r="G48" i="21"/>
  <c r="E52" i="21" s="1"/>
  <c r="H52" i="21" s="1"/>
  <c r="G44" i="21"/>
  <c r="H12" i="21"/>
  <c r="G16" i="21" s="1"/>
  <c r="E20" i="21" s="1"/>
  <c r="G32" i="21"/>
  <c r="E36" i="21" s="1"/>
  <c r="G36" i="21" s="1"/>
  <c r="G28" i="21"/>
  <c r="H23" i="21" l="1"/>
  <c r="G23" i="21"/>
  <c r="G52" i="21"/>
  <c r="J48" i="21"/>
  <c r="I52" i="21" s="1"/>
  <c r="K52" i="21" s="1"/>
  <c r="I44" i="21"/>
  <c r="H48" i="21" s="1"/>
  <c r="I48" i="21" s="1"/>
  <c r="E55" i="21" s="1"/>
  <c r="J32" i="21"/>
  <c r="I36" i="21" s="1"/>
  <c r="I28" i="21"/>
  <c r="H32" i="21" s="1"/>
  <c r="I32" i="21" s="1"/>
  <c r="E39" i="21" s="1"/>
  <c r="J16" i="21"/>
  <c r="I20" i="21" s="1"/>
  <c r="B5" i="19"/>
  <c r="H55" i="21" l="1"/>
  <c r="G55" i="21"/>
  <c r="J52" i="21"/>
  <c r="H39" i="2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D21" i="20"/>
  <c r="C21" i="20"/>
  <c r="B21" i="20"/>
  <c r="C16" i="20"/>
  <c r="B16" i="20"/>
  <c r="F3" i="20"/>
  <c r="E3" i="20"/>
  <c r="C3" i="20"/>
  <c r="D3" i="20"/>
  <c r="E12" i="20"/>
  <c r="D12" i="20"/>
  <c r="C12" i="20"/>
  <c r="F7" i="20" l="1"/>
  <c r="F12" i="20"/>
  <c r="H12" i="20" s="1"/>
  <c r="G3" i="20"/>
  <c r="F32" i="20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G16" i="20" l="1"/>
  <c r="E20" i="20" s="1"/>
  <c r="G20" i="20" s="1"/>
  <c r="H48" i="20"/>
  <c r="I48" i="20" s="1"/>
  <c r="E55" i="20" s="1"/>
  <c r="H44" i="20"/>
  <c r="G48" i="20" s="1"/>
  <c r="J48" i="20" s="1"/>
  <c r="I52" i="20" s="1"/>
  <c r="K52" i="20" s="1"/>
  <c r="H28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I35" i="19"/>
  <c r="J35" i="19"/>
  <c r="K35" i="19"/>
  <c r="L35" i="19"/>
  <c r="M35" i="19"/>
  <c r="N35" i="19"/>
  <c r="B35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C32" i="19"/>
  <c r="D32" i="19"/>
  <c r="E32" i="19"/>
  <c r="F32" i="19"/>
  <c r="G32" i="19"/>
  <c r="H32" i="19"/>
  <c r="I32" i="19"/>
  <c r="J32" i="19"/>
  <c r="K32" i="19"/>
  <c r="L32" i="19"/>
  <c r="L33" i="19" s="1"/>
  <c r="M32" i="19"/>
  <c r="N32" i="19"/>
  <c r="C28" i="19"/>
  <c r="D28" i="19"/>
  <c r="E28" i="19"/>
  <c r="F28" i="19"/>
  <c r="G28" i="19"/>
  <c r="G30" i="19" s="1"/>
  <c r="H28" i="19"/>
  <c r="I28" i="19"/>
  <c r="J28" i="19"/>
  <c r="K28" i="19"/>
  <c r="L28" i="19"/>
  <c r="M28" i="19"/>
  <c r="N28" i="19"/>
  <c r="O28" i="19"/>
  <c r="P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N30" i="19" s="1"/>
  <c r="B29" i="19"/>
  <c r="H33" i="19"/>
  <c r="C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D5" i="19"/>
  <c r="E5" i="19"/>
  <c r="F5" i="19"/>
  <c r="G5" i="19"/>
  <c r="H5" i="19"/>
  <c r="I5" i="19"/>
  <c r="J5" i="19"/>
  <c r="K5" i="19"/>
  <c r="L5" i="19"/>
  <c r="M5" i="19"/>
  <c r="N5" i="19"/>
  <c r="P27" i="19"/>
  <c r="P32" i="19" s="1"/>
  <c r="O27" i="19"/>
  <c r="O35" i="19" s="1"/>
  <c r="O36" i="19" s="1"/>
  <c r="P15" i="19"/>
  <c r="O15" i="19"/>
  <c r="O17" i="19" s="1"/>
  <c r="P3" i="19"/>
  <c r="O3" i="19"/>
  <c r="C41" i="18"/>
  <c r="C43" i="18" s="1"/>
  <c r="B41" i="18"/>
  <c r="B43" i="18" s="1"/>
  <c r="C39" i="18"/>
  <c r="B39" i="18"/>
  <c r="C33" i="19" l="1"/>
  <c r="I33" i="19"/>
  <c r="I30" i="19"/>
  <c r="K33" i="19"/>
  <c r="G6" i="19"/>
  <c r="H30" i="19"/>
  <c r="E30" i="19"/>
  <c r="K6" i="19"/>
  <c r="C6" i="19"/>
  <c r="M30" i="19"/>
  <c r="K30" i="19"/>
  <c r="C30" i="19"/>
  <c r="G33" i="19"/>
  <c r="M33" i="19"/>
  <c r="E33" i="19"/>
  <c r="L30" i="19"/>
  <c r="D30" i="19"/>
  <c r="J30" i="19"/>
  <c r="F30" i="19"/>
  <c r="L18" i="19"/>
  <c r="H18" i="19"/>
  <c r="D18" i="19"/>
  <c r="N18" i="19"/>
  <c r="J18" i="19"/>
  <c r="F18" i="19"/>
  <c r="L36" i="19"/>
  <c r="H36" i="19"/>
  <c r="O5" i="19"/>
  <c r="O11" i="19"/>
  <c r="O8" i="19"/>
  <c r="P5" i="19"/>
  <c r="P6" i="19" s="1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I20" i="20" s="1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E23" i="20" s="1"/>
  <c r="N36" i="19"/>
  <c r="J36" i="19"/>
  <c r="F36" i="19"/>
  <c r="M36" i="19"/>
  <c r="I36" i="19"/>
  <c r="E36" i="19"/>
  <c r="P33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I64" i="18" l="1"/>
  <c r="F61" i="18"/>
  <c r="J63" i="18"/>
  <c r="E62" i="18"/>
  <c r="E22" i="18"/>
  <c r="E28" i="18" s="1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2" i="18"/>
  <c r="P48" i="18" s="1"/>
  <c r="H42" i="18"/>
  <c r="H48" i="18" s="1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1" i="18"/>
  <c r="F47" i="18" s="1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 s="1"/>
  <c r="I45" i="18"/>
  <c r="I43" i="18"/>
  <c r="E41" i="18"/>
  <c r="E47" i="18" s="1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  <comment ref="A8" authorId="0" shapeId="0" xr:uid="{156A44B6-89C7-4F77-90F4-01C6A0E6F4C4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rgb="FF000000"/>
            <rFont val="Tahoma"/>
            <family val="2"/>
          </rPr>
          <t>Amber: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Due to low # of isolates for AB, we assume that the # of resistant and isolate AB is the same as that of PA.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B9C8D5C4-3BFA-48A8-8E30-97E0478165A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831F5802-55E1-42EA-BE00-9B653252EB7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86FDCBE1-2FD0-408F-8CB4-338AC4142E1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<sst xmlns="http://schemas.openxmlformats.org/spreadsheetml/2006/main" count="640" uniqueCount="212">
  <si>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</si>
  <si>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</si>
  <si>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</si>
  <si>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</si>
  <si>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</si>
  <si>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</si>
  <si>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</si>
  <si>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</si>
  <si>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</si>
  <si>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</si>
  <si>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</si>
  <si>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</si>
  <si>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</si>
  <si>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</si>
  <si>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</si>
  <si>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</si>
  <si>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</si>
  <si>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</si>
  <si>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</si>
  <si>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</si>
  <si>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</si>
  <si>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</si>
  <si>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</si>
  <si>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</si>
  <si>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</si>
  <si>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</si>
  <si>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</si>
  <si>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</si>
  <si>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</si>
  <si>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</si>
  <si>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</si>
  <si>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</si>
  <si>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</si>
  <si>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</si>
  <si>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</si>
  <si>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</si>
  <si>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</si>
  <si>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</si>
  <si>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</si>
  <si>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</si>
  <si>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</si>
  <si>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</si>
  <si>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</si>
  <si>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</si>
  <si>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</si>
  <si>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</si>
  <si>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</si>
  <si>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</si>
  <si>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</si>
  <si>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</si>
  <si>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</si>
  <si>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</si>
  <si>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</si>
  <si>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</si>
  <si>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</si>
  <si>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</si>
  <si>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</si>
  <si>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</si>
  <si>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</si>
  <si>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</si>
  <si>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</si>
  <si>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</si>
  <si>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</si>
  <si>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</si>
  <si>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</si>
  <si>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</si>
  <si>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</si>
  <si>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</si>
  <si>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</si>
  <si>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</si>
  <si>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</si>
  <si>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</si>
  <si>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</si>
  <si>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</si>
  <si>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</si>
  <si>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</si>
  <si>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</si>
  <si>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</si>
  <si>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</si>
  <si>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</si>
  <si>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</si>
  <si>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</si>
  <si>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</si>
  <si>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</si>
  <si>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</si>
  <si>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</si>
  <si>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</si>
  <si>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</si>
  <si>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</si>
  <si>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</si>
  <si>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</si>
  <si>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</si>
  <si>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</si>
  <si>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</si>
  <si>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</si>
  <si>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</si>
  <si>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</si>
  <si>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</si>
  <si>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</si>
  <si>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</si>
  <si>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</si>
  <si>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</si>
  <si>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</si>
  <si>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</si>
  <si>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</si>
  <si>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</si>
  <si>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</si>
  <si>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</si>
  <si>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</si>
  <si>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</si>
  <si>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</si>
  <si>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</si>
  <si>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</si>
  <si>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</si>
  <si>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</si>
  <si>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</si>
  <si>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</si>
  <si>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</si>
  <si>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</si>
  <si>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</si>
  <si>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</si>
  <si>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</si>
  <si>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</si>
  <si>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</si>
  <si>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</si>
  <si>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</si>
  <si>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</si>
  <si>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</si>
  <si>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</si>
  <si>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</si>
  <si>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</si>
  <si>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</si>
  <si>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</si>
  <si>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</si>
  <si>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</si>
  <si>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</si>
  <si>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</si>
  <si>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</si>
  <si>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</si>
  <si>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</si>
  <si>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</si>
  <si>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</si>
  <si>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</si>
  <si>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</si>
  <si>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</si>
  <si>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</si>
  <si>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</si>
  <si>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</si>
  <si>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</si>
  <si>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</si>
  <si>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</si>
  <si>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</si>
  <si>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</si>
  <si>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mortality alt therapy</t>
  </si>
  <si>
    <t>LOS w/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</si>
  <si>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</si>
  <si>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</si>
  <si>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</si>
  <si>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</si>
  <si>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</si>
  <si>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</si>
  <si>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</si>
  <si>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</si>
  <si>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</si>
  <si>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</si>
  <si>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</si>
  <si>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</si>
  <si>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</si>
  <si>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</si>
  <si>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</si>
  <si>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</si>
  <si>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</si>
  <si>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</si>
  <si>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</si>
  <si>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</si>
  <si>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</si>
  <si>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</si>
  <si>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</si>
  <si>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</si>
  <si>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</si>
  <si>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</si>
  <si>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</si>
  <si>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</si>
  <si>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</si>
  <si>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</si>
  <si>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</si>
  <si>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</si>
  <si>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</si>
  <si>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</si>
  <si>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</si>
  <si>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</si>
  <si>
    <t>MERCK DATA</t>
  </si>
  <si>
    <t>CBPs, susceptible, lived</t>
  </si>
  <si>
    <t>CBPs, susceptible, died</t>
  </si>
  <si>
    <t>CBPs, resistance, died</t>
  </si>
  <si>
    <t>CBPs, resistant, lived</t>
  </si>
  <si>
    <t>alt, susceptible, lived</t>
  </si>
  <si>
    <t>alt, susceptible, died</t>
  </si>
  <si>
    <t>alt, resistant, lived</t>
  </si>
  <si>
    <t>alt, resistant, died</t>
  </si>
  <si>
    <t>Non-specific</t>
  </si>
  <si>
    <t>CBPs, resistant, died</t>
  </si>
  <si>
    <t>*using same data as for bacteremia</t>
  </si>
  <si>
    <t>CBP prescribed to cIAI (Merck)</t>
  </si>
  <si>
    <t>cIAI</t>
  </si>
  <si>
    <t>Lob, 2015</t>
  </si>
  <si>
    <t xml:space="preserve">CBP prescribed to Bacteremia (Merck) </t>
  </si>
  <si>
    <t>cIAI attributed to PA</t>
  </si>
  <si>
    <t>cIAI attributed to AB</t>
  </si>
  <si>
    <t>cIAI attributed to KP</t>
  </si>
  <si>
    <t>Proportion of pneumonia patients prescribed CBP</t>
  </si>
  <si>
    <t>Pneumonia prescribed CBP (Merck)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</si>
</sst>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3" borderId="11" xfId="0" applyFont="1" applyFill="1" applyBorder="1" applyAlignment="1">
      <alignment horizontal="left" indent="1"/>
    </xf>
    <xf numFmtId="0" fontId="10" fillId="0" borderId="0" xfId="0" applyNumberFormat="1" applyFont="1"/>
    <xf numFmtId="0" fontId="0" fillId="0" borderId="0" xfId="0" applyNumberFormat="1" applyFill="1" applyBorder="1"/>
    <xf numFmtId="0" fontId="10" fillId="0" borderId="0" xfId="0" applyNumberFormat="1" applyFont="1" applyFill="1" applyBorder="1"/>
    <xf numFmtId="0" fontId="0" fillId="4" borderId="0" xfId="0" applyFill="1"/>
    <xf numFmtId="0" fontId="1" fillId="4" borderId="11" xfId="0" applyFont="1" applyFill="1" applyBorder="1"/>
    <xf numFmtId="0" fontId="22" fillId="0" borderId="0" xfId="0" applyFont="1" applyFill="1" applyBorder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7"/>
  <sheetViews>
    <sheetView zoomScale="110" zoomScaleNormal="70" workbookViewId="0">
      <selection activeCell="B21" sqref="B21"/>
    </sheetView>
  </sheetViews>
  <sheetFormatPr baseColWidth="10" defaultColWidth="8.83203125" defaultRowHeight="15" x14ac:dyDescent="0.2"/>
  <cols>
    <col min="1" max="1" width="30.33203125" style="80" customWidth="1"/>
  </cols>
  <sheetData>
    <row r="1" spans="1:19" x14ac:dyDescent="0.2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9" x14ac:dyDescent="0.2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9" x14ac:dyDescent="0.2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9" x14ac:dyDescent="0.2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9" x14ac:dyDescent="0.2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9" x14ac:dyDescent="0.2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9" x14ac:dyDescent="0.2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9" s="37" customFormat="1" x14ac:dyDescent="0.2">
      <c r="A8" s="77" t="s">
        <v>172</v>
      </c>
      <c r="B8" s="75">
        <v>34</v>
      </c>
      <c r="C8" s="75">
        <v>187</v>
      </c>
      <c r="D8" s="75">
        <v>220</v>
      </c>
      <c r="E8" s="75">
        <v>63</v>
      </c>
      <c r="F8" s="75">
        <v>61</v>
      </c>
      <c r="G8" s="75">
        <v>319</v>
      </c>
      <c r="H8" s="75">
        <v>512</v>
      </c>
      <c r="I8" s="75">
        <v>587</v>
      </c>
      <c r="J8" s="75">
        <v>749</v>
      </c>
      <c r="K8" s="75">
        <v>730</v>
      </c>
      <c r="L8" s="75">
        <v>920</v>
      </c>
      <c r="M8" s="75">
        <v>975</v>
      </c>
      <c r="N8" s="75">
        <v>1215</v>
      </c>
      <c r="O8" s="75">
        <v>1784</v>
      </c>
      <c r="P8" s="75">
        <v>2053</v>
      </c>
    </row>
    <row r="9" spans="1:19" s="37" customFormat="1" x14ac:dyDescent="0.2">
      <c r="A9" s="77" t="s">
        <v>2</v>
      </c>
      <c r="B9" s="75">
        <v>5</v>
      </c>
      <c r="C9" s="75">
        <v>20</v>
      </c>
      <c r="D9" s="75">
        <v>12</v>
      </c>
      <c r="E9" s="75">
        <v>8</v>
      </c>
      <c r="F9" s="75">
        <v>9</v>
      </c>
      <c r="G9" s="75">
        <v>32</v>
      </c>
      <c r="H9" s="75">
        <v>46</v>
      </c>
      <c r="I9" s="75">
        <v>80</v>
      </c>
      <c r="J9" s="75">
        <v>122</v>
      </c>
      <c r="K9" s="75">
        <v>90</v>
      </c>
      <c r="L9" s="75">
        <v>130</v>
      </c>
      <c r="M9" s="75">
        <v>142</v>
      </c>
      <c r="N9" s="75">
        <v>187</v>
      </c>
      <c r="O9" s="75">
        <v>306</v>
      </c>
      <c r="P9" s="75">
        <v>362</v>
      </c>
    </row>
    <row r="10" spans="1:19" s="37" customFormat="1" x14ac:dyDescent="0.2">
      <c r="A10" s="77" t="s">
        <v>3</v>
      </c>
      <c r="B10" s="92">
        <v>0</v>
      </c>
      <c r="C10" s="92">
        <v>1</v>
      </c>
      <c r="D10" s="92">
        <v>4</v>
      </c>
      <c r="E10" s="92">
        <v>3</v>
      </c>
      <c r="F10" s="92">
        <v>2</v>
      </c>
      <c r="G10" s="92">
        <v>0</v>
      </c>
      <c r="H10" s="92">
        <v>2</v>
      </c>
      <c r="I10" s="92">
        <v>0</v>
      </c>
      <c r="J10" s="92">
        <v>0</v>
      </c>
      <c r="K10" s="92">
        <v>5</v>
      </c>
      <c r="L10" s="92">
        <v>4</v>
      </c>
      <c r="M10" s="92">
        <v>9</v>
      </c>
      <c r="N10" s="92">
        <v>3</v>
      </c>
      <c r="O10" s="92">
        <v>6</v>
      </c>
      <c r="P10" s="92">
        <v>8</v>
      </c>
      <c r="Q10" s="19"/>
      <c r="R10" s="19"/>
      <c r="S10" s="19"/>
    </row>
    <row r="11" spans="1:19" s="37" customFormat="1" x14ac:dyDescent="0.2">
      <c r="A11" s="77" t="s">
        <v>4</v>
      </c>
      <c r="B11" s="92">
        <v>0</v>
      </c>
      <c r="C11" s="92">
        <v>0</v>
      </c>
      <c r="D11" s="92">
        <v>0</v>
      </c>
      <c r="E11" s="92">
        <v>1</v>
      </c>
      <c r="F11" s="92">
        <v>2</v>
      </c>
      <c r="G11" s="92">
        <v>0</v>
      </c>
      <c r="H11" s="92">
        <v>1</v>
      </c>
      <c r="I11" s="92">
        <v>0</v>
      </c>
      <c r="J11" s="92">
        <v>0</v>
      </c>
      <c r="K11" s="92">
        <v>1</v>
      </c>
      <c r="L11" s="92">
        <v>0</v>
      </c>
      <c r="M11" s="92">
        <v>0</v>
      </c>
      <c r="N11" s="92">
        <v>1</v>
      </c>
      <c r="O11" s="92">
        <v>0</v>
      </c>
      <c r="P11" s="92">
        <v>0</v>
      </c>
      <c r="Q11" s="19"/>
      <c r="R11" s="19"/>
      <c r="S11" s="19"/>
    </row>
    <row r="12" spans="1:19" s="37" customFormat="1" x14ac:dyDescent="0.2">
      <c r="A12" s="77" t="s">
        <v>5</v>
      </c>
      <c r="B12" s="75">
        <v>13</v>
      </c>
      <c r="C12" s="75">
        <v>51</v>
      </c>
      <c r="D12" s="75">
        <v>67</v>
      </c>
      <c r="E12" s="75">
        <v>10</v>
      </c>
      <c r="F12" s="75">
        <v>25</v>
      </c>
      <c r="G12" s="75">
        <v>109</v>
      </c>
      <c r="H12" s="75">
        <v>193</v>
      </c>
      <c r="I12" s="75">
        <v>204</v>
      </c>
      <c r="J12" s="75">
        <v>261</v>
      </c>
      <c r="K12" s="75">
        <v>294</v>
      </c>
      <c r="L12" s="75">
        <v>327</v>
      </c>
      <c r="M12" s="75">
        <v>395</v>
      </c>
      <c r="N12" s="75">
        <v>573</v>
      </c>
      <c r="O12" s="75">
        <v>860</v>
      </c>
      <c r="P12" s="75">
        <v>1063</v>
      </c>
    </row>
    <row r="13" spans="1:19" s="37" customFormat="1" x14ac:dyDescent="0.2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2</v>
      </c>
      <c r="H13" s="75">
        <v>3</v>
      </c>
      <c r="I13" s="75">
        <v>2</v>
      </c>
      <c r="J13" s="75">
        <v>3</v>
      </c>
      <c r="K13" s="75">
        <v>6</v>
      </c>
      <c r="L13" s="75">
        <v>6</v>
      </c>
      <c r="M13" s="75">
        <v>16</v>
      </c>
      <c r="N13" s="75">
        <v>24</v>
      </c>
      <c r="O13" s="75">
        <v>21</v>
      </c>
      <c r="P13" s="75">
        <v>22</v>
      </c>
    </row>
    <row r="14" spans="1:19" x14ac:dyDescent="0.2">
      <c r="A14" s="76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9" x14ac:dyDescent="0.2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  <c r="Q15" s="5"/>
    </row>
    <row r="16" spans="1:19" x14ac:dyDescent="0.2">
      <c r="A16" s="78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2">
      <c r="A17" s="78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2">
      <c r="A18" s="78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2">
      <c r="A19" s="78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2">
      <c r="A20" s="78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2">
      <c r="A21" s="79" t="s">
        <v>18</v>
      </c>
      <c r="B21" s="12">
        <v>0.51700000000000002</v>
      </c>
    </row>
    <row r="22" spans="1:18" s="37" customFormat="1" x14ac:dyDescent="0.2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2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2">
      <c r="A24" s="81" t="s">
        <v>173</v>
      </c>
      <c r="B24" s="82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2">
      <c r="A25" s="81" t="s">
        <v>174</v>
      </c>
      <c r="B25" s="82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2">
      <c r="A26" s="81" t="s">
        <v>177</v>
      </c>
      <c r="B26" s="82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2">
      <c r="A27" s="81" t="s">
        <v>178</v>
      </c>
      <c r="B27" s="82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2">
      <c r="A28" s="81" t="s">
        <v>179</v>
      </c>
      <c r="B28" s="82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2">
      <c r="A29" s="81" t="s">
        <v>180</v>
      </c>
      <c r="B29" s="82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2">
      <c r="A30" s="81" t="s">
        <v>181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2">
      <c r="A31" s="81" t="s">
        <v>182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2">
      <c r="A32" s="81" t="s">
        <v>183</v>
      </c>
      <c r="B32" s="87"/>
      <c r="C32" s="25"/>
      <c r="D32" s="27"/>
      <c r="E32" s="25"/>
      <c r="F32" s="25"/>
      <c r="G32" s="25"/>
      <c r="H32" s="25"/>
      <c r="I32" s="25"/>
    </row>
    <row r="33" spans="1:1025" x14ac:dyDescent="0.2">
      <c r="A33" s="76" t="s">
        <v>117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025" x14ac:dyDescent="0.2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025" x14ac:dyDescent="0.2">
      <c r="A35" s="88" t="s">
        <v>192</v>
      </c>
      <c r="B35" s="89">
        <f>16+50</f>
        <v>66</v>
      </c>
      <c r="C35" s="89">
        <v>3</v>
      </c>
      <c r="D35" s="89">
        <v>22</v>
      </c>
      <c r="E35">
        <f>23+30</f>
        <v>53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025" x14ac:dyDescent="0.2">
      <c r="A36" s="88" t="s">
        <v>193</v>
      </c>
      <c r="B36" s="89">
        <f>1+7</f>
        <v>8</v>
      </c>
      <c r="C36" s="89">
        <v>0</v>
      </c>
      <c r="D36" s="89">
        <v>4</v>
      </c>
      <c r="E36" s="32">
        <v>7</v>
      </c>
      <c r="H36" s="32"/>
      <c r="I36" s="32"/>
      <c r="J36" s="32"/>
      <c r="K36" s="32"/>
      <c r="L36" s="32"/>
      <c r="M36" s="32"/>
      <c r="N36" s="32"/>
      <c r="O36" s="32"/>
      <c r="P36" s="32"/>
    </row>
    <row r="37" spans="1:1025" x14ac:dyDescent="0.2">
      <c r="A37" s="88" t="s">
        <v>195</v>
      </c>
      <c r="B37" s="82">
        <f>21+20</f>
        <v>41</v>
      </c>
      <c r="C37" s="89">
        <f>5+9</f>
        <v>14</v>
      </c>
      <c r="D37" s="89">
        <v>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025" x14ac:dyDescent="0.2">
      <c r="A38" s="88" t="s">
        <v>201</v>
      </c>
      <c r="B38" s="82">
        <f>3+5</f>
        <v>8</v>
      </c>
      <c r="C38" s="89">
        <v>4</v>
      </c>
      <c r="D38" s="89">
        <v>0</v>
      </c>
      <c r="E38" s="3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025" x14ac:dyDescent="0.2">
      <c r="A39" s="88" t="s">
        <v>196</v>
      </c>
      <c r="B39" s="89">
        <v>463</v>
      </c>
      <c r="C39" s="89">
        <v>16</v>
      </c>
      <c r="D39" s="89">
        <v>157</v>
      </c>
      <c r="E39" s="91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025" x14ac:dyDescent="0.2">
      <c r="A40" s="88" t="s">
        <v>197</v>
      </c>
      <c r="B40" s="89">
        <v>45</v>
      </c>
      <c r="C40" s="89">
        <v>4</v>
      </c>
      <c r="D40" s="89">
        <v>32</v>
      </c>
      <c r="E40" s="91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025" x14ac:dyDescent="0.2">
      <c r="A41" s="88" t="s">
        <v>198</v>
      </c>
      <c r="B41" s="32">
        <v>96</v>
      </c>
      <c r="C41" s="89">
        <v>25</v>
      </c>
      <c r="D41" s="89">
        <v>1</v>
      </c>
      <c r="E41" s="3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025" x14ac:dyDescent="0.2">
      <c r="A42" s="88" t="s">
        <v>199</v>
      </c>
      <c r="B42" s="32">
        <v>18</v>
      </c>
      <c r="C42" s="89">
        <v>10</v>
      </c>
      <c r="D42" s="89">
        <v>1</v>
      </c>
      <c r="E42" s="3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025" s="99" customFormat="1" x14ac:dyDescent="0.2">
      <c r="A43" s="100" t="s">
        <v>211</v>
      </c>
      <c r="B43" s="32">
        <v>9.5999999999999992E-3</v>
      </c>
      <c r="C43" s="32">
        <v>7.6E-3</v>
      </c>
      <c r="D43" s="32">
        <v>8.3999999999999995E-3</v>
      </c>
      <c r="E43" s="32">
        <v>6.7999999999999996E-3</v>
      </c>
      <c r="F43" s="32">
        <v>5.5999999999999999E-3</v>
      </c>
      <c r="G43" s="32">
        <v>9.4999999999999998E-3</v>
      </c>
      <c r="H43" s="32">
        <v>1.12E-2</v>
      </c>
      <c r="I43" s="32">
        <v>1.5299999999999999E-2</v>
      </c>
      <c r="J43" s="32">
        <v>1.8499999999999999E-2</v>
      </c>
      <c r="K43" s="32">
        <v>9.7999999999999997E-3</v>
      </c>
      <c r="L43" s="32">
        <v>0.01</v>
      </c>
      <c r="M43" s="32">
        <v>5.0000000000000001E-3</v>
      </c>
      <c r="N43" s="32">
        <v>5.1999999999999998E-3</v>
      </c>
      <c r="O43" s="32">
        <v>6.6E-3</v>
      </c>
      <c r="P43" s="32">
        <v>8.3999999999999995E-3</v>
      </c>
      <c r="Q43" s="32"/>
      <c r="R43" s="32"/>
      <c r="S43" s="97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8"/>
      <c r="FD43" s="98"/>
      <c r="FE43" s="98"/>
      <c r="FF43" s="98"/>
      <c r="FG43" s="98"/>
      <c r="FH43" s="98"/>
      <c r="FI43" s="98"/>
      <c r="FJ43" s="98"/>
      <c r="FK43" s="98"/>
      <c r="FL43" s="98"/>
      <c r="FM43" s="98"/>
      <c r="FN43" s="98"/>
      <c r="FO43" s="98"/>
      <c r="FP43" s="98"/>
      <c r="FQ43" s="98"/>
      <c r="FR43" s="98"/>
      <c r="FS43" s="98"/>
      <c r="FT43" s="98"/>
      <c r="FU43" s="98"/>
      <c r="FV43" s="98"/>
      <c r="FW43" s="98"/>
      <c r="FX43" s="98"/>
      <c r="FY43" s="98"/>
      <c r="FZ43" s="98"/>
      <c r="GA43" s="98"/>
      <c r="GB43" s="98"/>
      <c r="GC43" s="98"/>
      <c r="GD43" s="98"/>
      <c r="GE43" s="98"/>
      <c r="GF43" s="98"/>
      <c r="GG43" s="98"/>
      <c r="GH43" s="98"/>
      <c r="GI43" s="98"/>
      <c r="GJ43" s="98"/>
      <c r="GK43" s="98"/>
      <c r="GL43" s="98"/>
      <c r="GM43" s="98"/>
      <c r="GN43" s="98"/>
      <c r="GO43" s="98"/>
      <c r="GP43" s="98"/>
      <c r="GQ43" s="98"/>
      <c r="GR43" s="98"/>
      <c r="GS43" s="98"/>
      <c r="GT43" s="98"/>
      <c r="GU43" s="98"/>
      <c r="GV43" s="98"/>
      <c r="GW43" s="98"/>
      <c r="GX43" s="98"/>
      <c r="GY43" s="98"/>
      <c r="GZ43" s="98"/>
      <c r="HA43" s="98"/>
      <c r="HB43" s="98"/>
      <c r="HC43" s="98"/>
      <c r="HD43" s="98"/>
      <c r="HE43" s="98"/>
      <c r="HF43" s="98"/>
      <c r="HG43" s="98"/>
      <c r="HH43" s="98"/>
      <c r="HI43" s="98"/>
      <c r="HJ43" s="98"/>
      <c r="HK43" s="98"/>
      <c r="HL43" s="98"/>
      <c r="HM43" s="98"/>
      <c r="HN43" s="98"/>
      <c r="HO43" s="98"/>
      <c r="HP43" s="98"/>
      <c r="HQ43" s="98"/>
      <c r="HR43" s="98"/>
      <c r="HS43" s="98"/>
      <c r="HT43" s="98"/>
      <c r="HU43" s="98"/>
      <c r="HV43" s="98"/>
      <c r="HW43" s="98"/>
      <c r="HX43" s="98"/>
      <c r="HY43" s="98"/>
      <c r="HZ43" s="98"/>
      <c r="IA43" s="98"/>
      <c r="IB43" s="98"/>
      <c r="IC43" s="98"/>
      <c r="ID43" s="98"/>
      <c r="IE43" s="98"/>
      <c r="IF43" s="98"/>
      <c r="IG43" s="98"/>
      <c r="IH43" s="98"/>
      <c r="II43" s="98"/>
      <c r="IJ43" s="98"/>
      <c r="IK43" s="98"/>
      <c r="IL43" s="98"/>
      <c r="IM43" s="98"/>
      <c r="IN43" s="98"/>
      <c r="IO43" s="98"/>
      <c r="IP43" s="98"/>
      <c r="IQ43" s="98"/>
      <c r="IR43" s="98"/>
      <c r="IS43" s="98"/>
      <c r="IT43" s="98"/>
      <c r="IU43" s="98"/>
      <c r="IV43" s="98"/>
      <c r="IW43" s="98"/>
      <c r="IX43" s="98"/>
      <c r="IY43" s="98"/>
      <c r="IZ43" s="98"/>
      <c r="JA43" s="98"/>
      <c r="JB43" s="98"/>
      <c r="JC43" s="98"/>
      <c r="JD43" s="98"/>
      <c r="JE43" s="98"/>
      <c r="JF43" s="98"/>
      <c r="JG43" s="98"/>
      <c r="JH43" s="98"/>
      <c r="JI43" s="98"/>
      <c r="JJ43" s="98"/>
      <c r="JK43" s="98"/>
      <c r="JL43" s="98"/>
      <c r="JM43" s="98"/>
      <c r="JN43" s="98"/>
      <c r="JO43" s="98"/>
      <c r="JP43" s="98"/>
      <c r="JQ43" s="98"/>
      <c r="JR43" s="98"/>
      <c r="JS43" s="98"/>
      <c r="JT43" s="98"/>
      <c r="JU43" s="98"/>
      <c r="JV43" s="98"/>
      <c r="JW43" s="98"/>
      <c r="JX43" s="98"/>
      <c r="JY43" s="98"/>
      <c r="JZ43" s="98"/>
      <c r="KA43" s="98"/>
      <c r="KB43" s="98"/>
      <c r="KC43" s="98"/>
      <c r="KD43" s="98"/>
      <c r="KE43" s="98"/>
      <c r="KF43" s="98"/>
      <c r="KG43" s="98"/>
      <c r="KH43" s="98"/>
      <c r="KI43" s="98"/>
      <c r="KJ43" s="98"/>
      <c r="KK43" s="98"/>
      <c r="KL43" s="98"/>
      <c r="KM43" s="98"/>
      <c r="KN43" s="98"/>
      <c r="KO43" s="98"/>
      <c r="KP43" s="98"/>
      <c r="KQ43" s="98"/>
      <c r="KR43" s="98"/>
      <c r="KS43" s="98"/>
      <c r="KT43" s="98"/>
      <c r="KU43" s="98"/>
      <c r="KV43" s="98"/>
      <c r="KW43" s="98"/>
      <c r="KX43" s="98"/>
      <c r="KY43" s="98"/>
      <c r="KZ43" s="98"/>
      <c r="LA43" s="98"/>
      <c r="LB43" s="98"/>
      <c r="LC43" s="98"/>
      <c r="LD43" s="98"/>
      <c r="LE43" s="98"/>
      <c r="LF43" s="98"/>
      <c r="LG43" s="98"/>
      <c r="LH43" s="98"/>
      <c r="LI43" s="98"/>
      <c r="LJ43" s="98"/>
      <c r="LK43" s="98"/>
      <c r="LL43" s="98"/>
      <c r="LM43" s="98"/>
      <c r="LN43" s="98"/>
      <c r="LO43" s="98"/>
      <c r="LP43" s="98"/>
      <c r="LQ43" s="98"/>
      <c r="LR43" s="98"/>
      <c r="LS43" s="98"/>
      <c r="LT43" s="98"/>
      <c r="LU43" s="98"/>
      <c r="LV43" s="98"/>
      <c r="LW43" s="98"/>
      <c r="LX43" s="98"/>
      <c r="LY43" s="98"/>
      <c r="LZ43" s="98"/>
      <c r="MA43" s="98"/>
      <c r="MB43" s="98"/>
      <c r="MC43" s="98"/>
      <c r="MD43" s="98"/>
      <c r="ME43" s="98"/>
      <c r="MF43" s="98"/>
      <c r="MG43" s="98"/>
      <c r="MH43" s="98"/>
      <c r="MI43" s="98"/>
      <c r="MJ43" s="98"/>
      <c r="MK43" s="98"/>
      <c r="ML43" s="98"/>
      <c r="MM43" s="98"/>
      <c r="MN43" s="98"/>
      <c r="MO43" s="98"/>
      <c r="MP43" s="98"/>
      <c r="MQ43" s="98"/>
      <c r="MR43" s="98"/>
      <c r="MS43" s="98"/>
      <c r="MT43" s="98"/>
      <c r="MU43" s="98"/>
      <c r="MV43" s="98"/>
      <c r="MW43" s="98"/>
      <c r="MX43" s="98"/>
      <c r="MY43" s="98"/>
      <c r="MZ43" s="98"/>
      <c r="NA43" s="98"/>
      <c r="NB43" s="98"/>
      <c r="NC43" s="98"/>
      <c r="ND43" s="98"/>
      <c r="NE43" s="98"/>
      <c r="NF43" s="98"/>
      <c r="NG43" s="98"/>
      <c r="NH43" s="98"/>
      <c r="NI43" s="98"/>
      <c r="NJ43" s="98"/>
      <c r="NK43" s="98"/>
      <c r="NL43" s="98"/>
      <c r="NM43" s="98"/>
      <c r="NN43" s="98"/>
      <c r="NO43" s="98"/>
      <c r="NP43" s="98"/>
      <c r="NQ43" s="98"/>
      <c r="NR43" s="98"/>
      <c r="NS43" s="98"/>
      <c r="NT43" s="98"/>
      <c r="NU43" s="98"/>
      <c r="NV43" s="98"/>
      <c r="NW43" s="98"/>
      <c r="NX43" s="98"/>
      <c r="NY43" s="98"/>
      <c r="NZ43" s="98"/>
      <c r="OA43" s="98"/>
      <c r="OB43" s="98"/>
      <c r="OC43" s="98"/>
      <c r="OD43" s="98"/>
      <c r="OE43" s="98"/>
      <c r="OF43" s="98"/>
      <c r="OG43" s="98"/>
      <c r="OH43" s="98"/>
      <c r="OI43" s="98"/>
      <c r="OJ43" s="98"/>
      <c r="OK43" s="98"/>
      <c r="OL43" s="98"/>
      <c r="OM43" s="98"/>
      <c r="ON43" s="98"/>
      <c r="OO43" s="98"/>
      <c r="OP43" s="98"/>
      <c r="OQ43" s="98"/>
      <c r="OR43" s="98"/>
      <c r="OS43" s="98"/>
      <c r="OT43" s="98"/>
      <c r="OU43" s="98"/>
      <c r="OV43" s="98"/>
      <c r="OW43" s="98"/>
      <c r="OX43" s="98"/>
      <c r="OY43" s="98"/>
      <c r="OZ43" s="98"/>
      <c r="PA43" s="98"/>
      <c r="PB43" s="98"/>
      <c r="PC43" s="98"/>
      <c r="PD43" s="98"/>
      <c r="PE43" s="98"/>
      <c r="PF43" s="98"/>
      <c r="PG43" s="98"/>
      <c r="PH43" s="98"/>
      <c r="PI43" s="98"/>
      <c r="PJ43" s="98"/>
      <c r="PK43" s="98"/>
      <c r="PL43" s="98"/>
      <c r="PM43" s="98"/>
      <c r="PN43" s="98"/>
      <c r="PO43" s="98"/>
      <c r="PP43" s="98"/>
      <c r="PQ43" s="98"/>
      <c r="PR43" s="98"/>
      <c r="PS43" s="98"/>
      <c r="PT43" s="98"/>
      <c r="PU43" s="98"/>
      <c r="PV43" s="98"/>
      <c r="PW43" s="98"/>
      <c r="PX43" s="98"/>
      <c r="PY43" s="98"/>
      <c r="PZ43" s="98"/>
      <c r="QA43" s="98"/>
      <c r="QB43" s="98"/>
      <c r="QC43" s="98"/>
      <c r="QD43" s="98"/>
      <c r="QE43" s="98"/>
      <c r="QF43" s="98"/>
      <c r="QG43" s="98"/>
      <c r="QH43" s="98"/>
      <c r="QI43" s="98"/>
      <c r="QJ43" s="98"/>
      <c r="QK43" s="98"/>
      <c r="QL43" s="98"/>
      <c r="QM43" s="98"/>
      <c r="QN43" s="98"/>
      <c r="QO43" s="98"/>
      <c r="QP43" s="98"/>
      <c r="QQ43" s="98"/>
      <c r="QR43" s="98"/>
      <c r="QS43" s="98"/>
      <c r="QT43" s="98"/>
      <c r="QU43" s="98"/>
      <c r="QV43" s="98"/>
      <c r="QW43" s="98"/>
      <c r="QX43" s="98"/>
      <c r="QY43" s="98"/>
      <c r="QZ43" s="98"/>
      <c r="RA43" s="98"/>
      <c r="RB43" s="98"/>
      <c r="RC43" s="98"/>
      <c r="RD43" s="98"/>
      <c r="RE43" s="98"/>
      <c r="RF43" s="98"/>
      <c r="RG43" s="98"/>
      <c r="RH43" s="98"/>
      <c r="RI43" s="98"/>
      <c r="RJ43" s="98"/>
      <c r="RK43" s="98"/>
      <c r="RL43" s="98"/>
      <c r="RM43" s="98"/>
      <c r="RN43" s="98"/>
      <c r="RO43" s="98"/>
      <c r="RP43" s="98"/>
      <c r="RQ43" s="98"/>
      <c r="RR43" s="98"/>
      <c r="RS43" s="98"/>
      <c r="RT43" s="98"/>
      <c r="RU43" s="98"/>
      <c r="RV43" s="98"/>
      <c r="RW43" s="98"/>
      <c r="RX43" s="98"/>
      <c r="RY43" s="98"/>
      <c r="RZ43" s="98"/>
      <c r="SA43" s="98"/>
      <c r="SB43" s="98"/>
      <c r="SC43" s="98"/>
      <c r="SD43" s="98"/>
      <c r="SE43" s="98"/>
      <c r="SF43" s="98"/>
      <c r="SG43" s="98"/>
      <c r="SH43" s="98"/>
      <c r="SI43" s="98"/>
      <c r="SJ43" s="98"/>
      <c r="SK43" s="98"/>
      <c r="SL43" s="98"/>
      <c r="SM43" s="98"/>
      <c r="SN43" s="98"/>
      <c r="SO43" s="98"/>
      <c r="SP43" s="98"/>
      <c r="SQ43" s="98"/>
      <c r="SR43" s="98"/>
      <c r="SS43" s="98"/>
      <c r="ST43" s="98"/>
      <c r="SU43" s="98"/>
      <c r="SV43" s="98"/>
      <c r="SW43" s="98"/>
      <c r="SX43" s="98"/>
      <c r="SY43" s="98"/>
      <c r="SZ43" s="98"/>
      <c r="TA43" s="98"/>
      <c r="TB43" s="98"/>
      <c r="TC43" s="98"/>
      <c r="TD43" s="98"/>
      <c r="TE43" s="98"/>
      <c r="TF43" s="98"/>
      <c r="TG43" s="98"/>
      <c r="TH43" s="98"/>
      <c r="TI43" s="98"/>
      <c r="TJ43" s="98"/>
      <c r="TK43" s="98"/>
      <c r="TL43" s="98"/>
      <c r="TM43" s="98"/>
      <c r="TN43" s="98"/>
      <c r="TO43" s="98"/>
      <c r="TP43" s="98"/>
      <c r="TQ43" s="98"/>
      <c r="TR43" s="98"/>
      <c r="TS43" s="98"/>
      <c r="TT43" s="98"/>
      <c r="TU43" s="98"/>
      <c r="TV43" s="98"/>
      <c r="TW43" s="98"/>
      <c r="TX43" s="98"/>
      <c r="TY43" s="98"/>
      <c r="TZ43" s="98"/>
      <c r="UA43" s="98"/>
      <c r="UB43" s="98"/>
      <c r="UC43" s="98"/>
      <c r="UD43" s="98"/>
      <c r="UE43" s="98"/>
      <c r="UF43" s="98"/>
      <c r="UG43" s="98"/>
      <c r="UH43" s="98"/>
      <c r="UI43" s="98"/>
      <c r="UJ43" s="98"/>
      <c r="UK43" s="98"/>
      <c r="UL43" s="98"/>
      <c r="UM43" s="98"/>
      <c r="UN43" s="98"/>
      <c r="UO43" s="98"/>
      <c r="UP43" s="98"/>
      <c r="UQ43" s="98"/>
      <c r="UR43" s="98"/>
      <c r="US43" s="98"/>
      <c r="UT43" s="98"/>
      <c r="UU43" s="98"/>
      <c r="UV43" s="98"/>
      <c r="UW43" s="98"/>
      <c r="UX43" s="98"/>
      <c r="UY43" s="98"/>
      <c r="UZ43" s="98"/>
      <c r="VA43" s="98"/>
      <c r="VB43" s="98"/>
      <c r="VC43" s="98"/>
      <c r="VD43" s="98"/>
      <c r="VE43" s="98"/>
      <c r="VF43" s="98"/>
      <c r="VG43" s="98"/>
      <c r="VH43" s="98"/>
      <c r="VI43" s="98"/>
      <c r="VJ43" s="98"/>
      <c r="VK43" s="98"/>
      <c r="VL43" s="98"/>
      <c r="VM43" s="98"/>
      <c r="VN43" s="98"/>
      <c r="VO43" s="98"/>
      <c r="VP43" s="98"/>
      <c r="VQ43" s="98"/>
      <c r="VR43" s="98"/>
      <c r="VS43" s="98"/>
      <c r="VT43" s="98"/>
      <c r="VU43" s="98"/>
      <c r="VV43" s="98"/>
      <c r="VW43" s="98"/>
      <c r="VX43" s="98"/>
      <c r="VY43" s="98"/>
      <c r="VZ43" s="98"/>
      <c r="WA43" s="98"/>
      <c r="WB43" s="98"/>
      <c r="WC43" s="98"/>
      <c r="WD43" s="98"/>
      <c r="WE43" s="98"/>
      <c r="WF43" s="98"/>
      <c r="WG43" s="98"/>
      <c r="WH43" s="98"/>
      <c r="WI43" s="98"/>
      <c r="WJ43" s="98"/>
      <c r="WK43" s="98"/>
      <c r="WL43" s="98"/>
      <c r="WM43" s="98"/>
      <c r="WN43" s="98"/>
      <c r="WO43" s="98"/>
      <c r="WP43" s="98"/>
      <c r="WQ43" s="98"/>
      <c r="WR43" s="98"/>
      <c r="WS43" s="98"/>
      <c r="WT43" s="98"/>
      <c r="WU43" s="98"/>
      <c r="WV43" s="98"/>
      <c r="WW43" s="98"/>
      <c r="WX43" s="98"/>
      <c r="WY43" s="98"/>
      <c r="WZ43" s="98"/>
      <c r="XA43" s="98"/>
      <c r="XB43" s="98"/>
      <c r="XC43" s="98"/>
      <c r="XD43" s="98"/>
      <c r="XE43" s="98"/>
      <c r="XF43" s="98"/>
      <c r="XG43" s="98"/>
      <c r="XH43" s="98"/>
      <c r="XI43" s="98"/>
      <c r="XJ43" s="98"/>
      <c r="XK43" s="98"/>
      <c r="XL43" s="98"/>
      <c r="XM43" s="98"/>
      <c r="XN43" s="98"/>
      <c r="XO43" s="98"/>
      <c r="XP43" s="98"/>
      <c r="XQ43" s="98"/>
      <c r="XR43" s="98"/>
      <c r="XS43" s="98"/>
      <c r="XT43" s="98"/>
      <c r="XU43" s="98"/>
      <c r="XV43" s="98"/>
      <c r="XW43" s="98"/>
      <c r="XX43" s="98"/>
      <c r="XY43" s="98"/>
      <c r="XZ43" s="98"/>
      <c r="YA43" s="98"/>
      <c r="YB43" s="98"/>
      <c r="YC43" s="98"/>
      <c r="YD43" s="98"/>
      <c r="YE43" s="98"/>
      <c r="YF43" s="98"/>
      <c r="YG43" s="98"/>
      <c r="YH43" s="98"/>
      <c r="YI43" s="98"/>
      <c r="YJ43" s="98"/>
      <c r="YK43" s="98"/>
      <c r="YL43" s="98"/>
      <c r="YM43" s="98"/>
      <c r="YN43" s="98"/>
      <c r="YO43" s="98"/>
      <c r="YP43" s="98"/>
      <c r="YQ43" s="98"/>
      <c r="YR43" s="98"/>
      <c r="YS43" s="98"/>
      <c r="YT43" s="98"/>
      <c r="YU43" s="98"/>
      <c r="YV43" s="98"/>
      <c r="YW43" s="98"/>
      <c r="YX43" s="98"/>
      <c r="YY43" s="98"/>
      <c r="YZ43" s="98"/>
      <c r="ZA43" s="98"/>
      <c r="ZB43" s="98"/>
      <c r="ZC43" s="98"/>
      <c r="ZD43" s="98"/>
      <c r="ZE43" s="98"/>
      <c r="ZF43" s="98"/>
      <c r="ZG43" s="98"/>
      <c r="ZH43" s="98"/>
      <c r="ZI43" s="98"/>
      <c r="ZJ43" s="98"/>
      <c r="ZK43" s="98"/>
      <c r="ZL43" s="98"/>
      <c r="ZM43" s="98"/>
      <c r="ZN43" s="98"/>
      <c r="ZO43" s="98"/>
      <c r="ZP43" s="98"/>
      <c r="ZQ43" s="98"/>
      <c r="ZR43" s="98"/>
      <c r="ZS43" s="98"/>
      <c r="ZT43" s="98"/>
      <c r="ZU43" s="98"/>
      <c r="ZV43" s="98"/>
      <c r="ZW43" s="98"/>
      <c r="ZX43" s="98"/>
      <c r="ZY43" s="98"/>
      <c r="ZZ43" s="98"/>
      <c r="AAA43" s="98"/>
      <c r="AAB43" s="98"/>
      <c r="AAC43" s="98"/>
      <c r="AAD43" s="98"/>
      <c r="AAE43" s="98"/>
      <c r="AAF43" s="98"/>
      <c r="AAG43" s="98"/>
      <c r="AAH43" s="98"/>
      <c r="AAI43" s="98"/>
      <c r="AAJ43" s="98"/>
      <c r="AAK43" s="98"/>
      <c r="AAL43" s="98"/>
      <c r="AAM43" s="98"/>
      <c r="AAN43" s="98"/>
      <c r="AAO43" s="98"/>
      <c r="AAP43" s="98"/>
      <c r="AAQ43" s="98"/>
      <c r="AAR43" s="98"/>
      <c r="AAS43" s="98"/>
      <c r="AAT43" s="98"/>
      <c r="AAU43" s="98"/>
      <c r="AAV43" s="98"/>
      <c r="AAW43" s="98"/>
      <c r="AAX43" s="98"/>
      <c r="AAY43" s="98"/>
      <c r="AAZ43" s="98"/>
      <c r="ABA43" s="98"/>
      <c r="ABB43" s="98"/>
      <c r="ABC43" s="98"/>
      <c r="ABD43" s="98"/>
      <c r="ABE43" s="98"/>
      <c r="ABF43" s="98"/>
      <c r="ABG43" s="98"/>
      <c r="ABH43" s="98"/>
      <c r="ABI43" s="98"/>
      <c r="ABJ43" s="98"/>
      <c r="ABK43" s="98"/>
      <c r="ABL43" s="98"/>
      <c r="ABM43" s="98"/>
      <c r="ABN43" s="98"/>
      <c r="ABO43" s="98"/>
      <c r="ABP43" s="98"/>
      <c r="ABQ43" s="98"/>
      <c r="ABR43" s="98"/>
      <c r="ABS43" s="98"/>
      <c r="ABT43" s="98"/>
      <c r="ABU43" s="98"/>
      <c r="ABV43" s="98"/>
      <c r="ABW43" s="98"/>
      <c r="ABX43" s="98"/>
      <c r="ABY43" s="98"/>
      <c r="ABZ43" s="98"/>
      <c r="ACA43" s="98"/>
      <c r="ACB43" s="98"/>
      <c r="ACC43" s="98"/>
      <c r="ACD43" s="98"/>
      <c r="ACE43" s="98"/>
      <c r="ACF43" s="98"/>
      <c r="ACG43" s="98"/>
      <c r="ACH43" s="98"/>
      <c r="ACI43" s="98"/>
      <c r="ACJ43" s="98"/>
      <c r="ACK43" s="98"/>
      <c r="ACL43" s="98"/>
      <c r="ACM43" s="98"/>
      <c r="ACN43" s="98"/>
      <c r="ACO43" s="98"/>
      <c r="ACP43" s="98"/>
      <c r="ACQ43" s="98"/>
      <c r="ACR43" s="98"/>
      <c r="ACS43" s="98"/>
      <c r="ACT43" s="98"/>
      <c r="ACU43" s="98"/>
      <c r="ACV43" s="98"/>
      <c r="ACW43" s="98"/>
      <c r="ACX43" s="98"/>
      <c r="ACY43" s="98"/>
      <c r="ACZ43" s="98"/>
      <c r="ADA43" s="98"/>
      <c r="ADB43" s="98"/>
      <c r="ADC43" s="98"/>
      <c r="ADD43" s="98"/>
      <c r="ADE43" s="98"/>
      <c r="ADF43" s="98"/>
      <c r="ADG43" s="98"/>
      <c r="ADH43" s="98"/>
      <c r="ADI43" s="98"/>
      <c r="ADJ43" s="98"/>
      <c r="ADK43" s="98"/>
      <c r="ADL43" s="98"/>
      <c r="ADM43" s="98"/>
      <c r="ADN43" s="98"/>
      <c r="ADO43" s="98"/>
      <c r="ADP43" s="98"/>
      <c r="ADQ43" s="98"/>
      <c r="ADR43" s="98"/>
      <c r="ADS43" s="98"/>
      <c r="ADT43" s="98"/>
      <c r="ADU43" s="98"/>
      <c r="ADV43" s="98"/>
      <c r="ADW43" s="98"/>
      <c r="ADX43" s="98"/>
      <c r="ADY43" s="98"/>
      <c r="ADZ43" s="98"/>
      <c r="AEA43" s="98"/>
      <c r="AEB43" s="98"/>
      <c r="AEC43" s="98"/>
      <c r="AED43" s="98"/>
      <c r="AEE43" s="98"/>
      <c r="AEF43" s="98"/>
      <c r="AEG43" s="98"/>
      <c r="AEH43" s="98"/>
      <c r="AEI43" s="98"/>
      <c r="AEJ43" s="98"/>
      <c r="AEK43" s="98"/>
      <c r="AEL43" s="98"/>
      <c r="AEM43" s="98"/>
      <c r="AEN43" s="98"/>
      <c r="AEO43" s="98"/>
      <c r="AEP43" s="98"/>
      <c r="AEQ43" s="98"/>
      <c r="AER43" s="98"/>
      <c r="AES43" s="98"/>
      <c r="AET43" s="98"/>
      <c r="AEU43" s="98"/>
      <c r="AEV43" s="98"/>
      <c r="AEW43" s="98"/>
      <c r="AEX43" s="98"/>
      <c r="AEY43" s="98"/>
      <c r="AEZ43" s="98"/>
      <c r="AFA43" s="98"/>
      <c r="AFB43" s="98"/>
      <c r="AFC43" s="98"/>
      <c r="AFD43" s="98"/>
      <c r="AFE43" s="98"/>
      <c r="AFF43" s="98"/>
      <c r="AFG43" s="98"/>
      <c r="AFH43" s="98"/>
      <c r="AFI43" s="98"/>
      <c r="AFJ43" s="98"/>
      <c r="AFK43" s="98"/>
      <c r="AFL43" s="98"/>
      <c r="AFM43" s="98"/>
      <c r="AFN43" s="98"/>
      <c r="AFO43" s="98"/>
      <c r="AFP43" s="98"/>
      <c r="AFQ43" s="98"/>
      <c r="AFR43" s="98"/>
      <c r="AFS43" s="98"/>
      <c r="AFT43" s="98"/>
      <c r="AFU43" s="98"/>
      <c r="AFV43" s="98"/>
      <c r="AFW43" s="98"/>
      <c r="AFX43" s="98"/>
      <c r="AFY43" s="98"/>
      <c r="AFZ43" s="98"/>
      <c r="AGA43" s="98"/>
      <c r="AGB43" s="98"/>
      <c r="AGC43" s="98"/>
      <c r="AGD43" s="98"/>
      <c r="AGE43" s="98"/>
      <c r="AGF43" s="98"/>
      <c r="AGG43" s="98"/>
      <c r="AGH43" s="98"/>
      <c r="AGI43" s="98"/>
      <c r="AGJ43" s="98"/>
      <c r="AGK43" s="98"/>
      <c r="AGL43" s="98"/>
      <c r="AGM43" s="98"/>
      <c r="AGN43" s="98"/>
      <c r="AGO43" s="98"/>
      <c r="AGP43" s="98"/>
      <c r="AGQ43" s="98"/>
      <c r="AGR43" s="98"/>
      <c r="AGS43" s="98"/>
      <c r="AGT43" s="98"/>
      <c r="AGU43" s="98"/>
      <c r="AGV43" s="98"/>
      <c r="AGW43" s="98"/>
      <c r="AGX43" s="98"/>
      <c r="AGY43" s="98"/>
      <c r="AGZ43" s="98"/>
      <c r="AHA43" s="98"/>
      <c r="AHB43" s="98"/>
      <c r="AHC43" s="98"/>
      <c r="AHD43" s="98"/>
      <c r="AHE43" s="98"/>
      <c r="AHF43" s="98"/>
      <c r="AHG43" s="98"/>
      <c r="AHH43" s="98"/>
      <c r="AHI43" s="98"/>
      <c r="AHJ43" s="98"/>
      <c r="AHK43" s="98"/>
      <c r="AHL43" s="98"/>
      <c r="AHM43" s="98"/>
      <c r="AHN43" s="98"/>
      <c r="AHO43" s="98"/>
      <c r="AHP43" s="98"/>
      <c r="AHQ43" s="98"/>
      <c r="AHR43" s="98"/>
      <c r="AHS43" s="98"/>
      <c r="AHT43" s="98"/>
      <c r="AHU43" s="98"/>
      <c r="AHV43" s="98"/>
      <c r="AHW43" s="98"/>
      <c r="AHX43" s="98"/>
      <c r="AHY43" s="98"/>
      <c r="AHZ43" s="98"/>
      <c r="AIA43" s="98"/>
      <c r="AIB43" s="98"/>
      <c r="AIC43" s="98"/>
      <c r="AID43" s="98"/>
      <c r="AIE43" s="98"/>
      <c r="AIF43" s="98"/>
      <c r="AIG43" s="98"/>
      <c r="AIH43" s="98"/>
      <c r="AII43" s="98"/>
      <c r="AIJ43" s="98"/>
      <c r="AIK43" s="98"/>
      <c r="AIL43" s="98"/>
      <c r="AIM43" s="98"/>
      <c r="AIN43" s="98"/>
      <c r="AIO43" s="98"/>
      <c r="AIP43" s="98"/>
      <c r="AIQ43" s="98"/>
      <c r="AIR43" s="98"/>
      <c r="AIS43" s="98"/>
      <c r="AIT43" s="98"/>
      <c r="AIU43" s="98"/>
      <c r="AIV43" s="98"/>
      <c r="AIW43" s="98"/>
      <c r="AIX43" s="98"/>
      <c r="AIY43" s="98"/>
      <c r="AIZ43" s="98"/>
      <c r="AJA43" s="98"/>
      <c r="AJB43" s="98"/>
      <c r="AJC43" s="98"/>
      <c r="AJD43" s="98"/>
      <c r="AJE43" s="98"/>
      <c r="AJF43" s="98"/>
      <c r="AJG43" s="98"/>
      <c r="AJH43" s="98"/>
      <c r="AJI43" s="98"/>
      <c r="AJJ43" s="98"/>
      <c r="AJK43" s="98"/>
      <c r="AJL43" s="98"/>
      <c r="AJM43" s="98"/>
      <c r="AJN43" s="98"/>
      <c r="AJO43" s="98"/>
      <c r="AJP43" s="98"/>
      <c r="AJQ43" s="98"/>
      <c r="AJR43" s="98"/>
      <c r="AJS43" s="98"/>
      <c r="AJT43" s="98"/>
      <c r="AJU43" s="98"/>
      <c r="AJV43" s="98"/>
      <c r="AJW43" s="98"/>
      <c r="AJX43" s="98"/>
      <c r="AJY43" s="98"/>
      <c r="AJZ43" s="98"/>
      <c r="AKA43" s="98"/>
      <c r="AKB43" s="98"/>
      <c r="AKC43" s="98"/>
      <c r="AKD43" s="98"/>
      <c r="AKE43" s="98"/>
      <c r="AKF43" s="98"/>
      <c r="AKG43" s="98"/>
      <c r="AKH43" s="98"/>
      <c r="AKI43" s="98"/>
      <c r="AKJ43" s="98"/>
      <c r="AKK43" s="98"/>
      <c r="AKL43" s="98"/>
      <c r="AKM43" s="98"/>
      <c r="AKN43" s="98"/>
      <c r="AKO43" s="98"/>
      <c r="AKP43" s="98"/>
      <c r="AKQ43" s="98"/>
      <c r="AKR43" s="98"/>
      <c r="AKS43" s="98"/>
      <c r="AKT43" s="98"/>
      <c r="AKU43" s="98"/>
      <c r="AKV43" s="98"/>
      <c r="AKW43" s="98"/>
      <c r="AKX43" s="98"/>
      <c r="AKY43" s="98"/>
      <c r="AKZ43" s="98"/>
      <c r="ALA43" s="98"/>
      <c r="ALB43" s="98"/>
      <c r="ALC43" s="98"/>
      <c r="ALD43" s="98"/>
      <c r="ALE43" s="98"/>
      <c r="ALF43" s="98"/>
      <c r="ALG43" s="98"/>
      <c r="ALH43" s="98"/>
      <c r="ALI43" s="98"/>
      <c r="ALJ43" s="98"/>
      <c r="ALK43" s="98"/>
      <c r="ALL43" s="98"/>
      <c r="ALM43" s="98"/>
      <c r="ALN43" s="98"/>
      <c r="ALO43" s="98"/>
      <c r="ALP43" s="98"/>
      <c r="ALQ43" s="98"/>
      <c r="ALR43" s="98"/>
      <c r="ALS43" s="98"/>
      <c r="ALT43" s="98"/>
      <c r="ALU43" s="98"/>
      <c r="ALV43" s="98"/>
      <c r="ALW43" s="98"/>
      <c r="ALX43" s="98"/>
      <c r="ALY43" s="98"/>
      <c r="ALZ43" s="98"/>
      <c r="AMA43" s="98"/>
      <c r="AMB43" s="98"/>
      <c r="AMC43" s="98"/>
      <c r="AMD43" s="98"/>
      <c r="AME43" s="98"/>
      <c r="AMF43" s="98"/>
      <c r="AMG43" s="98"/>
      <c r="AMH43" s="98"/>
      <c r="AMI43" s="98"/>
      <c r="AMJ43" s="98"/>
      <c r="AMK43" s="98"/>
    </row>
    <row r="44" spans="1:1025" x14ac:dyDescent="0.2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025" x14ac:dyDescent="0.2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025" x14ac:dyDescent="0.2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025" x14ac:dyDescent="0.2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abSelected="1" zoomScaleNormal="60" workbookViewId="0">
      <selection activeCell="N8" sqref="N8:P9"/>
    </sheetView>
  </sheetViews>
  <sheetFormatPr baseColWidth="10" defaultColWidth="8.83203125" defaultRowHeight="15" x14ac:dyDescent="0.2"/>
  <cols>
    <col min="1" max="1" width="30" style="80" customWidth="1"/>
  </cols>
  <sheetData>
    <row r="1" spans="1:17" x14ac:dyDescent="0.2">
      <c r="A1" s="76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2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2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2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2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2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2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2">
      <c r="A8" s="93" t="s">
        <v>172</v>
      </c>
      <c r="B8" s="92">
        <v>2</v>
      </c>
      <c r="C8" s="92">
        <v>13</v>
      </c>
      <c r="D8" s="92">
        <v>27</v>
      </c>
      <c r="E8" s="92">
        <v>5</v>
      </c>
      <c r="F8" s="92">
        <v>12</v>
      </c>
      <c r="G8" s="92">
        <v>42</v>
      </c>
      <c r="H8" s="92">
        <v>68</v>
      </c>
      <c r="I8" s="92">
        <v>85</v>
      </c>
      <c r="J8" s="92">
        <v>140</v>
      </c>
      <c r="K8" s="92">
        <v>87</v>
      </c>
      <c r="L8" s="92">
        <v>99</v>
      </c>
      <c r="M8" s="92">
        <v>116</v>
      </c>
      <c r="N8" s="92">
        <v>157</v>
      </c>
      <c r="O8" s="92">
        <v>264</v>
      </c>
      <c r="P8" s="92">
        <v>324</v>
      </c>
    </row>
    <row r="9" spans="1:17" s="37" customFormat="1" x14ac:dyDescent="0.2">
      <c r="A9" s="93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3</v>
      </c>
      <c r="G9" s="92">
        <v>2</v>
      </c>
      <c r="H9" s="92">
        <v>7</v>
      </c>
      <c r="I9" s="92">
        <v>14</v>
      </c>
      <c r="J9" s="92">
        <v>19</v>
      </c>
      <c r="K9" s="92">
        <v>9</v>
      </c>
      <c r="L9" s="92">
        <v>11</v>
      </c>
      <c r="M9" s="92">
        <v>15</v>
      </c>
      <c r="N9" s="92">
        <v>28</v>
      </c>
      <c r="O9" s="92">
        <v>44</v>
      </c>
      <c r="P9" s="92">
        <v>42</v>
      </c>
    </row>
    <row r="10" spans="1:17" s="37" customFormat="1" x14ac:dyDescent="0.2">
      <c r="A10" s="93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2</v>
      </c>
      <c r="H10" s="92">
        <v>2</v>
      </c>
      <c r="I10" s="92">
        <v>1</v>
      </c>
      <c r="J10" s="92">
        <v>1</v>
      </c>
      <c r="K10" s="92">
        <v>2</v>
      </c>
      <c r="L10" s="92">
        <v>4</v>
      </c>
      <c r="M10" s="92">
        <v>5</v>
      </c>
      <c r="N10" s="92">
        <v>4</v>
      </c>
      <c r="O10" s="92">
        <v>3</v>
      </c>
      <c r="P10" s="92">
        <v>7</v>
      </c>
    </row>
    <row r="11" spans="1:17" s="37" customFormat="1" x14ac:dyDescent="0.2">
      <c r="A11" s="93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1</v>
      </c>
      <c r="N11" s="92">
        <v>0</v>
      </c>
      <c r="O11" s="92">
        <v>0</v>
      </c>
      <c r="P11" s="92">
        <v>0</v>
      </c>
    </row>
    <row r="12" spans="1:17" s="37" customFormat="1" x14ac:dyDescent="0.2">
      <c r="A12" s="93" t="s">
        <v>5</v>
      </c>
      <c r="B12" s="92">
        <v>5</v>
      </c>
      <c r="C12" s="92">
        <v>29</v>
      </c>
      <c r="D12" s="92">
        <v>41</v>
      </c>
      <c r="E12" s="92">
        <v>6</v>
      </c>
      <c r="F12" s="92">
        <v>12</v>
      </c>
      <c r="G12" s="92">
        <v>43</v>
      </c>
      <c r="H12" s="92">
        <v>79</v>
      </c>
      <c r="I12" s="92">
        <v>111</v>
      </c>
      <c r="J12" s="92">
        <v>132</v>
      </c>
      <c r="K12" s="92">
        <v>104</v>
      </c>
      <c r="L12" s="92">
        <v>112</v>
      </c>
      <c r="M12" s="92">
        <v>118</v>
      </c>
      <c r="N12" s="92">
        <v>190</v>
      </c>
      <c r="O12" s="92">
        <v>319</v>
      </c>
      <c r="P12" s="92">
        <v>381</v>
      </c>
    </row>
    <row r="13" spans="1:17" s="37" customFormat="1" x14ac:dyDescent="0.2">
      <c r="A13" s="93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1</v>
      </c>
      <c r="G13" s="92">
        <v>1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0</v>
      </c>
      <c r="N13" s="92">
        <v>4</v>
      </c>
      <c r="O13" s="92">
        <v>6</v>
      </c>
      <c r="P13" s="92">
        <v>7</v>
      </c>
    </row>
    <row r="14" spans="1:17" x14ac:dyDescent="0.2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2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</row>
    <row r="16" spans="1:17" x14ac:dyDescent="0.2">
      <c r="A16" s="83" t="s">
        <v>206</v>
      </c>
      <c r="B16" s="37">
        <v>0.11842105263157894</v>
      </c>
      <c r="C16" s="37">
        <v>9.6045197740112997E-2</v>
      </c>
      <c r="D16" s="37">
        <v>8.7378640776699032E-2</v>
      </c>
      <c r="E16" s="37">
        <v>8.9655172413793102E-2</v>
      </c>
      <c r="F16" s="37">
        <v>8.4112149532710276E-2</v>
      </c>
      <c r="G16" s="37">
        <v>7.2254335260115612E-2</v>
      </c>
      <c r="H16" s="37">
        <v>0.10692771084337349</v>
      </c>
      <c r="I16" s="37">
        <v>0.11770334928229666</v>
      </c>
      <c r="J16" s="37">
        <v>0.12779156327543426</v>
      </c>
      <c r="K16" s="37">
        <v>8.6226203807390822E-2</v>
      </c>
      <c r="L16" s="37">
        <v>5.460385438972163E-2</v>
      </c>
      <c r="M16" s="37">
        <v>8.7751371115173671E-2</v>
      </c>
      <c r="N16" s="37">
        <v>9.3220338983050849E-2</v>
      </c>
      <c r="O16" s="37">
        <v>9.5645967166309784E-2</v>
      </c>
      <c r="P16" s="37">
        <v>0.11022927689594356</v>
      </c>
    </row>
    <row r="17" spans="1:16" x14ac:dyDescent="0.2">
      <c r="A17" s="84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2">
      <c r="A18" s="83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2">
      <c r="A19" s="83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2">
      <c r="A20" s="83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2">
      <c r="A21" s="79" t="s">
        <v>18</v>
      </c>
      <c r="B21" s="12">
        <v>0.51700000000000002</v>
      </c>
    </row>
    <row r="22" spans="1:16" s="37" customFormat="1" x14ac:dyDescent="0.2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2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2">
      <c r="A24" s="81" t="s">
        <v>173</v>
      </c>
      <c r="B24" s="82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2">
      <c r="A25" s="81" t="s">
        <v>174</v>
      </c>
      <c r="B25" s="82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2">
      <c r="A26" s="81" t="s">
        <v>177</v>
      </c>
      <c r="B26" s="82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2">
      <c r="A27" s="81" t="s">
        <v>178</v>
      </c>
      <c r="B27" s="82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2">
      <c r="A28" s="81" t="s">
        <v>179</v>
      </c>
      <c r="B28" s="82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2">
      <c r="A29" s="81" t="s">
        <v>180</v>
      </c>
      <c r="B29" s="82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2">
      <c r="A30" s="81" t="s">
        <v>181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2">
      <c r="A31" s="81" t="s">
        <v>182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2">
      <c r="A32" s="81" t="s">
        <v>183</v>
      </c>
      <c r="B32" s="86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2">
      <c r="A33" s="76" t="s">
        <v>117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2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2">
      <c r="A35" s="88" t="s">
        <v>192</v>
      </c>
      <c r="B35" s="89">
        <f>15+16</f>
        <v>31</v>
      </c>
      <c r="C35" s="89">
        <v>4</v>
      </c>
      <c r="D35" s="89">
        <f>45+27</f>
        <v>72</v>
      </c>
      <c r="E35" s="37">
        <f>221+209</f>
        <v>430</v>
      </c>
    </row>
    <row r="36" spans="1:16" x14ac:dyDescent="0.2">
      <c r="A36" s="88" t="s">
        <v>193</v>
      </c>
      <c r="B36" s="89">
        <v>3</v>
      </c>
      <c r="C36" s="89">
        <v>1</v>
      </c>
      <c r="D36" s="89">
        <v>10</v>
      </c>
      <c r="E36" s="32">
        <f>12+9</f>
        <v>21</v>
      </c>
    </row>
    <row r="37" spans="1:16" x14ac:dyDescent="0.2">
      <c r="A37" s="88" t="s">
        <v>195</v>
      </c>
      <c r="B37" s="82">
        <v>5</v>
      </c>
      <c r="C37" s="89">
        <v>4</v>
      </c>
      <c r="D37" s="89">
        <v>3</v>
      </c>
      <c r="E37" s="32">
        <v>2</v>
      </c>
    </row>
    <row r="38" spans="1:16" x14ac:dyDescent="0.2">
      <c r="A38" s="88" t="s">
        <v>194</v>
      </c>
      <c r="B38" s="82">
        <v>2</v>
      </c>
      <c r="C38" s="89">
        <v>0</v>
      </c>
      <c r="D38" s="89">
        <v>1</v>
      </c>
      <c r="E38" s="32">
        <v>1</v>
      </c>
    </row>
    <row r="39" spans="1:16" x14ac:dyDescent="0.2">
      <c r="A39" s="88" t="s">
        <v>196</v>
      </c>
      <c r="B39" s="89">
        <v>125</v>
      </c>
      <c r="C39" s="89">
        <v>7</v>
      </c>
      <c r="D39" s="89">
        <v>338</v>
      </c>
      <c r="E39" s="91">
        <v>1709</v>
      </c>
    </row>
    <row r="40" spans="1:16" x14ac:dyDescent="0.2">
      <c r="A40" s="88" t="s">
        <v>197</v>
      </c>
      <c r="B40" s="89">
        <v>15</v>
      </c>
      <c r="C40" s="89">
        <v>2</v>
      </c>
      <c r="D40" s="89">
        <v>28</v>
      </c>
      <c r="E40" s="91">
        <v>85</v>
      </c>
    </row>
    <row r="41" spans="1:16" x14ac:dyDescent="0.2">
      <c r="A41" s="88" t="s">
        <v>198</v>
      </c>
      <c r="B41" s="32">
        <v>10</v>
      </c>
      <c r="C41" s="89">
        <v>4</v>
      </c>
      <c r="D41" s="89">
        <v>5</v>
      </c>
      <c r="E41" s="32">
        <v>3</v>
      </c>
    </row>
    <row r="42" spans="1:16" x14ac:dyDescent="0.2">
      <c r="A42" s="88" t="s">
        <v>199</v>
      </c>
      <c r="B42" s="32">
        <v>4</v>
      </c>
      <c r="C42" s="89">
        <v>3</v>
      </c>
      <c r="D42" s="89">
        <v>1</v>
      </c>
      <c r="E42" s="32">
        <v>0</v>
      </c>
    </row>
    <row r="43" spans="1:16" ht="32" x14ac:dyDescent="0.2">
      <c r="A43" s="97" t="s">
        <v>210</v>
      </c>
      <c r="B43" t="s">
        <v>19</v>
      </c>
    </row>
    <row r="44" spans="1:16" x14ac:dyDescent="0.2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zoomScale="93" zoomScaleNormal="60" workbookViewId="0">
      <selection activeCell="B17" sqref="B17"/>
    </sheetView>
  </sheetViews>
  <sheetFormatPr baseColWidth="10" defaultColWidth="8.83203125" defaultRowHeight="15" x14ac:dyDescent="0.2"/>
  <cols>
    <col min="1" max="1" width="36.83203125" style="80" customWidth="1"/>
    <col min="2" max="2" width="9.1640625" customWidth="1"/>
    <col min="3" max="3" width="8.6640625" customWidth="1"/>
    <col min="4" max="4" width="7.6640625" customWidth="1"/>
    <col min="5" max="5" width="8.1640625" customWidth="1"/>
  </cols>
  <sheetData>
    <row r="1" spans="1:16" x14ac:dyDescent="0.2">
      <c r="A1" s="76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2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2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2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2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2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2">
      <c r="A8" s="77" t="s">
        <v>172</v>
      </c>
      <c r="B8" s="75">
        <v>17</v>
      </c>
      <c r="C8" s="75">
        <v>54</v>
      </c>
      <c r="D8" s="75">
        <v>67</v>
      </c>
      <c r="E8" s="75">
        <v>19</v>
      </c>
      <c r="F8" s="75">
        <v>21</v>
      </c>
      <c r="G8" s="75">
        <v>95</v>
      </c>
      <c r="H8" s="75">
        <v>158</v>
      </c>
      <c r="I8" s="75">
        <v>177</v>
      </c>
      <c r="J8" s="75">
        <v>236</v>
      </c>
      <c r="K8" s="75">
        <v>293</v>
      </c>
      <c r="L8" s="75">
        <v>307</v>
      </c>
      <c r="M8" s="75">
        <v>352</v>
      </c>
      <c r="N8" s="75">
        <v>492</v>
      </c>
      <c r="O8" s="75">
        <v>687</v>
      </c>
      <c r="P8" s="75">
        <v>903</v>
      </c>
    </row>
    <row r="9" spans="1:16" s="37" customFormat="1" x14ac:dyDescent="0.2">
      <c r="A9" s="77" t="s">
        <v>2</v>
      </c>
      <c r="B9" s="75">
        <v>0</v>
      </c>
      <c r="C9" s="75">
        <v>7</v>
      </c>
      <c r="D9" s="75">
        <v>6</v>
      </c>
      <c r="E9" s="75">
        <v>1</v>
      </c>
      <c r="F9" s="75">
        <v>5</v>
      </c>
      <c r="G9" s="75">
        <v>4</v>
      </c>
      <c r="H9" s="75">
        <v>18</v>
      </c>
      <c r="I9" s="75">
        <v>14</v>
      </c>
      <c r="J9" s="75">
        <v>21</v>
      </c>
      <c r="K9" s="75">
        <v>19</v>
      </c>
      <c r="L9" s="75">
        <v>48</v>
      </c>
      <c r="M9" s="75">
        <v>34</v>
      </c>
      <c r="N9" s="75">
        <v>67</v>
      </c>
      <c r="O9" s="75">
        <v>65</v>
      </c>
      <c r="P9" s="75">
        <v>115</v>
      </c>
    </row>
    <row r="10" spans="1:16" s="37" customFormat="1" x14ac:dyDescent="0.2">
      <c r="A10" s="77" t="s">
        <v>3</v>
      </c>
      <c r="B10" s="92">
        <v>0</v>
      </c>
      <c r="C10" s="92">
        <v>2</v>
      </c>
      <c r="D10" s="92">
        <v>0</v>
      </c>
      <c r="E10" s="92">
        <v>0</v>
      </c>
      <c r="F10" s="92">
        <v>0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1</v>
      </c>
      <c r="M10" s="92">
        <v>3</v>
      </c>
      <c r="N10" s="92">
        <v>2</v>
      </c>
      <c r="O10" s="92">
        <v>7</v>
      </c>
      <c r="P10" s="92">
        <v>6</v>
      </c>
    </row>
    <row r="11" spans="1:16" s="37" customFormat="1" x14ac:dyDescent="0.2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1</v>
      </c>
    </row>
    <row r="12" spans="1:16" s="37" customFormat="1" x14ac:dyDescent="0.2">
      <c r="A12" s="77" t="s">
        <v>5</v>
      </c>
      <c r="B12" s="75">
        <v>20</v>
      </c>
      <c r="C12" s="75">
        <v>47</v>
      </c>
      <c r="D12" s="75">
        <v>45</v>
      </c>
      <c r="E12" s="75">
        <v>9</v>
      </c>
      <c r="F12" s="75">
        <v>20</v>
      </c>
      <c r="G12" s="75">
        <v>60</v>
      </c>
      <c r="H12" s="75">
        <v>110</v>
      </c>
      <c r="I12" s="75">
        <v>154</v>
      </c>
      <c r="J12" s="75">
        <v>184</v>
      </c>
      <c r="K12" s="75">
        <v>237</v>
      </c>
      <c r="L12" s="75">
        <v>260</v>
      </c>
      <c r="M12" s="75">
        <v>317</v>
      </c>
      <c r="N12" s="75">
        <v>408</v>
      </c>
      <c r="O12" s="75">
        <v>643</v>
      </c>
      <c r="P12" s="75">
        <v>805</v>
      </c>
    </row>
    <row r="13" spans="1:16" s="37" customFormat="1" x14ac:dyDescent="0.2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3</v>
      </c>
      <c r="L13" s="75">
        <v>4</v>
      </c>
      <c r="M13" s="75">
        <v>8</v>
      </c>
      <c r="N13" s="75">
        <v>11</v>
      </c>
      <c r="O13" s="75">
        <v>19</v>
      </c>
      <c r="P13" s="75">
        <v>16</v>
      </c>
    </row>
    <row r="14" spans="1:16" x14ac:dyDescent="0.2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2">
      <c r="A15" s="76" t="s">
        <v>13</v>
      </c>
      <c r="B15" s="67" t="s">
        <v>114</v>
      </c>
      <c r="C15" s="67" t="s">
        <v>115</v>
      </c>
      <c r="D15" s="67" t="s">
        <v>116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85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2">
      <c r="A17" s="85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2">
      <c r="A18" s="85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2">
      <c r="A19" s="85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2">
      <c r="A20" s="85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2">
      <c r="A21" s="79" t="s">
        <v>18</v>
      </c>
      <c r="B21" s="12">
        <v>0.51700000000000002</v>
      </c>
    </row>
    <row r="22" spans="1:16" x14ac:dyDescent="0.2">
      <c r="A22" s="81" t="s">
        <v>175</v>
      </c>
      <c r="B22" s="82">
        <v>513</v>
      </c>
      <c r="C22" s="25">
        <v>1161</v>
      </c>
      <c r="D22" s="66"/>
    </row>
    <row r="23" spans="1:16" x14ac:dyDescent="0.2">
      <c r="A23" s="81" t="s">
        <v>176</v>
      </c>
      <c r="B23" s="82">
        <v>32197</v>
      </c>
      <c r="C23" s="25">
        <v>36533</v>
      </c>
      <c r="D23" s="66"/>
    </row>
    <row r="24" spans="1:16" x14ac:dyDescent="0.2">
      <c r="A24" s="81" t="s">
        <v>173</v>
      </c>
      <c r="B24" s="82">
        <v>18038</v>
      </c>
      <c r="C24" s="25">
        <v>20559</v>
      </c>
      <c r="D24" s="25"/>
    </row>
    <row r="25" spans="1:16" s="37" customFormat="1" x14ac:dyDescent="0.2">
      <c r="A25" s="81" t="s">
        <v>174</v>
      </c>
      <c r="B25" s="82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2">
      <c r="A26" s="81" t="s">
        <v>177</v>
      </c>
      <c r="B26" s="82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2">
      <c r="A27" s="81" t="s">
        <v>178</v>
      </c>
      <c r="B27" s="82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2">
      <c r="A28" s="81" t="s">
        <v>179</v>
      </c>
      <c r="B28" s="82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2">
      <c r="A29" s="81" t="s">
        <v>180</v>
      </c>
      <c r="B29" s="82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2">
      <c r="A30" s="81" t="s">
        <v>181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2">
      <c r="A31" s="81" t="s">
        <v>182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2">
      <c r="A32" s="81" t="s">
        <v>183</v>
      </c>
      <c r="B32" s="86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2">
      <c r="A33" s="76" t="s">
        <v>117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2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2">
      <c r="A35" s="88" t="s">
        <v>192</v>
      </c>
      <c r="B35" s="89">
        <f>71+54</f>
        <v>125</v>
      </c>
      <c r="C35" s="89">
        <v>3</v>
      </c>
      <c r="D35" s="89">
        <f>145+66</f>
        <v>211</v>
      </c>
      <c r="E35" s="37">
        <f>636+300</f>
        <v>936</v>
      </c>
    </row>
    <row r="36" spans="1:16" x14ac:dyDescent="0.2">
      <c r="A36" s="88" t="s">
        <v>193</v>
      </c>
      <c r="B36" s="89">
        <f>2+3</f>
        <v>5</v>
      </c>
      <c r="C36" s="89">
        <v>0</v>
      </c>
      <c r="D36" s="89">
        <v>10</v>
      </c>
      <c r="E36" s="32">
        <f>22+11</f>
        <v>33</v>
      </c>
    </row>
    <row r="37" spans="1:16" x14ac:dyDescent="0.2">
      <c r="A37" s="88" t="s">
        <v>195</v>
      </c>
      <c r="B37" s="82">
        <f>19+9</f>
        <v>28</v>
      </c>
      <c r="C37" s="89">
        <v>2</v>
      </c>
      <c r="D37" s="89">
        <v>10</v>
      </c>
      <c r="E37" s="32">
        <v>9</v>
      </c>
    </row>
    <row r="38" spans="1:16" x14ac:dyDescent="0.2">
      <c r="A38" s="88" t="s">
        <v>194</v>
      </c>
      <c r="B38" s="82">
        <v>2</v>
      </c>
      <c r="C38" s="89">
        <v>0</v>
      </c>
      <c r="D38" s="89">
        <v>0</v>
      </c>
      <c r="E38" s="32">
        <v>0</v>
      </c>
    </row>
    <row r="39" spans="1:16" x14ac:dyDescent="0.2">
      <c r="A39" s="88" t="s">
        <v>196</v>
      </c>
      <c r="B39" s="89">
        <v>909</v>
      </c>
      <c r="C39" s="89">
        <v>24</v>
      </c>
      <c r="D39" s="89">
        <v>2299</v>
      </c>
      <c r="E39" s="91">
        <v>10499</v>
      </c>
    </row>
    <row r="40" spans="1:16" x14ac:dyDescent="0.2">
      <c r="A40" s="88" t="s">
        <v>197</v>
      </c>
      <c r="B40" s="89">
        <v>34</v>
      </c>
      <c r="C40" s="89">
        <v>3</v>
      </c>
      <c r="D40" s="89">
        <v>77</v>
      </c>
      <c r="E40" s="91">
        <v>260</v>
      </c>
    </row>
    <row r="41" spans="1:16" x14ac:dyDescent="0.2">
      <c r="A41" s="88" t="s">
        <v>198</v>
      </c>
      <c r="B41" s="32">
        <v>124</v>
      </c>
      <c r="C41" s="89">
        <v>12</v>
      </c>
      <c r="D41" s="89">
        <v>29</v>
      </c>
      <c r="E41" s="32">
        <v>60</v>
      </c>
    </row>
    <row r="42" spans="1:16" x14ac:dyDescent="0.2">
      <c r="A42" s="88" t="s">
        <v>199</v>
      </c>
      <c r="B42" s="32">
        <v>8</v>
      </c>
      <c r="C42" s="89">
        <v>0</v>
      </c>
      <c r="D42" s="89">
        <v>3</v>
      </c>
      <c r="E42" s="32">
        <v>4</v>
      </c>
    </row>
    <row r="43" spans="1:16" x14ac:dyDescent="0.2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F6E-ADED-482F-8CE6-830729D726B5}">
  <dimension ref="A1:AN42"/>
  <sheetViews>
    <sheetView zoomScale="112" zoomScaleNormal="55" workbookViewId="0">
      <selection activeCell="B14" sqref="B14"/>
    </sheetView>
  </sheetViews>
  <sheetFormatPr baseColWidth="10" defaultColWidth="8.83203125" defaultRowHeight="15" x14ac:dyDescent="0.2"/>
  <cols>
    <col min="1" max="1" width="44" bestFit="1" customWidth="1"/>
  </cols>
  <sheetData>
    <row r="1" spans="1:40" s="37" customFormat="1" x14ac:dyDescent="0.2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40" x14ac:dyDescent="0.2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40" x14ac:dyDescent="0.2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37"/>
      <c r="R3" s="37"/>
    </row>
    <row r="4" spans="1:40" x14ac:dyDescent="0.2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37"/>
      <c r="R4" s="37"/>
    </row>
    <row r="5" spans="1:40" x14ac:dyDescent="0.2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40" x14ac:dyDescent="0.2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40" x14ac:dyDescent="0.2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40" x14ac:dyDescent="0.2">
      <c r="A8" s="77" t="s">
        <v>172</v>
      </c>
      <c r="B8" s="92">
        <v>3</v>
      </c>
      <c r="C8" s="92">
        <v>21</v>
      </c>
      <c r="D8" s="92">
        <v>30</v>
      </c>
      <c r="E8" s="92">
        <v>9</v>
      </c>
      <c r="F8" s="92">
        <v>8</v>
      </c>
      <c r="G8" s="92">
        <v>42</v>
      </c>
      <c r="H8" s="92">
        <v>106</v>
      </c>
      <c r="I8" s="92">
        <v>90</v>
      </c>
      <c r="J8" s="92">
        <v>133</v>
      </c>
      <c r="K8" s="92">
        <v>126</v>
      </c>
      <c r="L8" s="92">
        <v>125</v>
      </c>
      <c r="M8" s="92">
        <v>147</v>
      </c>
      <c r="N8" s="92">
        <v>165</v>
      </c>
      <c r="O8" s="92">
        <v>248</v>
      </c>
      <c r="P8" s="92">
        <v>314</v>
      </c>
      <c r="Q8" s="37"/>
      <c r="R8" s="37"/>
    </row>
    <row r="9" spans="1:40" x14ac:dyDescent="0.2">
      <c r="A9" s="77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0</v>
      </c>
      <c r="G9" s="92">
        <v>1</v>
      </c>
      <c r="H9" s="92">
        <v>8</v>
      </c>
      <c r="I9" s="92">
        <v>18</v>
      </c>
      <c r="J9" s="92">
        <v>14</v>
      </c>
      <c r="K9" s="92">
        <v>8</v>
      </c>
      <c r="L9" s="92">
        <v>14</v>
      </c>
      <c r="M9" s="92">
        <v>15</v>
      </c>
      <c r="N9" s="92">
        <v>13</v>
      </c>
      <c r="O9" s="92">
        <v>22</v>
      </c>
      <c r="P9" s="92">
        <v>31</v>
      </c>
      <c r="Q9" s="37"/>
      <c r="R9" s="37"/>
    </row>
    <row r="10" spans="1:40" x14ac:dyDescent="0.2">
      <c r="A10" s="77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2</v>
      </c>
      <c r="I10" s="92">
        <v>0</v>
      </c>
      <c r="J10" s="92">
        <v>0</v>
      </c>
      <c r="K10" s="92">
        <v>0</v>
      </c>
      <c r="L10" s="92">
        <v>0</v>
      </c>
      <c r="M10" s="92">
        <v>1</v>
      </c>
      <c r="N10" s="92">
        <v>0</v>
      </c>
      <c r="O10" s="92">
        <v>1</v>
      </c>
      <c r="P10" s="92">
        <v>2</v>
      </c>
      <c r="Q10" s="37"/>
      <c r="R10" s="37"/>
    </row>
    <row r="11" spans="1:40" x14ac:dyDescent="0.2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x14ac:dyDescent="0.2">
      <c r="A12" s="77" t="s">
        <v>5</v>
      </c>
      <c r="B12" s="92">
        <v>7</v>
      </c>
      <c r="C12" s="92">
        <v>24</v>
      </c>
      <c r="D12" s="92">
        <v>42</v>
      </c>
      <c r="E12" s="92">
        <v>10</v>
      </c>
      <c r="F12" s="92">
        <v>8</v>
      </c>
      <c r="G12" s="92">
        <v>46</v>
      </c>
      <c r="H12" s="92">
        <v>103</v>
      </c>
      <c r="I12" s="92">
        <v>137</v>
      </c>
      <c r="J12" s="92">
        <v>168</v>
      </c>
      <c r="K12" s="92">
        <v>169</v>
      </c>
      <c r="L12" s="92">
        <v>208</v>
      </c>
      <c r="M12" s="92">
        <v>184</v>
      </c>
      <c r="N12" s="92">
        <v>213</v>
      </c>
      <c r="O12" s="92">
        <v>400</v>
      </c>
      <c r="P12" s="92">
        <v>459</v>
      </c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</row>
    <row r="13" spans="1:40" x14ac:dyDescent="0.2">
      <c r="A13" s="77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1</v>
      </c>
      <c r="N13" s="92">
        <v>2</v>
      </c>
      <c r="O13" s="92">
        <v>6</v>
      </c>
      <c r="P13" s="92">
        <v>6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x14ac:dyDescent="0.2">
      <c r="A14" s="76" t="s">
        <v>7</v>
      </c>
      <c r="B14" s="37">
        <v>28</v>
      </c>
      <c r="C14" s="37">
        <v>33</v>
      </c>
      <c r="D14" s="37">
        <v>40</v>
      </c>
      <c r="E14" s="37">
        <v>41</v>
      </c>
      <c r="F14" s="37">
        <v>44</v>
      </c>
      <c r="G14" s="37">
        <v>48</v>
      </c>
      <c r="H14" s="37">
        <v>53</v>
      </c>
      <c r="I14" s="37">
        <v>55</v>
      </c>
      <c r="J14" s="37">
        <v>59</v>
      </c>
      <c r="K14" s="37">
        <v>62</v>
      </c>
      <c r="L14" s="37">
        <v>63</v>
      </c>
      <c r="M14" s="37">
        <v>66</v>
      </c>
      <c r="N14" s="37">
        <v>67</v>
      </c>
      <c r="O14" s="37">
        <v>61</v>
      </c>
      <c r="P14" s="37">
        <v>64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x14ac:dyDescent="0.2">
      <c r="A15" s="76" t="s">
        <v>13</v>
      </c>
      <c r="B15" s="67" t="s">
        <v>114</v>
      </c>
      <c r="C15" s="67" t="s">
        <v>115</v>
      </c>
      <c r="D15" s="67" t="s">
        <v>116</v>
      </c>
      <c r="E15" s="38"/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</row>
    <row r="16" spans="1:40" x14ac:dyDescent="0.2">
      <c r="A16" s="78" t="s">
        <v>203</v>
      </c>
      <c r="B16" s="32">
        <v>0.10526315789473684</v>
      </c>
      <c r="C16" s="32">
        <v>0.16949152542372881</v>
      </c>
      <c r="D16" s="32">
        <v>0.18932038834951456</v>
      </c>
      <c r="E16" s="32">
        <v>0.2</v>
      </c>
      <c r="F16" s="32">
        <v>0.16822429906542055</v>
      </c>
      <c r="G16" s="32">
        <v>0.1791907514450867</v>
      </c>
      <c r="H16" s="32">
        <v>0.21536144578313254</v>
      </c>
      <c r="I16" s="32">
        <v>0.21913875598086124</v>
      </c>
      <c r="J16" s="32">
        <v>0.18176178660049627</v>
      </c>
      <c r="K16" s="32">
        <v>0.22844344904815231</v>
      </c>
      <c r="L16" s="32">
        <v>0.20556745182012848</v>
      </c>
      <c r="M16" s="32">
        <v>0.13893967093235832</v>
      </c>
      <c r="N16" s="32">
        <v>0.1327683615819209</v>
      </c>
      <c r="O16" s="32">
        <v>0.13347608850820841</v>
      </c>
      <c r="P16" s="32">
        <v>0.1371252204585538</v>
      </c>
    </row>
    <row r="17" spans="1:16" x14ac:dyDescent="0.2">
      <c r="A17" s="78" t="s">
        <v>17</v>
      </c>
      <c r="B17" s="36">
        <f>1468/10736</f>
        <v>0.13673621460506707</v>
      </c>
      <c r="C17" s="94" t="s">
        <v>202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  <c r="O17" s="36"/>
      <c r="P17" s="36"/>
    </row>
    <row r="18" spans="1:16" x14ac:dyDescent="0.2">
      <c r="A18" s="78" t="s">
        <v>207</v>
      </c>
      <c r="B18" s="36">
        <v>0.106</v>
      </c>
      <c r="C18" s="36">
        <v>0.106</v>
      </c>
      <c r="D18" s="36">
        <v>0.106</v>
      </c>
      <c r="E18" s="36">
        <v>0.106</v>
      </c>
      <c r="F18" s="36">
        <v>0.106</v>
      </c>
      <c r="G18" s="36">
        <v>0.106</v>
      </c>
      <c r="H18" s="36">
        <v>0.106</v>
      </c>
      <c r="I18" s="36">
        <v>0.106</v>
      </c>
      <c r="J18" s="36">
        <v>0.106</v>
      </c>
      <c r="K18" s="36">
        <v>0.106</v>
      </c>
      <c r="L18" s="36">
        <v>0.106</v>
      </c>
      <c r="M18" s="36">
        <v>0.106</v>
      </c>
      <c r="N18" s="36">
        <v>0.106</v>
      </c>
      <c r="O18" s="36">
        <v>0.106</v>
      </c>
      <c r="P18" s="38">
        <v>0.106</v>
      </c>
    </row>
    <row r="19" spans="1:16" x14ac:dyDescent="0.2">
      <c r="A19" s="78" t="s">
        <v>208</v>
      </c>
      <c r="B19" s="36">
        <v>6.6000000000000003E-2</v>
      </c>
      <c r="C19" s="36">
        <v>6.6000000000000003E-2</v>
      </c>
      <c r="D19" s="36">
        <v>6.6000000000000003E-2</v>
      </c>
      <c r="E19" s="36">
        <v>6.6000000000000003E-2</v>
      </c>
      <c r="F19" s="36">
        <v>6.6000000000000003E-2</v>
      </c>
      <c r="G19" s="36">
        <v>6.6000000000000003E-2</v>
      </c>
      <c r="H19" s="36">
        <v>6.6000000000000003E-2</v>
      </c>
      <c r="I19" s="36">
        <v>6.6000000000000003E-2</v>
      </c>
      <c r="J19" s="36">
        <v>6.6000000000000003E-2</v>
      </c>
      <c r="K19" s="36">
        <v>6.6000000000000003E-2</v>
      </c>
      <c r="L19" s="36">
        <v>6.6000000000000003E-2</v>
      </c>
      <c r="M19" s="36">
        <v>6.6000000000000003E-2</v>
      </c>
      <c r="N19" s="36">
        <v>6.6000000000000003E-2</v>
      </c>
      <c r="O19" s="36">
        <v>6.6000000000000003E-2</v>
      </c>
      <c r="P19" s="38">
        <v>6.6000000000000003E-2</v>
      </c>
    </row>
    <row r="20" spans="1:16" x14ac:dyDescent="0.2">
      <c r="A20" s="78" t="s">
        <v>209</v>
      </c>
      <c r="B20" s="36">
        <v>8.0000000000000002E-3</v>
      </c>
      <c r="C20" s="36">
        <v>8.0000000000000002E-3</v>
      </c>
      <c r="D20" s="36">
        <v>8.0000000000000002E-3</v>
      </c>
      <c r="E20" s="36">
        <v>8.0000000000000002E-3</v>
      </c>
      <c r="F20" s="36">
        <v>8.0000000000000002E-3</v>
      </c>
      <c r="G20" s="36">
        <v>8.0000000000000002E-3</v>
      </c>
      <c r="H20" s="36">
        <v>8.0000000000000002E-3</v>
      </c>
      <c r="I20" s="36">
        <v>8.0000000000000002E-3</v>
      </c>
      <c r="J20" s="36">
        <v>8.0000000000000002E-3</v>
      </c>
      <c r="K20" s="36">
        <v>8.0000000000000002E-3</v>
      </c>
      <c r="L20" s="36">
        <v>8.0000000000000002E-3</v>
      </c>
      <c r="M20" s="36">
        <v>8.0000000000000002E-3</v>
      </c>
      <c r="N20" s="36">
        <v>8.0000000000000002E-3</v>
      </c>
      <c r="O20" s="36">
        <v>8.0000000000000002E-3</v>
      </c>
      <c r="P20" s="38">
        <v>8.0000000000000002E-3</v>
      </c>
    </row>
    <row r="21" spans="1:16" x14ac:dyDescent="0.2">
      <c r="A21" s="79" t="s">
        <v>18</v>
      </c>
      <c r="B21" s="12">
        <v>0.51700000000000002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">
      <c r="A22" s="81" t="s">
        <v>175</v>
      </c>
      <c r="B22" s="82"/>
      <c r="C22" s="25"/>
      <c r="D22" s="27"/>
      <c r="E22" s="25"/>
      <c r="F22" s="25"/>
      <c r="G22" s="25"/>
      <c r="H22" s="25"/>
      <c r="I22" s="25"/>
      <c r="J22" s="37"/>
      <c r="K22" s="37"/>
      <c r="L22" s="37"/>
      <c r="M22" s="37"/>
      <c r="N22" s="37"/>
      <c r="O22" s="37"/>
      <c r="P22" s="37"/>
    </row>
    <row r="23" spans="1:16" x14ac:dyDescent="0.2">
      <c r="A23" s="81" t="s">
        <v>176</v>
      </c>
      <c r="B23" s="82"/>
      <c r="C23" s="25"/>
      <c r="D23" s="27"/>
      <c r="E23" s="25"/>
      <c r="F23" s="25"/>
      <c r="G23" s="25"/>
      <c r="H23" s="25"/>
      <c r="I23" s="25"/>
      <c r="J23" s="37"/>
      <c r="K23" s="37"/>
      <c r="L23" s="37"/>
      <c r="M23" s="37"/>
      <c r="N23" s="37"/>
      <c r="O23" s="37"/>
      <c r="P23" s="37"/>
    </row>
    <row r="24" spans="1:16" x14ac:dyDescent="0.2">
      <c r="A24" s="81" t="s">
        <v>173</v>
      </c>
      <c r="B24" s="82"/>
      <c r="C24" s="25"/>
      <c r="D24" s="27"/>
      <c r="E24" s="25"/>
      <c r="F24" s="25"/>
      <c r="G24" s="25"/>
      <c r="H24" s="25"/>
      <c r="I24" s="25"/>
      <c r="J24" s="37"/>
      <c r="K24" s="37"/>
      <c r="L24" s="37"/>
      <c r="M24" s="37"/>
      <c r="N24" s="37"/>
      <c r="O24" s="37"/>
      <c r="P24" s="37"/>
    </row>
    <row r="25" spans="1:16" x14ac:dyDescent="0.2">
      <c r="A25" s="81" t="s">
        <v>174</v>
      </c>
      <c r="B25" s="82"/>
      <c r="C25" s="25"/>
      <c r="D25" s="27"/>
      <c r="E25" s="25"/>
      <c r="F25" s="25"/>
      <c r="G25" s="25"/>
      <c r="H25" s="25"/>
      <c r="I25" s="25"/>
      <c r="J25" s="37"/>
      <c r="K25" s="37"/>
      <c r="L25" s="37"/>
      <c r="M25" s="37"/>
      <c r="N25" s="37"/>
      <c r="O25" s="37"/>
      <c r="P25" s="37"/>
    </row>
    <row r="26" spans="1:16" x14ac:dyDescent="0.2">
      <c r="A26" s="81" t="s">
        <v>177</v>
      </c>
      <c r="B26" s="82"/>
      <c r="C26" s="25"/>
      <c r="D26" s="27"/>
      <c r="E26" s="25"/>
      <c r="F26" s="25"/>
      <c r="G26" s="25"/>
      <c r="H26" s="25"/>
      <c r="I26" s="25"/>
      <c r="J26" s="37"/>
      <c r="K26" s="37"/>
      <c r="L26" s="37"/>
      <c r="M26" s="37"/>
      <c r="N26" s="37"/>
      <c r="O26" s="37"/>
      <c r="P26" s="37"/>
    </row>
    <row r="27" spans="1:16" x14ac:dyDescent="0.2">
      <c r="A27" s="81" t="s">
        <v>178</v>
      </c>
      <c r="B27" s="82"/>
      <c r="C27" s="25"/>
      <c r="D27" s="27"/>
      <c r="E27" s="25"/>
      <c r="F27" s="25"/>
      <c r="G27" s="25"/>
      <c r="H27" s="25"/>
      <c r="I27" s="25"/>
      <c r="J27" s="37"/>
      <c r="K27" s="37"/>
      <c r="L27" s="37"/>
      <c r="M27" s="37"/>
      <c r="N27" s="37"/>
      <c r="O27" s="37"/>
      <c r="P27" s="37"/>
    </row>
    <row r="28" spans="1:16" x14ac:dyDescent="0.2">
      <c r="A28" s="81" t="s">
        <v>179</v>
      </c>
      <c r="B28" s="82"/>
      <c r="C28" s="25"/>
      <c r="D28" s="27"/>
      <c r="E28" s="25"/>
      <c r="F28" s="25"/>
      <c r="G28" s="25"/>
      <c r="H28" s="25"/>
      <c r="I28" s="25"/>
      <c r="J28" s="37"/>
      <c r="K28" s="37"/>
      <c r="L28" s="37"/>
      <c r="M28" s="37"/>
      <c r="N28" s="37"/>
      <c r="O28" s="37"/>
      <c r="P28" s="37"/>
    </row>
    <row r="29" spans="1:16" x14ac:dyDescent="0.2">
      <c r="A29" s="81" t="s">
        <v>180</v>
      </c>
      <c r="B29" s="82"/>
      <c r="C29" s="25"/>
      <c r="D29" s="27"/>
      <c r="E29" s="25"/>
      <c r="F29" s="25"/>
      <c r="G29" s="25"/>
      <c r="H29" s="25"/>
      <c r="I29" s="25"/>
      <c r="J29" s="37"/>
      <c r="K29" s="37"/>
      <c r="L29" s="37"/>
      <c r="M29" s="37"/>
      <c r="N29" s="37"/>
      <c r="O29" s="37"/>
      <c r="P29" s="37"/>
    </row>
    <row r="30" spans="1:16" x14ac:dyDescent="0.2">
      <c r="A30" s="81" t="s">
        <v>181</v>
      </c>
      <c r="B30" s="32"/>
      <c r="C30" s="25"/>
      <c r="D30" s="27"/>
      <c r="E30" s="25"/>
      <c r="F30" s="25"/>
      <c r="G30" s="25"/>
      <c r="H30" s="25"/>
      <c r="I30" s="25"/>
      <c r="J30" s="37"/>
      <c r="K30" s="37"/>
      <c r="L30" s="37"/>
      <c r="M30" s="37"/>
      <c r="N30" s="37"/>
      <c r="O30" s="37"/>
      <c r="P30" s="37"/>
    </row>
    <row r="31" spans="1:16" x14ac:dyDescent="0.2">
      <c r="A31" s="81" t="s">
        <v>182</v>
      </c>
      <c r="B31" s="32"/>
      <c r="C31" s="25"/>
      <c r="D31" s="27"/>
      <c r="E31" s="25"/>
      <c r="F31" s="25"/>
      <c r="G31" s="25"/>
      <c r="H31" s="25"/>
      <c r="I31" s="25"/>
      <c r="J31" s="37"/>
      <c r="K31" s="37"/>
      <c r="L31" s="37"/>
      <c r="M31" s="37"/>
      <c r="N31" s="37"/>
      <c r="O31" s="37"/>
      <c r="P31" s="37"/>
    </row>
    <row r="32" spans="1:16" x14ac:dyDescent="0.2">
      <c r="A32" s="81" t="s">
        <v>183</v>
      </c>
      <c r="B32" s="87"/>
      <c r="C32" s="25"/>
      <c r="D32" s="27"/>
      <c r="E32" s="25"/>
      <c r="F32" s="25"/>
      <c r="G32" s="25"/>
      <c r="H32" s="25"/>
      <c r="I32" s="25"/>
      <c r="J32" s="37"/>
      <c r="K32" s="37"/>
      <c r="L32" s="37"/>
      <c r="M32" s="37"/>
      <c r="N32" s="37"/>
      <c r="O32" s="37"/>
      <c r="P32" s="37"/>
    </row>
    <row r="33" spans="1:16" x14ac:dyDescent="0.2">
      <c r="A33" s="76" t="s">
        <v>117</v>
      </c>
      <c r="B33" s="37"/>
      <c r="C33" s="37"/>
      <c r="D33" s="37"/>
      <c r="E33" s="37"/>
      <c r="F33" s="37"/>
      <c r="G33" s="37"/>
      <c r="H33" s="32">
        <v>15557.3475697269</v>
      </c>
      <c r="I33" s="32">
        <v>18639.074122518301</v>
      </c>
      <c r="J33" s="32">
        <v>19680.573278818702</v>
      </c>
      <c r="K33" s="32">
        <v>21540.0273274465</v>
      </c>
      <c r="L33" s="32">
        <v>22096.1006694725</v>
      </c>
      <c r="M33" s="32">
        <v>22750.9749060184</v>
      </c>
      <c r="N33" s="32">
        <v>22415.007358796898</v>
      </c>
      <c r="O33" s="32">
        <v>23154.9797730926</v>
      </c>
      <c r="P33" s="32">
        <v>22305.005214438199</v>
      </c>
    </row>
    <row r="34" spans="1:16" x14ac:dyDescent="0.2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">
      <c r="A35" s="88" t="s">
        <v>192</v>
      </c>
      <c r="B35" s="72">
        <f>16+50</f>
        <v>66</v>
      </c>
      <c r="C35" s="72">
        <v>3</v>
      </c>
      <c r="D35" s="72">
        <v>22</v>
      </c>
      <c r="E35" s="27">
        <f>23+30</f>
        <v>53</v>
      </c>
      <c r="F35" s="32"/>
      <c r="G35" s="32"/>
      <c r="H35" s="32"/>
      <c r="I35" s="37"/>
      <c r="J35" s="32"/>
      <c r="K35" s="32"/>
      <c r="L35" s="32"/>
      <c r="M35" s="32"/>
      <c r="N35" s="32"/>
      <c r="O35" s="32"/>
      <c r="P35" s="32"/>
    </row>
    <row r="36" spans="1:16" x14ac:dyDescent="0.2">
      <c r="A36" s="88" t="s">
        <v>193</v>
      </c>
      <c r="B36" s="72">
        <f>1+7</f>
        <v>8</v>
      </c>
      <c r="C36" s="72">
        <v>0</v>
      </c>
      <c r="D36" s="72">
        <v>4</v>
      </c>
      <c r="E36" s="72">
        <v>7</v>
      </c>
      <c r="F36" s="37"/>
      <c r="G36" s="37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">
      <c r="A37" s="88" t="s">
        <v>195</v>
      </c>
      <c r="B37" s="95">
        <f>21+20</f>
        <v>41</v>
      </c>
      <c r="C37" s="72">
        <f>5+9</f>
        <v>14</v>
      </c>
      <c r="D37" s="72">
        <v>2</v>
      </c>
      <c r="E37" s="7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">
      <c r="A38" s="88" t="s">
        <v>201</v>
      </c>
      <c r="B38" s="95">
        <f>3+5</f>
        <v>8</v>
      </c>
      <c r="C38" s="72">
        <v>4</v>
      </c>
      <c r="D38" s="72">
        <v>0</v>
      </c>
      <c r="E38" s="7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">
      <c r="A39" s="88" t="s">
        <v>196</v>
      </c>
      <c r="B39" s="72">
        <v>463</v>
      </c>
      <c r="C39" s="72">
        <v>16</v>
      </c>
      <c r="D39" s="72">
        <v>157</v>
      </c>
      <c r="E39" s="96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">
      <c r="A40" s="88" t="s">
        <v>197</v>
      </c>
      <c r="B40" s="72">
        <v>45</v>
      </c>
      <c r="C40" s="72">
        <v>4</v>
      </c>
      <c r="D40" s="72">
        <v>32</v>
      </c>
      <c r="E40" s="96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">
      <c r="A41" s="88" t="s">
        <v>198</v>
      </c>
      <c r="B41" s="72">
        <v>96</v>
      </c>
      <c r="C41" s="72">
        <v>25</v>
      </c>
      <c r="D41" s="72">
        <v>1</v>
      </c>
      <c r="E41" s="7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">
      <c r="A42" s="88" t="s">
        <v>199</v>
      </c>
      <c r="B42" s="72">
        <v>18</v>
      </c>
      <c r="C42" s="72">
        <v>10</v>
      </c>
      <c r="D42" s="72">
        <v>1</v>
      </c>
      <c r="E42" s="7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13" zoomScale="80" zoomScaleNormal="80" workbookViewId="0">
      <selection activeCell="K32" sqref="K32"/>
    </sheetView>
  </sheetViews>
  <sheetFormatPr baseColWidth="10" defaultColWidth="8.6640625" defaultRowHeight="15" x14ac:dyDescent="0.2"/>
  <cols>
    <col min="1" max="1" width="26.33203125" style="37" bestFit="1" customWidth="1"/>
    <col min="2" max="16384" width="8.6640625" style="37"/>
  </cols>
  <sheetData>
    <row r="1" spans="1:18" x14ac:dyDescent="0.2">
      <c r="A1" s="39" t="s">
        <v>0</v>
      </c>
      <c r="B1" s="9" t="s">
        <v>38</v>
      </c>
      <c r="C1" s="9" t="s">
        <v>36</v>
      </c>
      <c r="D1" s="9" t="s">
        <v>39</v>
      </c>
      <c r="E1" s="9" t="s">
        <v>204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2">
      <c r="A2" s="39" t="s">
        <v>1</v>
      </c>
      <c r="B2" s="38" t="s">
        <v>156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2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2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2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2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2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2">
      <c r="A8" s="39" t="s">
        <v>7</v>
      </c>
      <c r="B8" s="37" t="s">
        <v>157</v>
      </c>
      <c r="Q8" s="36"/>
      <c r="R8" s="36"/>
    </row>
    <row r="9" spans="1:18" x14ac:dyDescent="0.2">
      <c r="A9" s="39" t="s">
        <v>13</v>
      </c>
      <c r="B9" s="38" t="s">
        <v>158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2">
      <c r="A10" s="11" t="s">
        <v>8</v>
      </c>
      <c r="B10" s="37" t="s">
        <v>158</v>
      </c>
      <c r="Q10" s="6"/>
      <c r="R10" s="6"/>
    </row>
    <row r="11" spans="1:18" x14ac:dyDescent="0.2">
      <c r="A11" s="11" t="s">
        <v>168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2">
      <c r="A12" s="11" t="s">
        <v>17</v>
      </c>
      <c r="B12" s="38" t="s">
        <v>164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2">
      <c r="A13" s="11" t="s">
        <v>165</v>
      </c>
      <c r="B13" s="73" t="s">
        <v>169</v>
      </c>
      <c r="C13" s="73" t="s">
        <v>169</v>
      </c>
      <c r="D13" s="73" t="s">
        <v>169</v>
      </c>
      <c r="E13" s="38" t="s">
        <v>205</v>
      </c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2">
      <c r="A14" s="11" t="s">
        <v>166</v>
      </c>
      <c r="B14" s="73" t="s">
        <v>169</v>
      </c>
      <c r="C14" s="73" t="s">
        <v>169</v>
      </c>
      <c r="D14" s="73" t="s">
        <v>169</v>
      </c>
      <c r="E14" s="38" t="s">
        <v>205</v>
      </c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2">
      <c r="A15" s="11" t="s">
        <v>167</v>
      </c>
      <c r="B15" s="73" t="s">
        <v>169</v>
      </c>
      <c r="C15" s="73" t="s">
        <v>169</v>
      </c>
      <c r="D15" s="73" t="s">
        <v>169</v>
      </c>
      <c r="E15" s="38" t="s">
        <v>205</v>
      </c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2">
      <c r="A16" s="40" t="s">
        <v>12</v>
      </c>
      <c r="B16" s="73" t="s">
        <v>158</v>
      </c>
    </row>
    <row r="17" spans="1:16" s="13" customFormat="1" x14ac:dyDescent="0.2">
      <c r="A17" s="14" t="s">
        <v>18</v>
      </c>
      <c r="B17" s="17" t="s">
        <v>170</v>
      </c>
    </row>
    <row r="18" spans="1:16" s="1" customFormat="1" x14ac:dyDescent="0.2">
      <c r="A18" s="40" t="s">
        <v>162</v>
      </c>
      <c r="B18" s="38" t="s">
        <v>163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2">
      <c r="A19" s="40" t="s">
        <v>113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2">
      <c r="A20" s="9" t="s">
        <v>153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2">
      <c r="A21" s="39" t="s">
        <v>117</v>
      </c>
      <c r="B21" s="37" t="s">
        <v>159</v>
      </c>
    </row>
    <row r="22" spans="1:16" x14ac:dyDescent="0.2">
      <c r="A22" s="39" t="s">
        <v>150</v>
      </c>
      <c r="B22" s="32" t="s">
        <v>163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2">
      <c r="A23" s="39" t="s">
        <v>151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2">
      <c r="A24" s="39" t="s">
        <v>154</v>
      </c>
      <c r="B24" s="72"/>
      <c r="C24" s="72"/>
      <c r="D24" s="7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2">
      <c r="A25" s="39" t="s">
        <v>161</v>
      </c>
      <c r="B25" s="45" t="s">
        <v>160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2">
      <c r="A26" s="9" t="s">
        <v>152</v>
      </c>
      <c r="B26" s="45" t="s">
        <v>160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2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2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2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2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2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2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baseColWidth="10" defaultColWidth="9.1640625" defaultRowHeight="15" x14ac:dyDescent="0.2"/>
  <cols>
    <col min="1" max="1" width="19.6640625" style="62" customWidth="1"/>
    <col min="2" max="2" width="15.5" style="44" bestFit="1" customWidth="1"/>
    <col min="3" max="3" width="24.5" style="44" bestFit="1" customWidth="1"/>
    <col min="4" max="4" width="19" style="44" customWidth="1"/>
    <col min="5" max="5" width="19.6640625" style="44" customWidth="1"/>
    <col min="6" max="6" width="25.83203125" style="44" customWidth="1"/>
    <col min="7" max="7" width="28" style="44" bestFit="1" customWidth="1"/>
    <col min="8" max="8" width="29.1640625" style="44" bestFit="1" customWidth="1"/>
    <col min="9" max="9" width="14.33203125" style="44" bestFit="1" customWidth="1"/>
    <col min="10" max="10" width="14.5" style="44" bestFit="1" customWidth="1"/>
    <col min="11" max="16384" width="9.1640625" style="44"/>
  </cols>
  <sheetData>
    <row r="1" spans="1:10" x14ac:dyDescent="0.2">
      <c r="A1" s="105" t="s">
        <v>110</v>
      </c>
      <c r="B1" s="105"/>
      <c r="C1" s="105"/>
      <c r="D1" s="105"/>
      <c r="E1" s="105"/>
      <c r="F1" s="105"/>
      <c r="G1" s="105"/>
      <c r="H1" s="105"/>
      <c r="I1" s="105"/>
    </row>
    <row r="2" spans="1:10" x14ac:dyDescent="0.2">
      <c r="A2" s="62" t="s">
        <v>52</v>
      </c>
      <c r="B2" s="47" t="s">
        <v>53</v>
      </c>
      <c r="C2" s="47" t="s">
        <v>59</v>
      </c>
      <c r="D2" s="47" t="s">
        <v>62</v>
      </c>
      <c r="E2" s="47" t="s">
        <v>58</v>
      </c>
      <c r="F2" s="47" t="s">
        <v>61</v>
      </c>
      <c r="G2" s="47" t="s">
        <v>63</v>
      </c>
    </row>
    <row r="3" spans="1:10" x14ac:dyDescent="0.2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2">
      <c r="B4" s="45" t="s">
        <v>60</v>
      </c>
    </row>
    <row r="5" spans="1:10" x14ac:dyDescent="0.2">
      <c r="B5" s="45"/>
    </row>
    <row r="6" spans="1:10" s="47" customFormat="1" x14ac:dyDescent="0.2">
      <c r="A6" s="63" t="s">
        <v>144</v>
      </c>
      <c r="B6" s="47" t="s">
        <v>85</v>
      </c>
      <c r="C6" s="47" t="s">
        <v>86</v>
      </c>
      <c r="D6" s="47" t="s">
        <v>88</v>
      </c>
      <c r="E6" s="47" t="s">
        <v>90</v>
      </c>
      <c r="F6" s="47" t="s">
        <v>91</v>
      </c>
    </row>
    <row r="7" spans="1:10" x14ac:dyDescent="0.2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2">
      <c r="B8" s="48" t="s">
        <v>84</v>
      </c>
      <c r="C8" s="44" t="s">
        <v>87</v>
      </c>
      <c r="D8" s="44" t="s">
        <v>89</v>
      </c>
    </row>
    <row r="9" spans="1:10" x14ac:dyDescent="0.2">
      <c r="B9" s="45"/>
    </row>
    <row r="10" spans="1:10" x14ac:dyDescent="0.2">
      <c r="B10" s="45"/>
    </row>
    <row r="11" spans="1:10" s="61" customFormat="1" x14ac:dyDescent="0.2">
      <c r="A11" s="59" t="s">
        <v>50</v>
      </c>
      <c r="B11" s="60" t="s">
        <v>54</v>
      </c>
      <c r="C11" s="60" t="s">
        <v>55</v>
      </c>
      <c r="D11" s="60" t="s">
        <v>155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2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2">
      <c r="B13" s="45" t="s">
        <v>78</v>
      </c>
      <c r="D13" s="45" t="s">
        <v>79</v>
      </c>
      <c r="F13" s="45" t="s">
        <v>77</v>
      </c>
    </row>
    <row r="14" spans="1:10" x14ac:dyDescent="0.2">
      <c r="F14" s="45"/>
    </row>
    <row r="15" spans="1:10" x14ac:dyDescent="0.2">
      <c r="A15" s="64"/>
      <c r="B15" s="47" t="s">
        <v>66</v>
      </c>
      <c r="C15" s="47" t="s">
        <v>67</v>
      </c>
      <c r="D15" s="47" t="s">
        <v>68</v>
      </c>
      <c r="E15" s="47" t="s">
        <v>69</v>
      </c>
      <c r="F15" s="47" t="s">
        <v>70</v>
      </c>
      <c r="G15" s="47" t="s">
        <v>71</v>
      </c>
      <c r="H15" s="47" t="s">
        <v>74</v>
      </c>
      <c r="I15" s="50" t="s">
        <v>75</v>
      </c>
      <c r="J15" s="47" t="s">
        <v>111</v>
      </c>
    </row>
    <row r="16" spans="1:10" x14ac:dyDescent="0.2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2">
      <c r="B17" s="45" t="s">
        <v>72</v>
      </c>
      <c r="D17" s="45" t="s">
        <v>80</v>
      </c>
      <c r="G17" s="45" t="s">
        <v>73</v>
      </c>
      <c r="I17" s="45" t="s">
        <v>76</v>
      </c>
    </row>
    <row r="19" spans="1:11" s="47" customFormat="1" ht="16" thickBot="1" x14ac:dyDescent="0.25">
      <c r="A19" s="49" t="s">
        <v>81</v>
      </c>
      <c r="B19" s="47" t="s">
        <v>14</v>
      </c>
      <c r="C19" s="47" t="s">
        <v>15</v>
      </c>
      <c r="D19" s="47" t="s">
        <v>16</v>
      </c>
      <c r="E19" s="104" t="s">
        <v>92</v>
      </c>
      <c r="F19" s="104"/>
      <c r="G19" s="47" t="s">
        <v>93</v>
      </c>
      <c r="H19" s="47" t="s">
        <v>94</v>
      </c>
      <c r="I19" s="47" t="s">
        <v>88</v>
      </c>
      <c r="J19" s="47" t="s">
        <v>85</v>
      </c>
      <c r="K19" s="47" t="s">
        <v>86</v>
      </c>
    </row>
    <row r="20" spans="1:11" ht="16" thickBot="1" x14ac:dyDescent="0.25">
      <c r="B20" s="44">
        <v>0.16500000000000001</v>
      </c>
      <c r="C20" s="44">
        <v>6.0999999999999999E-2</v>
      </c>
      <c r="D20" s="44">
        <v>0.10199999999999999</v>
      </c>
      <c r="E20" s="101">
        <f>G16/(B21*E7+C21*F7+D21)</f>
        <v>7.3142891277727717E-2</v>
      </c>
      <c r="F20" s="102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2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3" t="s">
        <v>95</v>
      </c>
      <c r="F21" s="103"/>
      <c r="G21" s="103"/>
      <c r="H21" s="103"/>
      <c r="I21" s="46" t="s">
        <v>112</v>
      </c>
    </row>
    <row r="22" spans="1:11" ht="16" thickBot="1" x14ac:dyDescent="0.25">
      <c r="B22" s="45" t="s">
        <v>82</v>
      </c>
      <c r="E22" s="104" t="s">
        <v>103</v>
      </c>
      <c r="F22" s="104"/>
      <c r="G22" s="47" t="s">
        <v>101</v>
      </c>
      <c r="H22" s="47" t="s">
        <v>102</v>
      </c>
    </row>
    <row r="23" spans="1:11" ht="16" thickBot="1" x14ac:dyDescent="0.25">
      <c r="E23" s="101">
        <f>I16/(B21*E7+C21*F7+D21)</f>
        <v>6.1994547887484576E-2</v>
      </c>
      <c r="F23" s="102"/>
      <c r="G23" s="57">
        <f>E7*E23</f>
        <v>9.5058306760809688E-2</v>
      </c>
      <c r="H23" s="58">
        <f>F7*E23</f>
        <v>9.433952939399827E-2</v>
      </c>
    </row>
    <row r="24" spans="1:11" x14ac:dyDescent="0.2">
      <c r="E24" s="105" t="s">
        <v>104</v>
      </c>
      <c r="F24" s="105"/>
      <c r="G24" s="105"/>
      <c r="H24" s="105"/>
    </row>
    <row r="25" spans="1:11" x14ac:dyDescent="0.2">
      <c r="E25" s="65"/>
      <c r="F25" s="65"/>
      <c r="G25" s="65"/>
      <c r="H25" s="65"/>
    </row>
    <row r="27" spans="1:11" s="61" customFormat="1" x14ac:dyDescent="0.2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2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2">
      <c r="B29" s="45" t="s">
        <v>105</v>
      </c>
      <c r="D29" s="45" t="s">
        <v>106</v>
      </c>
      <c r="F29" s="45" t="s">
        <v>96</v>
      </c>
    </row>
    <row r="30" spans="1:11" x14ac:dyDescent="0.2">
      <c r="F30" s="45"/>
    </row>
    <row r="31" spans="1:11" x14ac:dyDescent="0.2">
      <c r="A31" s="64"/>
      <c r="B31" s="47" t="s">
        <v>66</v>
      </c>
      <c r="C31" s="47" t="s">
        <v>67</v>
      </c>
      <c r="D31" s="47" t="s">
        <v>68</v>
      </c>
      <c r="E31" s="47" t="s">
        <v>69</v>
      </c>
      <c r="F31" s="47" t="s">
        <v>70</v>
      </c>
      <c r="G31" s="47" t="s">
        <v>71</v>
      </c>
      <c r="H31" s="47" t="s">
        <v>74</v>
      </c>
      <c r="I31" s="50" t="s">
        <v>75</v>
      </c>
      <c r="J31" s="47" t="s">
        <v>111</v>
      </c>
    </row>
    <row r="32" spans="1:11" x14ac:dyDescent="0.2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2">
      <c r="B33" s="45" t="s">
        <v>72</v>
      </c>
      <c r="D33" s="45" t="s">
        <v>80</v>
      </c>
      <c r="G33" s="45" t="s">
        <v>73</v>
      </c>
      <c r="I33" s="45" t="s">
        <v>76</v>
      </c>
    </row>
    <row r="35" spans="1:11" s="47" customFormat="1" ht="16" thickBot="1" x14ac:dyDescent="0.25">
      <c r="A35" s="49" t="s">
        <v>109</v>
      </c>
      <c r="B35" s="47" t="s">
        <v>14</v>
      </c>
      <c r="C35" s="47" t="s">
        <v>15</v>
      </c>
      <c r="D35" s="47" t="s">
        <v>16</v>
      </c>
      <c r="E35" s="104" t="s">
        <v>98</v>
      </c>
      <c r="F35" s="104"/>
      <c r="G35" s="47" t="s">
        <v>99</v>
      </c>
      <c r="H35" s="47" t="s">
        <v>100</v>
      </c>
      <c r="I35" s="47" t="s">
        <v>88</v>
      </c>
      <c r="J35" s="47" t="s">
        <v>85</v>
      </c>
      <c r="K35" s="47" t="s">
        <v>86</v>
      </c>
    </row>
    <row r="36" spans="1:11" ht="16" thickBot="1" x14ac:dyDescent="0.25">
      <c r="B36" s="38">
        <v>0.10299999999999999</v>
      </c>
      <c r="C36" s="38">
        <v>7.0000000000000001E-3</v>
      </c>
      <c r="D36" s="38">
        <v>0.10100000000000001</v>
      </c>
      <c r="E36" s="101">
        <f>G32/(B37*E7+C37*F7+D37)</f>
        <v>0.10569993007107925</v>
      </c>
      <c r="F36" s="102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2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3" t="s">
        <v>107</v>
      </c>
      <c r="F37" s="103"/>
      <c r="G37" s="103"/>
      <c r="H37" s="103"/>
      <c r="I37" s="46" t="s">
        <v>112</v>
      </c>
    </row>
    <row r="38" spans="1:11" ht="16" thickBot="1" x14ac:dyDescent="0.25">
      <c r="B38" s="45" t="s">
        <v>97</v>
      </c>
      <c r="E38" s="104" t="s">
        <v>103</v>
      </c>
      <c r="F38" s="104"/>
      <c r="G38" s="47" t="s">
        <v>101</v>
      </c>
      <c r="H38" s="47" t="s">
        <v>102</v>
      </c>
    </row>
    <row r="39" spans="1:11" ht="16" thickBot="1" x14ac:dyDescent="0.25">
      <c r="E39" s="101">
        <f>I32/(B37*E7+C37*F7+D37)</f>
        <v>6.7659676993794202E-2</v>
      </c>
      <c r="F39" s="102"/>
      <c r="G39" s="57">
        <f>E7*E39</f>
        <v>0.10374483805715112</v>
      </c>
      <c r="H39" s="58">
        <f>F7*E39</f>
        <v>0.10296037803403466</v>
      </c>
    </row>
    <row r="40" spans="1:11" x14ac:dyDescent="0.2">
      <c r="E40" s="103" t="s">
        <v>108</v>
      </c>
      <c r="F40" s="103"/>
      <c r="G40" s="103"/>
      <c r="H40" s="103"/>
    </row>
    <row r="43" spans="1:11" s="61" customFormat="1" x14ac:dyDescent="0.2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2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2">
      <c r="B45" s="45" t="s">
        <v>185</v>
      </c>
      <c r="D45" s="45" t="s">
        <v>186</v>
      </c>
      <c r="F45" s="45" t="s">
        <v>96</v>
      </c>
    </row>
    <row r="46" spans="1:11" x14ac:dyDescent="0.2">
      <c r="F46" s="45"/>
    </row>
    <row r="47" spans="1:11" x14ac:dyDescent="0.2">
      <c r="A47" s="64"/>
      <c r="B47" s="47" t="s">
        <v>66</v>
      </c>
      <c r="C47" s="47" t="s">
        <v>67</v>
      </c>
      <c r="D47" s="47" t="s">
        <v>68</v>
      </c>
      <c r="E47" s="47" t="s">
        <v>69</v>
      </c>
      <c r="F47" s="47" t="s">
        <v>70</v>
      </c>
      <c r="G47" s="47" t="s">
        <v>71</v>
      </c>
      <c r="H47" s="47" t="s">
        <v>74</v>
      </c>
      <c r="I47" s="50" t="s">
        <v>75</v>
      </c>
      <c r="J47" s="47" t="s">
        <v>111</v>
      </c>
    </row>
    <row r="48" spans="1:11" x14ac:dyDescent="0.2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2">
      <c r="B49" s="45" t="s">
        <v>72</v>
      </c>
      <c r="D49" s="45" t="s">
        <v>80</v>
      </c>
      <c r="G49" s="45" t="s">
        <v>73</v>
      </c>
      <c r="I49" s="45" t="s">
        <v>76</v>
      </c>
    </row>
    <row r="51" spans="1:11" s="47" customFormat="1" ht="16" thickBot="1" x14ac:dyDescent="0.25">
      <c r="A51" s="49" t="s">
        <v>184</v>
      </c>
      <c r="B51" s="47" t="s">
        <v>14</v>
      </c>
      <c r="C51" s="47" t="s">
        <v>15</v>
      </c>
      <c r="D51" s="47" t="s">
        <v>16</v>
      </c>
      <c r="E51" s="104" t="s">
        <v>98</v>
      </c>
      <c r="F51" s="104"/>
      <c r="G51" s="47" t="s">
        <v>99</v>
      </c>
      <c r="H51" s="47" t="s">
        <v>100</v>
      </c>
      <c r="I51" s="47" t="s">
        <v>88</v>
      </c>
      <c r="J51" s="47" t="s">
        <v>85</v>
      </c>
      <c r="K51" s="47" t="s">
        <v>86</v>
      </c>
    </row>
    <row r="52" spans="1:11" ht="16" thickBot="1" x14ac:dyDescent="0.25">
      <c r="B52" s="38">
        <v>0.04</v>
      </c>
      <c r="C52" s="38">
        <v>2.1999999999999999E-2</v>
      </c>
      <c r="D52" s="38">
        <v>8.4000000000000005E-2</v>
      </c>
      <c r="E52" s="101">
        <f>G48/(B53*E7+C53*F7+D53)</f>
        <v>0.18549124507971645</v>
      </c>
      <c r="F52" s="102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2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3" t="s">
        <v>187</v>
      </c>
      <c r="F53" s="103"/>
      <c r="G53" s="103"/>
      <c r="H53" s="103"/>
      <c r="I53" s="46" t="s">
        <v>112</v>
      </c>
    </row>
    <row r="54" spans="1:11" ht="16" thickBot="1" x14ac:dyDescent="0.25">
      <c r="B54" s="45" t="s">
        <v>188</v>
      </c>
      <c r="E54" s="104" t="s">
        <v>103</v>
      </c>
      <c r="F54" s="104"/>
      <c r="G54" s="47" t="s">
        <v>101</v>
      </c>
      <c r="H54" s="47" t="s">
        <v>102</v>
      </c>
    </row>
    <row r="55" spans="1:11" ht="16" thickBot="1" x14ac:dyDescent="0.25">
      <c r="E55" s="101">
        <f>I48/(B53*E7+C53*F7+D53)</f>
        <v>0.10205774331564993</v>
      </c>
      <c r="F55" s="102"/>
      <c r="G55" s="57">
        <f>E7*E55</f>
        <v>0.15648853975066324</v>
      </c>
      <c r="H55" s="58">
        <f>F7*E55</f>
        <v>0.15530526156729338</v>
      </c>
    </row>
    <row r="56" spans="1:11" x14ac:dyDescent="0.2">
      <c r="E56" s="103" t="s">
        <v>189</v>
      </c>
      <c r="F56" s="103"/>
      <c r="G56" s="103"/>
      <c r="H56" s="103"/>
    </row>
  </sheetData>
  <mergeCells count="19"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  <mergeCell ref="E55:F55"/>
    <mergeCell ref="E56:H56"/>
    <mergeCell ref="E37:H37"/>
    <mergeCell ref="E38:F38"/>
    <mergeCell ref="E39:F39"/>
    <mergeCell ref="E40:H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baseColWidth="10" defaultColWidth="9.1640625" defaultRowHeight="15" x14ac:dyDescent="0.2"/>
  <cols>
    <col min="1" max="1" width="19.6640625" style="62" customWidth="1"/>
    <col min="2" max="2" width="15.5" style="44" bestFit="1" customWidth="1"/>
    <col min="3" max="3" width="24.5" style="44" bestFit="1" customWidth="1"/>
    <col min="4" max="4" width="19" style="44" customWidth="1"/>
    <col min="5" max="5" width="19.6640625" style="44" customWidth="1"/>
    <col min="6" max="6" width="25.83203125" style="44" customWidth="1"/>
    <col min="7" max="7" width="28" style="44" bestFit="1" customWidth="1"/>
    <col min="8" max="8" width="29.1640625" style="44" bestFit="1" customWidth="1"/>
    <col min="9" max="9" width="14.33203125" style="44" bestFit="1" customWidth="1"/>
    <col min="10" max="10" width="14.5" style="44" bestFit="1" customWidth="1"/>
    <col min="11" max="16384" width="9.1640625" style="44"/>
  </cols>
  <sheetData>
    <row r="1" spans="1:10" x14ac:dyDescent="0.2">
      <c r="A1" s="105" t="s">
        <v>110</v>
      </c>
      <c r="B1" s="105"/>
      <c r="C1" s="105"/>
      <c r="D1" s="105"/>
      <c r="E1" s="105"/>
      <c r="F1" s="105"/>
      <c r="G1" s="105"/>
      <c r="H1" s="105"/>
      <c r="I1" s="105"/>
    </row>
    <row r="2" spans="1:10" x14ac:dyDescent="0.2">
      <c r="A2" s="62" t="s">
        <v>52</v>
      </c>
      <c r="B2" s="69" t="s">
        <v>53</v>
      </c>
      <c r="C2" s="69" t="s">
        <v>59</v>
      </c>
      <c r="D2" s="69" t="s">
        <v>62</v>
      </c>
      <c r="E2" s="69" t="s">
        <v>58</v>
      </c>
      <c r="F2" s="69" t="s">
        <v>61</v>
      </c>
      <c r="G2" s="69" t="s">
        <v>63</v>
      </c>
    </row>
    <row r="3" spans="1:10" x14ac:dyDescent="0.2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2">
      <c r="B4" s="45" t="s">
        <v>60</v>
      </c>
    </row>
    <row r="5" spans="1:10" x14ac:dyDescent="0.2">
      <c r="B5" s="45"/>
    </row>
    <row r="6" spans="1:10" s="69" customFormat="1" x14ac:dyDescent="0.2">
      <c r="A6" s="63" t="s">
        <v>145</v>
      </c>
      <c r="B6" s="69" t="s">
        <v>122</v>
      </c>
      <c r="C6" s="69" t="s">
        <v>123</v>
      </c>
      <c r="D6" s="69" t="s">
        <v>124</v>
      </c>
      <c r="E6" s="69" t="s">
        <v>125</v>
      </c>
      <c r="F6" s="69" t="s">
        <v>126</v>
      </c>
    </row>
    <row r="7" spans="1:10" x14ac:dyDescent="0.2">
      <c r="A7" s="45" t="s">
        <v>149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2">
      <c r="B8" s="48" t="s">
        <v>148</v>
      </c>
      <c r="C8" s="44" t="s">
        <v>146</v>
      </c>
      <c r="D8" s="44" t="s">
        <v>147</v>
      </c>
    </row>
    <row r="10" spans="1:10" x14ac:dyDescent="0.2">
      <c r="B10" s="45"/>
    </row>
    <row r="11" spans="1:10" s="61" customFormat="1" x14ac:dyDescent="0.2">
      <c r="A11" s="59" t="s">
        <v>50</v>
      </c>
      <c r="B11" s="60" t="s">
        <v>54</v>
      </c>
      <c r="C11" s="60" t="s">
        <v>55</v>
      </c>
      <c r="D11" s="60" t="s">
        <v>56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2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2">
      <c r="B13" s="45" t="s">
        <v>78</v>
      </c>
      <c r="D13" s="45" t="s">
        <v>79</v>
      </c>
      <c r="F13" s="45" t="s">
        <v>77</v>
      </c>
    </row>
    <row r="14" spans="1:10" x14ac:dyDescent="0.2">
      <c r="F14" s="45"/>
    </row>
    <row r="15" spans="1:10" x14ac:dyDescent="0.2">
      <c r="A15" s="64"/>
      <c r="B15" s="69" t="s">
        <v>118</v>
      </c>
      <c r="C15" s="69" t="s">
        <v>119</v>
      </c>
      <c r="D15" s="69" t="s">
        <v>120</v>
      </c>
      <c r="E15" s="69" t="s">
        <v>121</v>
      </c>
      <c r="F15" s="69" t="s">
        <v>127</v>
      </c>
      <c r="G15" s="69" t="s">
        <v>128</v>
      </c>
      <c r="H15" s="69" t="s">
        <v>129</v>
      </c>
      <c r="I15" s="50" t="s">
        <v>130</v>
      </c>
      <c r="J15" s="69" t="s">
        <v>131</v>
      </c>
    </row>
    <row r="16" spans="1:10" x14ac:dyDescent="0.2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2">
      <c r="B17" s="44" t="s">
        <v>133</v>
      </c>
      <c r="C17" s="44" t="s">
        <v>132</v>
      </c>
      <c r="D17" s="44" t="s">
        <v>138</v>
      </c>
      <c r="E17" s="44" t="s">
        <v>139</v>
      </c>
      <c r="G17" s="45" t="s">
        <v>73</v>
      </c>
      <c r="I17" s="45" t="s">
        <v>76</v>
      </c>
    </row>
    <row r="19" spans="1:11" s="69" customFormat="1" ht="16" thickBot="1" x14ac:dyDescent="0.25">
      <c r="A19" s="49" t="s">
        <v>81</v>
      </c>
      <c r="B19" s="69" t="s">
        <v>14</v>
      </c>
      <c r="C19" s="69" t="s">
        <v>15</v>
      </c>
      <c r="D19" s="69" t="s">
        <v>16</v>
      </c>
      <c r="E19" s="104" t="s">
        <v>92</v>
      </c>
      <c r="F19" s="104"/>
      <c r="G19" s="69" t="s">
        <v>93</v>
      </c>
      <c r="H19" s="69" t="s">
        <v>94</v>
      </c>
      <c r="I19" s="69" t="s">
        <v>88</v>
      </c>
      <c r="J19" s="69" t="s">
        <v>85</v>
      </c>
      <c r="K19" s="69" t="s">
        <v>86</v>
      </c>
    </row>
    <row r="20" spans="1:11" ht="16" thickBot="1" x14ac:dyDescent="0.25">
      <c r="B20" s="44">
        <v>0.16500000000000001</v>
      </c>
      <c r="C20" s="44">
        <v>6.0999999999999999E-2</v>
      </c>
      <c r="D20" s="44">
        <v>0.10199999999999999</v>
      </c>
      <c r="E20" s="101">
        <f>G16/(B21*E7+C21*F7+D21)</f>
        <v>10.440739065375306</v>
      </c>
      <c r="F20" s="102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2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3" t="s">
        <v>95</v>
      </c>
      <c r="F21" s="103"/>
      <c r="G21" s="103"/>
      <c r="H21" s="103"/>
      <c r="I21" s="46" t="s">
        <v>112</v>
      </c>
    </row>
    <row r="22" spans="1:11" ht="16" thickBot="1" x14ac:dyDescent="0.25">
      <c r="B22" s="45" t="s">
        <v>82</v>
      </c>
      <c r="E22" s="104" t="s">
        <v>103</v>
      </c>
      <c r="F22" s="104"/>
      <c r="G22" s="69" t="s">
        <v>101</v>
      </c>
      <c r="H22" s="69" t="s">
        <v>102</v>
      </c>
    </row>
    <row r="23" spans="1:11" ht="16" thickBot="1" x14ac:dyDescent="0.25">
      <c r="E23" s="101">
        <f>I16/(B21*E7+C21*F7+D21)</f>
        <v>8.5411272906036757</v>
      </c>
      <c r="F23" s="102"/>
      <c r="G23" s="70">
        <f>E7*E23</f>
        <v>8.5411272906036757</v>
      </c>
      <c r="H23" s="58">
        <f>F7*E23</f>
        <v>8.5411272906036757</v>
      </c>
    </row>
    <row r="24" spans="1:11" x14ac:dyDescent="0.2">
      <c r="E24" s="105" t="s">
        <v>104</v>
      </c>
      <c r="F24" s="105"/>
      <c r="G24" s="105"/>
      <c r="H24" s="105"/>
    </row>
    <row r="25" spans="1:11" x14ac:dyDescent="0.2">
      <c r="E25" s="68"/>
      <c r="F25" s="68"/>
      <c r="G25" s="68"/>
      <c r="H25" s="68"/>
    </row>
    <row r="27" spans="1:11" s="61" customFormat="1" x14ac:dyDescent="0.2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2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2">
      <c r="B29" s="45" t="s">
        <v>105</v>
      </c>
      <c r="D29" s="45" t="s">
        <v>106</v>
      </c>
      <c r="F29" s="45" t="s">
        <v>96</v>
      </c>
    </row>
    <row r="30" spans="1:11" x14ac:dyDescent="0.2">
      <c r="F30" s="45"/>
    </row>
    <row r="31" spans="1:11" x14ac:dyDescent="0.2">
      <c r="A31" s="64"/>
      <c r="B31" s="69" t="s">
        <v>118</v>
      </c>
      <c r="C31" s="69" t="s">
        <v>119</v>
      </c>
      <c r="D31" s="69" t="s">
        <v>120</v>
      </c>
      <c r="E31" s="69" t="s">
        <v>121</v>
      </c>
      <c r="F31" s="69" t="s">
        <v>127</v>
      </c>
      <c r="G31" s="69" t="s">
        <v>128</v>
      </c>
      <c r="H31" s="69" t="s">
        <v>129</v>
      </c>
      <c r="I31" s="50" t="s">
        <v>130</v>
      </c>
      <c r="J31" s="69" t="s">
        <v>131</v>
      </c>
    </row>
    <row r="32" spans="1:11" x14ac:dyDescent="0.2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2">
      <c r="B33" s="44" t="s">
        <v>135</v>
      </c>
      <c r="C33" s="44" t="s">
        <v>134</v>
      </c>
      <c r="D33" s="44" t="s">
        <v>140</v>
      </c>
      <c r="E33" s="44" t="s">
        <v>141</v>
      </c>
      <c r="G33" s="45" t="s">
        <v>73</v>
      </c>
      <c r="I33" s="45" t="s">
        <v>76</v>
      </c>
    </row>
    <row r="35" spans="1:11" s="69" customFormat="1" ht="16" thickBot="1" x14ac:dyDescent="0.25">
      <c r="A35" s="49" t="s">
        <v>109</v>
      </c>
      <c r="B35" s="69" t="s">
        <v>14</v>
      </c>
      <c r="C35" s="69" t="s">
        <v>15</v>
      </c>
      <c r="D35" s="69" t="s">
        <v>16</v>
      </c>
      <c r="E35" s="104" t="s">
        <v>98</v>
      </c>
      <c r="F35" s="104"/>
      <c r="G35" s="69" t="s">
        <v>99</v>
      </c>
      <c r="H35" s="69" t="s">
        <v>100</v>
      </c>
      <c r="I35" s="69" t="s">
        <v>88</v>
      </c>
      <c r="J35" s="69" t="s">
        <v>85</v>
      </c>
      <c r="K35" s="69" t="s">
        <v>86</v>
      </c>
    </row>
    <row r="36" spans="1:11" ht="16" thickBot="1" x14ac:dyDescent="0.25">
      <c r="B36" s="38">
        <v>0.10299999999999999</v>
      </c>
      <c r="C36" s="38">
        <v>7.0000000000000001E-3</v>
      </c>
      <c r="D36" s="38">
        <v>0.10100000000000001</v>
      </c>
      <c r="E36" s="101">
        <f>G32/(B37*E7+C37*F7+D37)</f>
        <v>17.40345441898717</v>
      </c>
      <c r="F36" s="102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2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3" t="s">
        <v>107</v>
      </c>
      <c r="F37" s="103"/>
      <c r="G37" s="103"/>
      <c r="H37" s="103"/>
      <c r="I37" s="46" t="s">
        <v>112</v>
      </c>
    </row>
    <row r="38" spans="1:11" ht="16" thickBot="1" x14ac:dyDescent="0.25">
      <c r="B38" s="45" t="s">
        <v>97</v>
      </c>
      <c r="E38" s="104" t="s">
        <v>103</v>
      </c>
      <c r="F38" s="104"/>
      <c r="G38" s="69" t="s">
        <v>101</v>
      </c>
      <c r="H38" s="69" t="s">
        <v>102</v>
      </c>
    </row>
    <row r="39" spans="1:11" ht="16" thickBot="1" x14ac:dyDescent="0.25">
      <c r="E39" s="101">
        <f>I32/(B37*E7+C37*F7+D37)</f>
        <v>8.4747768377165027</v>
      </c>
      <c r="F39" s="102"/>
      <c r="G39" s="70">
        <f>E7*E39</f>
        <v>8.4747768377165027</v>
      </c>
      <c r="H39" s="58">
        <f>F7*E39</f>
        <v>8.4747768377165027</v>
      </c>
    </row>
    <row r="40" spans="1:11" x14ac:dyDescent="0.2">
      <c r="E40" s="103" t="s">
        <v>108</v>
      </c>
      <c r="F40" s="103"/>
      <c r="G40" s="103"/>
      <c r="H40" s="103"/>
    </row>
    <row r="43" spans="1:11" s="61" customFormat="1" x14ac:dyDescent="0.2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2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2">
      <c r="B45" s="45" t="s">
        <v>185</v>
      </c>
      <c r="D45" s="45" t="s">
        <v>186</v>
      </c>
      <c r="F45" s="45" t="s">
        <v>96</v>
      </c>
    </row>
    <row r="46" spans="1:11" x14ac:dyDescent="0.2">
      <c r="F46" s="45"/>
    </row>
    <row r="47" spans="1:11" x14ac:dyDescent="0.2">
      <c r="A47" s="64"/>
      <c r="B47" s="69" t="s">
        <v>118</v>
      </c>
      <c r="C47" s="69" t="s">
        <v>119</v>
      </c>
      <c r="D47" s="69" t="s">
        <v>120</v>
      </c>
      <c r="E47" s="69" t="s">
        <v>121</v>
      </c>
      <c r="F47" s="69" t="s">
        <v>127</v>
      </c>
      <c r="G47" s="69" t="s">
        <v>128</v>
      </c>
      <c r="H47" s="69" t="s">
        <v>129</v>
      </c>
      <c r="I47" s="50" t="s">
        <v>130</v>
      </c>
      <c r="J47" s="69" t="s">
        <v>131</v>
      </c>
    </row>
    <row r="48" spans="1:11" x14ac:dyDescent="0.2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2">
      <c r="B49" s="44" t="s">
        <v>137</v>
      </c>
      <c r="C49" s="44" t="s">
        <v>136</v>
      </c>
      <c r="D49" s="44" t="s">
        <v>142</v>
      </c>
      <c r="E49" s="44" t="s">
        <v>143</v>
      </c>
      <c r="G49" s="45" t="s">
        <v>73</v>
      </c>
      <c r="I49" s="45" t="s">
        <v>76</v>
      </c>
    </row>
    <row r="51" spans="1:11" s="69" customFormat="1" ht="16" thickBot="1" x14ac:dyDescent="0.25">
      <c r="A51" s="49" t="s">
        <v>190</v>
      </c>
      <c r="B51" s="69" t="s">
        <v>14</v>
      </c>
      <c r="C51" s="69" t="s">
        <v>15</v>
      </c>
      <c r="D51" s="69" t="s">
        <v>16</v>
      </c>
      <c r="E51" s="104" t="s">
        <v>98</v>
      </c>
      <c r="F51" s="104"/>
      <c r="G51" s="69" t="s">
        <v>99</v>
      </c>
      <c r="H51" s="69" t="s">
        <v>100</v>
      </c>
      <c r="I51" s="69" t="s">
        <v>88</v>
      </c>
      <c r="J51" s="69" t="s">
        <v>85</v>
      </c>
      <c r="K51" s="69" t="s">
        <v>86</v>
      </c>
    </row>
    <row r="52" spans="1:11" ht="16" thickBot="1" x14ac:dyDescent="0.25">
      <c r="B52" s="38">
        <v>0.04</v>
      </c>
      <c r="C52" s="38">
        <v>2.1999999999999999E-2</v>
      </c>
      <c r="D52" s="38">
        <v>8.4000000000000005E-2</v>
      </c>
      <c r="E52" s="101">
        <f>G48/(B53*E7+C53*F7+D53)</f>
        <v>22.868136580421616</v>
      </c>
      <c r="F52" s="102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2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3" t="s">
        <v>187</v>
      </c>
      <c r="F53" s="103"/>
      <c r="G53" s="103"/>
      <c r="H53" s="103"/>
      <c r="I53" s="46" t="s">
        <v>112</v>
      </c>
    </row>
    <row r="54" spans="1:11" ht="16" thickBot="1" x14ac:dyDescent="0.25">
      <c r="B54" s="45" t="s">
        <v>188</v>
      </c>
      <c r="E54" s="104" t="s">
        <v>103</v>
      </c>
      <c r="F54" s="104"/>
      <c r="G54" s="69" t="s">
        <v>101</v>
      </c>
      <c r="H54" s="69" t="s">
        <v>102</v>
      </c>
    </row>
    <row r="55" spans="1:11" ht="16" thickBot="1" x14ac:dyDescent="0.25">
      <c r="E55" s="101">
        <f>I48/(B53*E7+C53*F7+D53)</f>
        <v>9.9226518189639901</v>
      </c>
      <c r="F55" s="102"/>
      <c r="G55" s="70">
        <f>E7*E55</f>
        <v>9.9226518189639901</v>
      </c>
      <c r="H55" s="58">
        <f>F7*E55</f>
        <v>9.9226518189639901</v>
      </c>
    </row>
    <row r="56" spans="1:11" x14ac:dyDescent="0.2">
      <c r="E56" s="103" t="s">
        <v>189</v>
      </c>
      <c r="F56" s="103"/>
      <c r="G56" s="103"/>
      <c r="H56" s="103"/>
    </row>
  </sheetData>
  <mergeCells count="19">
    <mergeCell ref="E56:H56"/>
    <mergeCell ref="E40:H40"/>
    <mergeCell ref="E51:F51"/>
    <mergeCell ref="E52:F52"/>
    <mergeCell ref="E53:H53"/>
    <mergeCell ref="E54:F54"/>
    <mergeCell ref="E55:F55"/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9" zoomScale="75" zoomScaleNormal="55" workbookViewId="0">
      <selection activeCell="T72" sqref="T72"/>
    </sheetView>
  </sheetViews>
  <sheetFormatPr baseColWidth="10" defaultColWidth="8.83203125" defaultRowHeight="15" x14ac:dyDescent="0.2"/>
  <cols>
    <col min="1" max="1" width="15.1640625" customWidth="1"/>
  </cols>
  <sheetData>
    <row r="1" spans="1:1025" x14ac:dyDescent="0.2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2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2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2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2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2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2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2">
      <c r="A10" s="2" t="s">
        <v>19</v>
      </c>
    </row>
    <row r="11" spans="1:1025" x14ac:dyDescent="0.2">
      <c r="A11" s="2"/>
    </row>
    <row r="12" spans="1:1025" s="22" customFormat="1" x14ac:dyDescent="0.2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2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2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2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2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2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2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2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2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2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2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2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2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2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2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2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2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2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2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2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2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2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2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2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2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2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2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2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2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2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2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2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2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2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2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2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2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2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2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2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2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2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2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2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2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2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2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2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2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2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2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2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topLeftCell="A20" zoomScale="70" zoomScaleNormal="70" workbookViewId="0">
      <selection activeCell="B3" sqref="B3"/>
    </sheetView>
  </sheetViews>
  <sheetFormatPr baseColWidth="10" defaultColWidth="9.1640625" defaultRowHeight="15" x14ac:dyDescent="0.2"/>
  <cols>
    <col min="1" max="16384" width="9.1640625" style="1"/>
  </cols>
  <sheetData>
    <row r="1" spans="1:1025" x14ac:dyDescent="0.2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2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2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2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2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2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2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2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2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2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2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2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2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2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2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2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2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2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2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2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2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2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2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2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2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2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2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2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2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2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2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2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2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2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2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2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2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2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2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2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2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2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2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2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2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2">
      <c r="A47" s="43" t="s">
        <v>15</v>
      </c>
    </row>
    <row r="48" spans="1:1025" s="42" customFormat="1" x14ac:dyDescent="0.2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2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2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2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2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2"/>
    <row r="54" spans="1:18" s="42" customFormat="1" x14ac:dyDescent="0.2">
      <c r="A54" s="43" t="s">
        <v>16</v>
      </c>
    </row>
    <row r="55" spans="1:18" s="42" customFormat="1" x14ac:dyDescent="0.2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2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2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2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2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2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Pneu_model</vt:lpstr>
      <vt:lpstr>Bacteremia_model</vt:lpstr>
      <vt:lpstr>UTI_model</vt:lpstr>
      <vt:lpstr>cIAI_model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Chen, Yiziying</cp:lastModifiedBy>
  <cp:lastPrinted>2017-11-03T19:19:21Z</cp:lastPrinted>
  <dcterms:created xsi:type="dcterms:W3CDTF">2017-11-03T18:06:14Z</dcterms:created>
  <dcterms:modified xsi:type="dcterms:W3CDTF">2019-11-15T19:23:25Z</dcterms:modified>
</cp:coreProperties>
</file>