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525" windowWidth="21840" windowHeight="12975" tabRatio="577" activeTab="1"/>
  </bookViews>
  <sheets>
    <sheet name="FOB database - N772-V1" sheetId="9" r:id="rId1"/>
    <sheet name="N773 - auto link" sheetId="10" r:id="rId2"/>
    <sheet name="Treatment Cost Summary – N774" sheetId="4" r:id="rId3"/>
    <sheet name="4B. Treatment data base-N774" sheetId="6" state="hidden" r:id="rId4"/>
    <sheet name="Dropdown list" sheetId="8" state="hidden" r:id="rId5"/>
  </sheets>
  <definedNames>
    <definedName name="_xlnm._FilterDatabase" localSheetId="0" hidden="1">'FOB database - N772-V1'!$A$6:$AN$10</definedName>
    <definedName name="_xlnm._FilterDatabase" localSheetId="2" hidden="1">'Treatment Cost Summary – N774'!$A$3:$Z$3</definedName>
  </definedName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9" l="1"/>
  <c r="AL10" i="9" l="1"/>
  <c r="AL9" i="9"/>
  <c r="AL8" i="9"/>
  <c r="AL7" i="9"/>
  <c r="AK10" i="9"/>
  <c r="AK9" i="9"/>
  <c r="AK8" i="9"/>
  <c r="AK7" i="9"/>
  <c r="AN7" i="9"/>
  <c r="AM7" i="9"/>
  <c r="Y7" i="4" l="1"/>
  <c r="Y6" i="4"/>
  <c r="Y5" i="4"/>
  <c r="U7" i="4"/>
  <c r="U6" i="4"/>
  <c r="U5" i="4"/>
  <c r="P7" i="4"/>
  <c r="P6" i="4"/>
  <c r="P5" i="4"/>
  <c r="Y4" i="4" l="1"/>
  <c r="J10" i="9" l="1"/>
  <c r="J9" i="9"/>
  <c r="J8" i="9"/>
  <c r="L10" i="9"/>
  <c r="L9" i="9"/>
  <c r="L8" i="9"/>
  <c r="L7" i="9"/>
  <c r="AJ10" i="9" l="1"/>
  <c r="AD10" i="9"/>
  <c r="Z10" i="9"/>
  <c r="Y10" i="9"/>
  <c r="T10" i="9"/>
  <c r="X10" i="9" s="1"/>
  <c r="R10" i="9"/>
  <c r="P10" i="9"/>
  <c r="AJ9" i="9"/>
  <c r="AD9" i="9"/>
  <c r="Z9" i="9"/>
  <c r="Y9" i="9"/>
  <c r="T9" i="9"/>
  <c r="X9" i="9" s="1"/>
  <c r="R9" i="9"/>
  <c r="P9" i="9"/>
  <c r="K9" i="9"/>
  <c r="AJ8" i="9"/>
  <c r="AN8" i="9" s="1"/>
  <c r="AD8" i="9"/>
  <c r="Z8" i="9"/>
  <c r="Y8" i="9"/>
  <c r="X8" i="9"/>
  <c r="T8" i="9"/>
  <c r="R8" i="9"/>
  <c r="P8" i="9"/>
  <c r="AJ7" i="9"/>
  <c r="AD7" i="9"/>
  <c r="Z7" i="9"/>
  <c r="Y7" i="9"/>
  <c r="T7" i="9"/>
  <c r="X7" i="9" s="1"/>
  <c r="R7" i="9"/>
  <c r="P7" i="9"/>
  <c r="K7" i="9"/>
  <c r="AM10" i="9" l="1"/>
  <c r="AB10" i="9"/>
  <c r="AN10" i="9"/>
  <c r="AN9" i="9"/>
  <c r="AA10" i="9"/>
  <c r="AM8" i="9"/>
  <c r="AB7" i="9"/>
  <c r="AA9" i="9"/>
  <c r="AB9" i="9" s="1"/>
  <c r="AM9" i="9"/>
  <c r="AA7" i="9"/>
  <c r="AA8" i="9"/>
  <c r="U4" i="4"/>
  <c r="P4" i="4"/>
  <c r="AB8" i="9" l="1"/>
</calcChain>
</file>

<file path=xl/sharedStrings.xml><?xml version="1.0" encoding="utf-8"?>
<sst xmlns="http://schemas.openxmlformats.org/spreadsheetml/2006/main" count="318" uniqueCount="248">
  <si>
    <t>Model Name</t>
    <phoneticPr fontId="1" type="noConversion"/>
  </si>
  <si>
    <t>Treatment Type</t>
    <phoneticPr fontId="1" type="noConversion"/>
  </si>
  <si>
    <t>Part Name</t>
    <phoneticPr fontId="1" type="noConversion"/>
  </si>
  <si>
    <t>CBD LC</t>
    <phoneticPr fontId="1" type="noConversion"/>
  </si>
  <si>
    <t>Ink Cost</t>
    <phoneticPr fontId="1" type="noConversion"/>
  </si>
  <si>
    <t>Under Review</t>
  </si>
  <si>
    <t xml:space="preserve">Season </t>
    <phoneticPr fontId="1" type="noConversion"/>
  </si>
  <si>
    <t>CBD Cost Status</t>
    <phoneticPr fontId="1" type="noConversion"/>
  </si>
  <si>
    <t>Effetive Month</t>
    <phoneticPr fontId="1" type="noConversion"/>
  </si>
  <si>
    <t>Discount</t>
    <phoneticPr fontId="1" type="noConversion"/>
  </si>
  <si>
    <t>Confirmed</t>
  </si>
  <si>
    <t>AD3500</t>
    <phoneticPr fontId="1" type="noConversion"/>
  </si>
  <si>
    <t>Heel Logo</t>
    <phoneticPr fontId="1" type="noConversion"/>
  </si>
  <si>
    <t>NMD</t>
    <phoneticPr fontId="1" type="noConversion"/>
  </si>
  <si>
    <t>In Scope</t>
  </si>
  <si>
    <t>Out Scope</t>
  </si>
  <si>
    <t>Treatment type 2.0 Status</t>
    <phoneticPr fontId="1" type="noConversion"/>
  </si>
  <si>
    <t>Yeezy</t>
    <phoneticPr fontId="1" type="noConversion"/>
  </si>
  <si>
    <t>EF5355</t>
    <phoneticPr fontId="1" type="noConversion"/>
  </si>
  <si>
    <t>Upper</t>
    <phoneticPr fontId="1" type="noConversion"/>
  </si>
  <si>
    <t>Product Factory</t>
    <phoneticPr fontId="1" type="noConversion"/>
  </si>
  <si>
    <t>LVL</t>
  </si>
  <si>
    <t>LHG</t>
  </si>
  <si>
    <t>LHV</t>
  </si>
  <si>
    <t>LYV</t>
  </si>
  <si>
    <t>Model Name</t>
  </si>
  <si>
    <t>LC Cut to Box</t>
  </si>
  <si>
    <t>LC Treatments</t>
  </si>
  <si>
    <t>LC Bottom</t>
  </si>
  <si>
    <t>VA Volume</t>
  </si>
  <si>
    <t>Treatment Type</t>
    <phoneticPr fontId="10" type="noConversion"/>
  </si>
  <si>
    <t>Scope (In/Out )</t>
    <phoneticPr fontId="10" type="noConversion"/>
  </si>
  <si>
    <t xml:space="preserve">Part Name </t>
    <phoneticPr fontId="10" type="noConversion"/>
  </si>
  <si>
    <t>LOH Rate $</t>
    <phoneticPr fontId="10" type="noConversion"/>
  </si>
  <si>
    <t>Discount %</t>
    <phoneticPr fontId="10" type="noConversion"/>
  </si>
  <si>
    <t>CBD LC</t>
    <phoneticPr fontId="10" type="noConversion"/>
  </si>
  <si>
    <t>CBD Price</t>
    <phoneticPr fontId="10" type="noConversion"/>
  </si>
  <si>
    <t>Ink Cost $/pr</t>
    <phoneticPr fontId="10" type="noConversion"/>
  </si>
  <si>
    <t>Socope</t>
    <phoneticPr fontId="10" type="noConversion"/>
  </si>
  <si>
    <t>Production Factory</t>
    <phoneticPr fontId="10" type="noConversion"/>
  </si>
  <si>
    <t>Link column " J "</t>
    <phoneticPr fontId="10" type="noConversion"/>
  </si>
  <si>
    <t>Link column " K "</t>
    <phoneticPr fontId="10" type="noConversion"/>
  </si>
  <si>
    <t>Manual input</t>
    <phoneticPr fontId="10" type="noConversion"/>
  </si>
  <si>
    <t>Link LOH work sheet - column "I"</t>
    <phoneticPr fontId="10" type="noConversion"/>
  </si>
  <si>
    <t>Link column " L "</t>
    <phoneticPr fontId="10" type="noConversion"/>
  </si>
  <si>
    <t>Manual</t>
    <phoneticPr fontId="10" type="noConversion"/>
  </si>
  <si>
    <t>In-Scope</t>
    <phoneticPr fontId="10" type="noConversion"/>
  </si>
  <si>
    <t>LYV</t>
    <phoneticPr fontId="10" type="noConversion"/>
  </si>
  <si>
    <t>VSP (upper)</t>
    <phoneticPr fontId="10" type="noConversion"/>
  </si>
  <si>
    <t>Out of Scope</t>
    <phoneticPr fontId="10" type="noConversion"/>
  </si>
  <si>
    <t>LVL</t>
    <phoneticPr fontId="10" type="noConversion"/>
  </si>
  <si>
    <t>Pad printing (upper )</t>
    <phoneticPr fontId="10" type="noConversion"/>
  </si>
  <si>
    <t>LHG</t>
    <phoneticPr fontId="10" type="noConversion"/>
  </si>
  <si>
    <t>Sublimation print (upper)</t>
    <phoneticPr fontId="10" type="noConversion"/>
  </si>
  <si>
    <t>LHV</t>
    <phoneticPr fontId="10" type="noConversion"/>
  </si>
  <si>
    <t>Digital print (upper)</t>
    <phoneticPr fontId="10" type="noConversion"/>
  </si>
  <si>
    <t>LYM</t>
    <phoneticPr fontId="10" type="noConversion"/>
  </si>
  <si>
    <t>HF (Deboss/Emboss)</t>
    <phoneticPr fontId="10" type="noConversion"/>
  </si>
  <si>
    <t>HP molding (upper)</t>
    <phoneticPr fontId="10" type="noConversion"/>
  </si>
  <si>
    <t>No Sew (upper)</t>
    <phoneticPr fontId="10" type="noConversion"/>
  </si>
  <si>
    <t>Laser (upper)</t>
    <phoneticPr fontId="10" type="noConversion"/>
  </si>
  <si>
    <t>Rubberized printing (Upper )</t>
    <phoneticPr fontId="10" type="noConversion"/>
  </si>
  <si>
    <t>Embroidery (Upper )</t>
    <phoneticPr fontId="10" type="noConversion"/>
  </si>
  <si>
    <t>Cubic printing (bottom)</t>
    <phoneticPr fontId="10" type="noConversion"/>
  </si>
  <si>
    <t>Cold transfer (bottom)</t>
    <phoneticPr fontId="10" type="noConversion"/>
  </si>
  <si>
    <t>Vacuum wrapping (bottom)</t>
    <phoneticPr fontId="1" type="noConversion"/>
  </si>
  <si>
    <t>Laser (bottom)</t>
    <phoneticPr fontId="10" type="noConversion"/>
  </si>
  <si>
    <t xml:space="preserve">EVA Midsole Paint </t>
    <phoneticPr fontId="10" type="noConversion"/>
  </si>
  <si>
    <t>Rubber Outsole paint ( inside)</t>
    <phoneticPr fontId="10" type="noConversion"/>
  </si>
  <si>
    <t>Rubber component</t>
    <phoneticPr fontId="10" type="noConversion"/>
  </si>
  <si>
    <t>Valid from</t>
  </si>
  <si>
    <t>Cost Stage</t>
    <phoneticPr fontId="1" type="noConversion"/>
  </si>
  <si>
    <t>CWA</t>
  </si>
  <si>
    <t>PRODUCTION</t>
  </si>
  <si>
    <t>RF/HF Welded (upper)</t>
    <phoneticPr fontId="10" type="noConversion"/>
  </si>
  <si>
    <t>Normal Printing (upper)</t>
    <phoneticPr fontId="10" type="noConversion"/>
  </si>
  <si>
    <t>Aquatech printing (upper )</t>
    <phoneticPr fontId="1" type="noConversion"/>
  </si>
  <si>
    <t>Pad printing (midsole)</t>
    <phoneticPr fontId="10" type="noConversion"/>
  </si>
  <si>
    <t xml:space="preserve">Puff printing </t>
    <phoneticPr fontId="1" type="noConversion"/>
  </si>
  <si>
    <t>Flock print (upper )</t>
    <phoneticPr fontId="1" type="noConversion"/>
  </si>
  <si>
    <t>Lawn Embroidery (upper )</t>
    <phoneticPr fontId="1" type="noConversion"/>
  </si>
  <si>
    <t>Silk print (by Roller - upper )</t>
    <phoneticPr fontId="1" type="noConversion"/>
  </si>
  <si>
    <t>Water dipping (midsole)</t>
    <phoneticPr fontId="1" type="noConversion"/>
  </si>
  <si>
    <t>Normal Printing (upper)</t>
  </si>
  <si>
    <t>Aquatech printing (upper )</t>
  </si>
  <si>
    <t>Spraying on Boost</t>
    <phoneticPr fontId="1" type="noConversion"/>
  </si>
  <si>
    <t>Computer Stitching</t>
    <phoneticPr fontId="1" type="noConversion"/>
  </si>
  <si>
    <t>Mocasin stitching</t>
    <phoneticPr fontId="1" type="noConversion"/>
  </si>
  <si>
    <t>Speical stitching</t>
    <phoneticPr fontId="1" type="noConversion"/>
  </si>
  <si>
    <t>Vacumm froming (upper)</t>
    <phoneticPr fontId="1" type="noConversion"/>
  </si>
  <si>
    <t>Preforation (upper)</t>
    <phoneticPr fontId="1" type="noConversion"/>
  </si>
  <si>
    <t xml:space="preserve">Pad printing (sockliner logo ) </t>
    <phoneticPr fontId="1" type="noConversion"/>
  </si>
  <si>
    <t>Heat transfer (sockliner logo)</t>
    <phoneticPr fontId="10" type="noConversion"/>
  </si>
  <si>
    <t>3D Embroidery (Upper )</t>
    <phoneticPr fontId="1" type="noConversion"/>
  </si>
  <si>
    <t xml:space="preserve"> </t>
    <phoneticPr fontId="1" type="noConversion"/>
  </si>
  <si>
    <t>digital pounching (upper)</t>
    <phoneticPr fontId="1" type="noConversion"/>
  </si>
  <si>
    <t>Vietnamese</t>
  </si>
  <si>
    <t xml:space="preserve">Chinese </t>
    <phoneticPr fontId="1" type="noConversion"/>
  </si>
  <si>
    <t>In thường (mũ giày)</t>
  </si>
  <si>
    <t>In lụa (theo cuộn - mũ giày)</t>
  </si>
  <si>
    <t>In thăng hoa chân không (mũ giày)</t>
  </si>
  <si>
    <t>In Pad - Tampon  (mũ giày)</t>
  </si>
  <si>
    <t>In nổi Aquatech (mũ giày)</t>
  </si>
  <si>
    <t>In nổi Puff (mũ giày)</t>
  </si>
  <si>
    <t>In nổi Flock (mũ giày)</t>
  </si>
  <si>
    <t>In thăng hoa (mũ giày)</t>
  </si>
  <si>
    <t>In kỹ thuật số (mũ giày)</t>
  </si>
  <si>
    <t>Ép (chìm/nổi)</t>
  </si>
  <si>
    <t>Ép cắt (mũ giày)</t>
  </si>
  <si>
    <t>Ép bằng khuôn (mũ giày)</t>
  </si>
  <si>
    <t>Không may (mũ giày)</t>
  </si>
  <si>
    <t>Cắt tia lazer (mũ giày)</t>
  </si>
  <si>
    <t>In bằng mực cao su (mũ giày)</t>
  </si>
  <si>
    <t>Định hình chân không (mũ giày)</t>
  </si>
  <si>
    <t>Thêu (mũ giày)</t>
  </si>
  <si>
    <t>Thêu 3D (mũ giày)</t>
  </si>
  <si>
    <t>Tem vải dệt</t>
  </si>
  <si>
    <t>Tem ni số</t>
  </si>
  <si>
    <t>May chương trình</t>
  </si>
  <si>
    <t>May bằng máy Mocasin</t>
  </si>
  <si>
    <t>Cách may đặt biệt</t>
  </si>
  <si>
    <t>Đục lỗ kỹ thuật số (mũ giày)</t>
  </si>
  <si>
    <t>Đục lỗ (mũ giày)</t>
  </si>
  <si>
    <t>In khối (đế) / Sơn nhúng - in chuyển nước (đế giữa)</t>
  </si>
  <si>
    <t>Chuyển in lạnh (đế)</t>
  </si>
  <si>
    <t>Chuyển in bằng nhiệt (logo đế trung tháo)</t>
  </si>
  <si>
    <t>In Pad - Tampon  (logo đế trung tháo)</t>
  </si>
  <si>
    <t>Gói chân không (đế)</t>
  </si>
  <si>
    <t>In Pad - Tampon  (đế giữa)</t>
  </si>
  <si>
    <t>Khắc tia lazer (đế)</t>
  </si>
  <si>
    <t>Sơn đế giữa EVA</t>
  </si>
  <si>
    <t>Sơn xịt lên đế Boost</t>
  </si>
  <si>
    <t>Sơn đế cao su (phía trong)</t>
  </si>
  <si>
    <t>Bộ vị bằng cao su</t>
  </si>
  <si>
    <t>T3 Quotation</t>
  </si>
  <si>
    <t>2021.02.02</t>
  </si>
  <si>
    <t>Season</t>
  </si>
  <si>
    <t>LOH Rate</t>
  </si>
  <si>
    <t>Article</t>
  </si>
  <si>
    <t>SS22</t>
  </si>
  <si>
    <t xml:space="preserve">Production Factory </t>
  </si>
  <si>
    <t>Labor rate</t>
  </si>
  <si>
    <t>Overhead rate</t>
  </si>
  <si>
    <t>Auto calculate</t>
    <phoneticPr fontId="4" type="noConversion"/>
  </si>
  <si>
    <t>Manual Input</t>
    <phoneticPr fontId="4" type="noConversion"/>
  </si>
  <si>
    <t>Cutting Die No.#</t>
    <phoneticPr fontId="4" type="noConversion"/>
  </si>
  <si>
    <t>Article #</t>
    <phoneticPr fontId="4" type="noConversion"/>
  </si>
  <si>
    <t>FOB</t>
    <phoneticPr fontId="4" type="noConversion"/>
  </si>
  <si>
    <t>Bottom</t>
    <phoneticPr fontId="4" type="noConversion"/>
  </si>
  <si>
    <t>Treatments</t>
    <phoneticPr fontId="4" type="noConversion"/>
  </si>
  <si>
    <t>C2B</t>
    <phoneticPr fontId="4" type="noConversion"/>
  </si>
  <si>
    <t>VA Adj. $/prs</t>
    <phoneticPr fontId="4" type="noConversion"/>
  </si>
  <si>
    <t>LC Total</t>
    <phoneticPr fontId="4" type="noConversion"/>
  </si>
  <si>
    <t>VA %</t>
    <phoneticPr fontId="4" type="noConversion"/>
  </si>
  <si>
    <t>LOH
$/prs</t>
    <phoneticPr fontId="4" type="noConversion"/>
  </si>
  <si>
    <t>AS22702W</t>
  </si>
  <si>
    <t>EDGE LUX 5</t>
  </si>
  <si>
    <t>GX0587</t>
  </si>
  <si>
    <t xml:space="preserve">Remark </t>
  </si>
  <si>
    <t>GAZELLE</t>
  </si>
  <si>
    <t>AD282L-28</t>
  </si>
  <si>
    <t>HQ1169</t>
  </si>
  <si>
    <t>Sockliner Cover</t>
  </si>
  <si>
    <t xml:space="preserve">NIZZA RF SLIP </t>
  </si>
  <si>
    <t>GW3637</t>
  </si>
  <si>
    <t>AD370L-13</t>
  </si>
  <si>
    <t>CAMPUS ADV X MXA</t>
  </si>
  <si>
    <t>GZ4724</t>
  </si>
  <si>
    <t>AD408H-30</t>
  </si>
  <si>
    <t>NIZZA HI RF</t>
  </si>
  <si>
    <t>GW3619</t>
  </si>
  <si>
    <t>Tongue Logo</t>
  </si>
  <si>
    <t>Outsole</t>
  </si>
  <si>
    <t>3D Printing (upper)</t>
  </si>
  <si>
    <t>SUBLIMATION PRINT</t>
  </si>
  <si>
    <t>Stage</t>
  </si>
  <si>
    <t>2.0 in - scope process cost/pr</t>
  </si>
  <si>
    <t xml:space="preserve">New add </t>
    <phoneticPr fontId="1" type="noConversion"/>
  </si>
  <si>
    <t>Development Type</t>
    <phoneticPr fontId="1" type="noConversion"/>
  </si>
  <si>
    <t>Cement cost</t>
    <phoneticPr fontId="1" type="noConversion"/>
  </si>
  <si>
    <t>Labor $/prs</t>
  </si>
  <si>
    <t>Overhead $/prs</t>
  </si>
  <si>
    <t>Profit $</t>
  </si>
  <si>
    <t>Total D/A</t>
  </si>
  <si>
    <t>Midsole</t>
  </si>
  <si>
    <t>TN</t>
  </si>
  <si>
    <t>Packaging</t>
  </si>
  <si>
    <t>Thread cost</t>
  </si>
  <si>
    <t>Malt Cost $/prs</t>
  </si>
  <si>
    <t>Ink Cost $/prs</t>
  </si>
  <si>
    <t>2.0 In - scope treatment</t>
  </si>
  <si>
    <t>2.0 Out of scope treatment</t>
  </si>
  <si>
    <t>Process Cost $/prs</t>
  </si>
  <si>
    <t>NM</t>
  </si>
  <si>
    <t>Internal PCR change</t>
  </si>
  <si>
    <t>T3 price (After discount)</t>
  </si>
  <si>
    <t>Final cost to T3 base on PCR (After discount)</t>
  </si>
  <si>
    <t>Cat</t>
  </si>
  <si>
    <t>Originals</t>
  </si>
  <si>
    <t>PDX</t>
  </si>
  <si>
    <t>BB</t>
  </si>
  <si>
    <t>SPSP</t>
  </si>
  <si>
    <t>Sportswear</t>
  </si>
  <si>
    <t>Yeezy</t>
  </si>
  <si>
    <t>Reebok</t>
  </si>
  <si>
    <t>FTY</t>
  </si>
  <si>
    <t>LYM</t>
  </si>
  <si>
    <t>Treatment done by</t>
  </si>
  <si>
    <t>In-house</t>
  </si>
  <si>
    <t>Out-source</t>
  </si>
  <si>
    <t>Status</t>
  </si>
  <si>
    <t>Under review</t>
  </si>
  <si>
    <t>In -scopes</t>
  </si>
  <si>
    <t>Out-of scopes</t>
  </si>
  <si>
    <r>
      <t xml:space="preserve">T.Matl Cost  $/prs
</t>
    </r>
    <r>
      <rPr>
        <b/>
        <sz val="10"/>
        <rFont val="Cambria"/>
        <family val="1"/>
      </rPr>
      <t xml:space="preserve"> </t>
    </r>
    <r>
      <rPr>
        <b/>
        <sz val="10"/>
        <color rgb="FFFF0000"/>
        <rFont val="Cambria"/>
        <family val="1"/>
      </rPr>
      <t>(Without: Treatment / Bottom/ Sundries /Packaging cost</t>
    </r>
    <r>
      <rPr>
        <b/>
        <sz val="10"/>
        <rFont val="Cambria"/>
        <family val="1"/>
      </rPr>
      <t>)</t>
    </r>
  </si>
  <si>
    <t>In - Scopes treatment</t>
  </si>
  <si>
    <t>Total cost</t>
  </si>
  <si>
    <t>Out of scopes treatment</t>
  </si>
  <si>
    <t>Auto calculate</t>
  </si>
  <si>
    <r>
      <t>Labor cost</t>
    </r>
    <r>
      <rPr>
        <b/>
        <sz val="10"/>
        <color rgb="FFFF0000"/>
        <rFont val="Arial"/>
        <family val="2"/>
      </rPr>
      <t xml:space="preserve">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before</t>
    </r>
    <r>
      <rPr>
        <b/>
        <sz val="10"/>
        <rFont val="Arial"/>
        <family val="2"/>
      </rPr>
      <t xml:space="preserve"> VA)</t>
    </r>
  </si>
  <si>
    <r>
      <t>Overhead cost (</t>
    </r>
    <r>
      <rPr>
        <b/>
        <sz val="10"/>
        <color rgb="FFFF0000"/>
        <rFont val="Arial"/>
        <family val="2"/>
      </rPr>
      <t>before</t>
    </r>
    <r>
      <rPr>
        <b/>
        <sz val="10"/>
        <rFont val="Arial"/>
        <family val="2"/>
      </rPr>
      <t xml:space="preserve"> VA)</t>
    </r>
  </si>
  <si>
    <r>
      <t>Labor cost (</t>
    </r>
    <r>
      <rPr>
        <b/>
        <sz val="10"/>
        <color rgb="FFFF0000"/>
        <rFont val="Arial"/>
        <family val="2"/>
      </rPr>
      <t xml:space="preserve">after </t>
    </r>
    <r>
      <rPr>
        <b/>
        <sz val="10"/>
        <rFont val="Arial"/>
        <family val="2"/>
      </rPr>
      <t>VA)</t>
    </r>
  </si>
  <si>
    <r>
      <t>Overhead cost (</t>
    </r>
    <r>
      <rPr>
        <b/>
        <sz val="10"/>
        <color rgb="FFFF0000"/>
        <rFont val="Arial"/>
        <family val="2"/>
      </rPr>
      <t xml:space="preserve">after </t>
    </r>
    <r>
      <rPr>
        <b/>
        <sz val="10"/>
        <rFont val="Arial"/>
        <family val="2"/>
      </rPr>
      <t>VA)</t>
    </r>
  </si>
  <si>
    <t>T.Matl Cost  $/prs
(included overall)</t>
  </si>
  <si>
    <t>Total Treament price
(included overall)</t>
  </si>
  <si>
    <t>L.yellow--&gt;</t>
    <phoneticPr fontId="1" type="noConversion"/>
  </si>
  <si>
    <t>auto linking</t>
    <phoneticPr fontId="1" type="noConversion"/>
  </si>
  <si>
    <t>CAT</t>
  </si>
  <si>
    <t>Article No.</t>
    <phoneticPr fontId="1" type="noConversion"/>
  </si>
  <si>
    <t xml:space="preserve"> Production Month</t>
  </si>
  <si>
    <t xml:space="preserve"> Production Factory</t>
  </si>
  <si>
    <t>TTL. LC
FD update</t>
  </si>
  <si>
    <t>FOB $</t>
    <phoneticPr fontId="1" type="noConversion"/>
  </si>
  <si>
    <t>Material cost</t>
    <phoneticPr fontId="1" type="noConversion"/>
  </si>
  <si>
    <t xml:space="preserve">Labor cost </t>
    <phoneticPr fontId="1" type="noConversion"/>
  </si>
  <si>
    <t xml:space="preserve">OH cost </t>
    <phoneticPr fontId="1" type="noConversion"/>
  </si>
  <si>
    <t xml:space="preserve">Profit cost </t>
    <phoneticPr fontId="1" type="noConversion"/>
  </si>
  <si>
    <t>DA cost</t>
    <phoneticPr fontId="1" type="noConversion"/>
  </si>
  <si>
    <t xml:space="preserve">VA cost </t>
    <phoneticPr fontId="1" type="noConversion"/>
  </si>
  <si>
    <t>TTL.LC
CBD DATA</t>
  </si>
  <si>
    <t>AAAA</t>
    <phoneticPr fontId="1" type="noConversion"/>
  </si>
  <si>
    <t>EE5501</t>
    <phoneticPr fontId="1" type="noConversion"/>
  </si>
  <si>
    <t>SS21</t>
  </si>
  <si>
    <t>BBBB</t>
    <phoneticPr fontId="1" type="noConversion"/>
  </si>
  <si>
    <t>EE6505</t>
    <phoneticPr fontId="1" type="noConversion"/>
  </si>
  <si>
    <t>FW21</t>
  </si>
  <si>
    <t xml:space="preserve">***Noted: </t>
  </si>
  <si>
    <t xml:space="preserve">If the Total LC from FD update (column H) is not same as TTLC CBD data (column P), the data will be highlighted in Red. And system will pop - up a warning email to all of related user once a week.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</si>
</sst>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164" formatCode="_-&quot;$&quot;* #,##0.00_-;\-&quot;$&quot;* #,##0.00_-;_-&quot;$&quot;* &quot;-&quot;??_-;_-@_-"/>
    <numFmt numFmtId="165" formatCode="_-&quot;$&quot;* #,##0.000_-;\-&quot;$&quot;* #,##0.000_-;_-&quot;$&quot;* &quot;-&quot;??_-;_-@_-"/>
    <numFmt numFmtId="166" formatCode="_-&quot;$&quot;* #,##0.0000_-;\-&quot;$&quot;* #,##0.0000_-;_-&quot;$&quot;* &quot;-&quot;???_-;_-@_-"/>
    <numFmt numFmtId="167" formatCode="_-&quot;$&quot;* #,##0.0000_-;\-&quot;$&quot;* #,##0.0000_-;_-&quot;$&quot;* &quot;-&quot;??_-;_-@_-"/>
    <numFmt numFmtId="168" formatCode="&quot;$&quot;#,##0.0000_);[Red]\(&quot;$&quot;#,##0.0000\)"/>
    <numFmt numFmtId="169" formatCode="0.00000"/>
    <numFmt numFmtId="170" formatCode="&quot;$&quot;#,##0.00;[Red]\-&quot;$&quot;#,##0.00"/>
  </numFmts>
  <fonts count="28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0"/>
      <color rgb="FFFF0000"/>
      <name val="Cambria"/>
      <family val="1"/>
    </font>
    <font>
      <sz val="10"/>
      <name val="Cambria"/>
      <family val="1"/>
    </font>
    <font>
      <sz val="10"/>
      <color rgb="FF002060"/>
      <name val="Cambria"/>
      <family val="1"/>
    </font>
    <font>
      <sz val="10"/>
      <color theme="0"/>
      <name val="Cambria"/>
      <family val="1"/>
    </font>
    <font>
      <sz val="12"/>
      <color theme="1"/>
      <name val="Calibri"/>
      <family val="2"/>
      <charset val="136"/>
      <scheme val="minor"/>
    </font>
    <font>
      <sz val="9"/>
      <color theme="1"/>
      <name val="Cambria"/>
      <family val="1"/>
    </font>
    <font>
      <sz val="12"/>
      <name val="新細明體"/>
      <family val="1"/>
      <charset val="136"/>
    </font>
    <font>
      <sz val="10"/>
      <name val="Arial"/>
      <family val="2"/>
    </font>
    <font>
      <sz val="9"/>
      <name val="新細明體"/>
      <family val="1"/>
      <charset val="136"/>
    </font>
    <font>
      <sz val="12"/>
      <color rgb="FF3F3F76"/>
      <name val="Calibri"/>
      <family val="1"/>
      <charset val="136"/>
      <scheme val="minor"/>
    </font>
    <font>
      <sz val="10"/>
      <color rgb="FF000000"/>
      <name val="Cambria"/>
      <family val="1"/>
    </font>
    <font>
      <sz val="11"/>
      <color rgb="FF006666"/>
      <name val="Times New Roman"/>
      <family val="1"/>
    </font>
    <font>
      <sz val="10"/>
      <color theme="1"/>
      <name val="Times New Roman"/>
      <family val="1"/>
    </font>
    <font>
      <sz val="10"/>
      <color rgb="FF333333"/>
      <name val="Cambria"/>
      <family val="1"/>
    </font>
    <font>
      <b/>
      <sz val="10"/>
      <color theme="5"/>
      <name val="Cambria"/>
      <family val="1"/>
    </font>
    <font>
      <b/>
      <sz val="9"/>
      <color rgb="FFFF0000"/>
      <name val="Cambria"/>
      <family val="1"/>
    </font>
    <font>
      <b/>
      <sz val="10"/>
      <color rgb="FFFF0000"/>
      <name val="Arial"/>
      <family val="2"/>
    </font>
    <font>
      <b/>
      <sz val="10"/>
      <color rgb="FFFF0000"/>
      <name val="Cambria"/>
      <family val="1"/>
    </font>
    <font>
      <b/>
      <sz val="10"/>
      <name val="Arial"/>
      <family val="2"/>
    </font>
    <font>
      <b/>
      <sz val="10"/>
      <name val="Cambria"/>
      <family val="1"/>
    </font>
    <font>
      <sz val="9"/>
      <name val="Cambria"/>
      <family val="1"/>
    </font>
    <font>
      <sz val="9"/>
      <color rgb="FFFF0000"/>
      <name val="Calibri"/>
      <family val="2"/>
      <charset val="136"/>
      <scheme val="minor"/>
    </font>
    <font>
      <b/>
      <sz val="9"/>
      <color rgb="FFFF0000"/>
      <name val="Calibri"/>
      <family val="2"/>
      <charset val="136"/>
      <scheme val="minor"/>
    </font>
    <font>
      <sz val="10"/>
      <color rgb="FF222268"/>
      <name val="Cambria"/>
      <family val="1"/>
    </font>
    <font>
      <sz val="10"/>
      <color theme="1"/>
      <name val="Candara"/>
      <family val="2"/>
    </font>
    <font>
      <sz val="12"/>
      <color rgb="FFFF0000"/>
      <name val="Calibri"/>
      <family val="2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00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E7F3F4"/>
        <bgColor indexed="64"/>
      </patternFill>
    </fill>
    <fill>
      <patternFill patternType="solid">
        <fgColor rgb="FFF3F9FA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>
      <alignment vertical="center"/>
    </xf>
    <xf numFmtId="164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4" borderId="1" applyNumberFormat="0" applyAlignment="0" applyProtection="0">
      <alignment vertical="center"/>
    </xf>
  </cellStyleXfs>
  <cellXfs count="136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9" fillId="0" borderId="0" xfId="2" applyFont="1">
      <alignment vertical="center"/>
    </xf>
    <xf numFmtId="3" fontId="9" fillId="0" borderId="0" xfId="2" applyNumberFormat="1" applyFont="1" applyAlignment="1">
      <alignment horizontal="left" vertical="center"/>
    </xf>
    <xf numFmtId="0" fontId="9" fillId="2" borderId="3" xfId="2" applyFont="1" applyFill="1" applyBorder="1" applyAlignment="1">
      <alignment horizontal="left" vertical="center"/>
    </xf>
    <xf numFmtId="0" fontId="9" fillId="8" borderId="3" xfId="2" applyFont="1" applyFill="1" applyBorder="1">
      <alignment vertical="center"/>
    </xf>
    <xf numFmtId="0" fontId="2" fillId="0" borderId="0" xfId="2" applyFont="1" applyAlignment="1">
      <alignment horizontal="left" vertical="center"/>
    </xf>
    <xf numFmtId="0" fontId="9" fillId="0" borderId="0" xfId="2" applyFont="1" applyAlignment="1">
      <alignment horizontal="center" vertical="center" wrapText="1"/>
    </xf>
    <xf numFmtId="0" fontId="3" fillId="9" borderId="4" xfId="2" applyFont="1" applyFill="1" applyBorder="1" applyAlignment="1">
      <alignment horizontal="center" vertical="center"/>
    </xf>
    <xf numFmtId="0" fontId="3" fillId="0" borderId="0" xfId="2" applyFont="1">
      <alignment vertical="center"/>
    </xf>
    <xf numFmtId="0" fontId="3" fillId="8" borderId="0" xfId="2" applyFont="1" applyFill="1" applyAlignment="1">
      <alignment horizontal="center" vertical="center"/>
    </xf>
    <xf numFmtId="0" fontId="3" fillId="10" borderId="0" xfId="2" applyFont="1" applyFill="1" applyAlignment="1">
      <alignment horizontal="center" vertical="center"/>
    </xf>
    <xf numFmtId="0" fontId="3" fillId="11" borderId="0" xfId="2" applyFont="1" applyFill="1" applyAlignment="1">
      <alignment horizontal="center" vertical="center"/>
    </xf>
    <xf numFmtId="0" fontId="3" fillId="12" borderId="0" xfId="2" applyFont="1" applyFill="1" applyAlignment="1">
      <alignment horizontal="center" vertical="center" wrapText="1"/>
    </xf>
    <xf numFmtId="0" fontId="3" fillId="8" borderId="4" xfId="2" applyFont="1" applyFill="1" applyBorder="1" applyAlignment="1">
      <alignment horizontal="center" vertical="center"/>
    </xf>
    <xf numFmtId="0" fontId="3" fillId="10" borderId="4" xfId="2" applyFont="1" applyFill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5" fillId="13" borderId="4" xfId="2" applyFont="1" applyFill="1" applyBorder="1" applyAlignment="1">
      <alignment horizontal="center" vertical="center"/>
    </xf>
    <xf numFmtId="0" fontId="3" fillId="11" borderId="4" xfId="2" applyFont="1" applyFill="1" applyBorder="1" applyAlignment="1">
      <alignment horizontal="center" vertical="center"/>
    </xf>
    <xf numFmtId="0" fontId="3" fillId="10" borderId="0" xfId="2" applyFont="1" applyFill="1" applyAlignment="1">
      <alignment horizontal="left" vertical="center"/>
    </xf>
    <xf numFmtId="9" fontId="3" fillId="11" borderId="0" xfId="2" applyNumberFormat="1" applyFont="1" applyFill="1">
      <alignment vertical="center"/>
    </xf>
    <xf numFmtId="0" fontId="3" fillId="12" borderId="0" xfId="2" applyFont="1" applyFill="1" applyAlignment="1">
      <alignment horizontal="center" vertical="center"/>
    </xf>
    <xf numFmtId="0" fontId="3" fillId="8" borderId="4" xfId="2" applyFont="1" applyFill="1" applyBorder="1">
      <alignment vertical="center"/>
    </xf>
    <xf numFmtId="0" fontId="3" fillId="10" borderId="4" xfId="2" applyFont="1" applyFill="1" applyBorder="1">
      <alignment vertical="center"/>
    </xf>
    <xf numFmtId="0" fontId="3" fillId="0" borderId="4" xfId="2" applyFont="1" applyBorder="1">
      <alignment vertical="center"/>
    </xf>
    <xf numFmtId="0" fontId="5" fillId="13" borderId="4" xfId="2" applyFont="1" applyFill="1" applyBorder="1">
      <alignment vertical="center"/>
    </xf>
    <xf numFmtId="0" fontId="3" fillId="11" borderId="4" xfId="2" applyFont="1" applyFill="1" applyBorder="1">
      <alignment vertical="center"/>
    </xf>
    <xf numFmtId="0" fontId="3" fillId="10" borderId="0" xfId="2" applyFont="1" applyFill="1">
      <alignment vertical="center"/>
    </xf>
    <xf numFmtId="0" fontId="3" fillId="12" borderId="0" xfId="2" applyFont="1" applyFill="1">
      <alignment vertical="center"/>
    </xf>
    <xf numFmtId="9" fontId="3" fillId="11" borderId="0" xfId="2" applyNumberFormat="1" applyFont="1" applyFill="1" applyAlignment="1">
      <alignment horizontal="right" vertical="center"/>
    </xf>
    <xf numFmtId="0" fontId="3" fillId="11" borderId="0" xfId="2" applyFont="1" applyFill="1">
      <alignment vertical="center"/>
    </xf>
    <xf numFmtId="0" fontId="7" fillId="5" borderId="5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 indent="1"/>
    </xf>
    <xf numFmtId="0" fontId="3" fillId="0" borderId="0" xfId="2" applyFont="1" applyFill="1">
      <alignment vertical="center"/>
    </xf>
    <xf numFmtId="0" fontId="14" fillId="0" borderId="4" xfId="0" applyFont="1" applyBorder="1" applyAlignment="1"/>
    <xf numFmtId="0" fontId="4" fillId="14" borderId="0" xfId="2" applyFont="1" applyFill="1">
      <alignment vertical="center"/>
    </xf>
    <xf numFmtId="0" fontId="4" fillId="0" borderId="0" xfId="2" applyFont="1" applyFill="1">
      <alignment vertical="center"/>
    </xf>
    <xf numFmtId="0" fontId="4" fillId="6" borderId="0" xfId="2" applyFont="1" applyFill="1">
      <alignment vertical="center"/>
    </xf>
    <xf numFmtId="0" fontId="15" fillId="11" borderId="0" xfId="0" applyFont="1" applyFill="1" applyAlignment="1">
      <alignment horizontal="center" vertical="center"/>
    </xf>
    <xf numFmtId="0" fontId="4" fillId="11" borderId="0" xfId="2" applyFont="1" applyFill="1">
      <alignment vertical="center"/>
    </xf>
    <xf numFmtId="0" fontId="4" fillId="10" borderId="0" xfId="2" applyFont="1" applyFill="1">
      <alignment vertical="center"/>
    </xf>
    <xf numFmtId="0" fontId="16" fillId="0" borderId="0" xfId="0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165" fontId="7" fillId="3" borderId="2" xfId="1" applyNumberFormat="1" applyFont="1" applyFill="1" applyBorder="1" applyAlignment="1">
      <alignment horizontal="center" vertical="center"/>
    </xf>
    <xf numFmtId="9" fontId="7" fillId="15" borderId="2" xfId="1" applyNumberFormat="1" applyFont="1" applyFill="1" applyBorder="1" applyAlignment="1">
      <alignment horizontal="center" vertical="center"/>
    </xf>
    <xf numFmtId="14" fontId="7" fillId="5" borderId="2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14" fontId="7" fillId="5" borderId="7" xfId="0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9" fillId="8" borderId="4" xfId="2" applyFont="1" applyFill="1" applyBorder="1" applyAlignment="1">
      <alignment horizontal="center" vertical="center"/>
    </xf>
    <xf numFmtId="2" fontId="9" fillId="2" borderId="4" xfId="2" applyNumberFormat="1" applyFont="1" applyFill="1" applyBorder="1" applyAlignment="1">
      <alignment horizontal="center" vertical="center"/>
    </xf>
    <xf numFmtId="2" fontId="9" fillId="8" borderId="4" xfId="2" applyNumberFormat="1" applyFont="1" applyFill="1" applyBorder="1" applyAlignment="1">
      <alignment horizontal="center" vertical="center"/>
    </xf>
    <xf numFmtId="3" fontId="9" fillId="8" borderId="4" xfId="2" applyNumberFormat="1" applyFont="1" applyFill="1" applyBorder="1" applyAlignment="1">
      <alignment horizontal="center" vertical="center"/>
    </xf>
    <xf numFmtId="9" fontId="9" fillId="2" borderId="4" xfId="2" applyNumberFormat="1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166" fontId="9" fillId="8" borderId="4" xfId="2" applyNumberFormat="1" applyFont="1" applyFill="1" applyBorder="1" applyAlignment="1">
      <alignment horizontal="center" vertical="center"/>
    </xf>
    <xf numFmtId="2" fontId="7" fillId="3" borderId="2" xfId="0" applyNumberFormat="1" applyFont="1" applyFill="1" applyBorder="1" applyAlignment="1">
      <alignment horizontal="center" vertical="center"/>
    </xf>
    <xf numFmtId="4" fontId="9" fillId="0" borderId="0" xfId="2" applyNumberFormat="1" applyFont="1" applyAlignment="1">
      <alignment horizontal="left" vertical="center"/>
    </xf>
    <xf numFmtId="0" fontId="2" fillId="16" borderId="8" xfId="2" applyFont="1" applyFill="1" applyBorder="1" applyAlignment="1">
      <alignment horizontal="center" vertical="center"/>
    </xf>
    <xf numFmtId="166" fontId="9" fillId="2" borderId="4" xfId="2" applyNumberFormat="1" applyFont="1" applyFill="1" applyBorder="1" applyAlignment="1">
      <alignment horizontal="center" vertical="center"/>
    </xf>
    <xf numFmtId="167" fontId="9" fillId="2" borderId="4" xfId="1" applyNumberFormat="1" applyFont="1" applyFill="1" applyBorder="1" applyAlignment="1">
      <alignment horizontal="center" vertical="center"/>
    </xf>
    <xf numFmtId="0" fontId="9" fillId="0" borderId="0" xfId="2" applyFont="1" applyFill="1">
      <alignment vertical="center"/>
    </xf>
    <xf numFmtId="0" fontId="9" fillId="0" borderId="0" xfId="2" applyFont="1" applyFill="1" applyAlignment="1">
      <alignment horizontal="left" vertical="center"/>
    </xf>
    <xf numFmtId="3" fontId="9" fillId="0" borderId="0" xfId="2" applyNumberFormat="1" applyFont="1" applyFill="1" applyAlignment="1">
      <alignment horizontal="left" vertical="center"/>
    </xf>
    <xf numFmtId="0" fontId="2" fillId="0" borderId="0" xfId="2" applyFont="1" applyFill="1">
      <alignment vertical="center"/>
    </xf>
    <xf numFmtId="0" fontId="2" fillId="0" borderId="0" xfId="2" applyFont="1" applyFill="1" applyAlignment="1">
      <alignment horizontal="center" vertical="center"/>
    </xf>
    <xf numFmtId="168" fontId="9" fillId="2" borderId="4" xfId="2" applyNumberFormat="1" applyFont="1" applyFill="1" applyBorder="1" applyAlignment="1">
      <alignment horizontal="center" vertical="center"/>
    </xf>
    <xf numFmtId="169" fontId="7" fillId="5" borderId="5" xfId="0" applyNumberFormat="1" applyFont="1" applyFill="1" applyBorder="1" applyAlignment="1">
      <alignment horizontal="center" vertical="center"/>
    </xf>
    <xf numFmtId="169" fontId="7" fillId="5" borderId="2" xfId="0" applyNumberFormat="1" applyFont="1" applyFill="1" applyBorder="1" applyAlignment="1">
      <alignment horizontal="center" vertical="center"/>
    </xf>
    <xf numFmtId="0" fontId="19" fillId="16" borderId="8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 wrapText="1"/>
    </xf>
    <xf numFmtId="0" fontId="20" fillId="8" borderId="4" xfId="2" applyFont="1" applyFill="1" applyBorder="1" applyAlignment="1">
      <alignment horizontal="center" vertical="center" wrapText="1"/>
    </xf>
    <xf numFmtId="164" fontId="20" fillId="2" borderId="4" xfId="2" applyNumberFormat="1" applyFont="1" applyFill="1" applyBorder="1" applyAlignment="1">
      <alignment horizontal="center" vertical="center"/>
    </xf>
    <xf numFmtId="165" fontId="22" fillId="17" borderId="2" xfId="1" applyNumberFormat="1" applyFont="1" applyFill="1" applyBorder="1" applyAlignment="1">
      <alignment horizontal="center" vertical="center"/>
    </xf>
    <xf numFmtId="9" fontId="22" fillId="17" borderId="2" xfId="0" applyNumberFormat="1" applyFont="1" applyFill="1" applyBorder="1" applyAlignment="1">
      <alignment horizontal="center" vertical="center"/>
    </xf>
    <xf numFmtId="164" fontId="22" fillId="17" borderId="2" xfId="1" applyFont="1" applyFill="1" applyBorder="1" applyAlignment="1">
      <alignment horizontal="center" vertical="center"/>
    </xf>
    <xf numFmtId="165" fontId="22" fillId="7" borderId="2" xfId="1" applyNumberFormat="1" applyFont="1" applyFill="1" applyBorder="1" applyAlignment="1">
      <alignment horizontal="center" vertical="center"/>
    </xf>
    <xf numFmtId="9" fontId="22" fillId="7" borderId="2" xfId="0" applyNumberFormat="1" applyFont="1" applyFill="1" applyBorder="1" applyAlignment="1">
      <alignment horizontal="center" vertical="center"/>
    </xf>
    <xf numFmtId="165" fontId="0" fillId="0" borderId="0" xfId="1" applyNumberFormat="1" applyFont="1">
      <alignment vertical="center"/>
    </xf>
    <xf numFmtId="165" fontId="22" fillId="3" borderId="2" xfId="1" applyNumberFormat="1" applyFont="1" applyFill="1" applyBorder="1" applyAlignment="1">
      <alignment horizontal="center" vertical="center" wrapText="1"/>
    </xf>
    <xf numFmtId="2" fontId="22" fillId="3" borderId="2" xfId="0" applyNumberFormat="1" applyFont="1" applyFill="1" applyBorder="1" applyAlignment="1">
      <alignment horizontal="center" vertical="center" wrapText="1"/>
    </xf>
    <xf numFmtId="165" fontId="22" fillId="3" borderId="2" xfId="1" applyNumberFormat="1" applyFont="1" applyFill="1" applyBorder="1" applyAlignment="1">
      <alignment horizontal="center" vertical="center"/>
    </xf>
    <xf numFmtId="0" fontId="22" fillId="3" borderId="2" xfId="1" applyNumberFormat="1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165" fontId="23" fillId="0" borderId="0" xfId="1" applyNumberFormat="1" applyFont="1">
      <alignment vertical="center"/>
    </xf>
    <xf numFmtId="165" fontId="24" fillId="0" borderId="4" xfId="1" applyNumberFormat="1" applyFont="1" applyBorder="1" applyAlignment="1">
      <alignment horizontal="center" vertical="center"/>
    </xf>
    <xf numFmtId="0" fontId="26" fillId="14" borderId="18" xfId="0" applyFont="1" applyFill="1" applyBorder="1">
      <alignment vertical="center"/>
    </xf>
    <xf numFmtId="0" fontId="26" fillId="0" borderId="0" xfId="0" applyFont="1">
      <alignment vertical="center"/>
    </xf>
    <xf numFmtId="0" fontId="25" fillId="19" borderId="3" xfId="0" applyFont="1" applyFill="1" applyBorder="1" applyAlignment="1">
      <alignment horizontal="center" vertical="center" wrapText="1" readingOrder="1"/>
    </xf>
    <xf numFmtId="0" fontId="25" fillId="2" borderId="3" xfId="0" applyFont="1" applyFill="1" applyBorder="1" applyAlignment="1">
      <alignment horizontal="center" vertical="center" wrapText="1" readingOrder="1"/>
    </xf>
    <xf numFmtId="0" fontId="2" fillId="20" borderId="20" xfId="0" applyFont="1" applyFill="1" applyBorder="1" applyAlignment="1">
      <alignment vertical="top" wrapText="1"/>
    </xf>
    <xf numFmtId="0" fontId="2" fillId="20" borderId="20" xfId="0" applyFont="1" applyFill="1" applyBorder="1" applyAlignment="1">
      <alignment horizontal="center" vertical="top" wrapText="1"/>
    </xf>
    <xf numFmtId="14" fontId="2" fillId="20" borderId="20" xfId="0" applyNumberFormat="1" applyFont="1" applyFill="1" applyBorder="1" applyAlignment="1">
      <alignment horizontal="center" vertical="top" wrapText="1"/>
    </xf>
    <xf numFmtId="8" fontId="2" fillId="20" borderId="20" xfId="0" applyNumberFormat="1" applyFont="1" applyFill="1" applyBorder="1" applyAlignment="1">
      <alignment horizontal="center" vertical="top" wrapText="1"/>
    </xf>
    <xf numFmtId="170" fontId="2" fillId="20" borderId="20" xfId="0" applyNumberFormat="1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vertical="top" wrapText="1"/>
    </xf>
    <xf numFmtId="0" fontId="3" fillId="21" borderId="21" xfId="0" applyFont="1" applyFill="1" applyBorder="1" applyAlignment="1">
      <alignment vertical="top" wrapText="1"/>
    </xf>
    <xf numFmtId="0" fontId="3" fillId="21" borderId="21" xfId="0" applyFont="1" applyFill="1" applyBorder="1" applyAlignment="1">
      <alignment horizontal="center" vertical="top" wrapText="1"/>
    </xf>
    <xf numFmtId="14" fontId="3" fillId="21" borderId="21" xfId="0" applyNumberFormat="1" applyFont="1" applyFill="1" applyBorder="1" applyAlignment="1">
      <alignment horizontal="center" vertical="top" wrapText="1"/>
    </xf>
    <xf numFmtId="8" fontId="3" fillId="21" borderId="21" xfId="0" applyNumberFormat="1" applyFont="1" applyFill="1" applyBorder="1" applyAlignment="1">
      <alignment horizontal="center" vertical="top" wrapText="1"/>
    </xf>
    <xf numFmtId="170" fontId="3" fillId="21" borderId="21" xfId="0" applyNumberFormat="1" applyFont="1" applyFill="1" applyBorder="1" applyAlignment="1">
      <alignment horizontal="center" vertical="top" wrapText="1"/>
    </xf>
    <xf numFmtId="0" fontId="3" fillId="2" borderId="21" xfId="0" applyFont="1" applyFill="1" applyBorder="1" applyAlignment="1">
      <alignment horizontal="center" vertical="top" wrapText="1"/>
    </xf>
    <xf numFmtId="0" fontId="27" fillId="0" borderId="0" xfId="0" applyFont="1">
      <alignment vertical="center"/>
    </xf>
    <xf numFmtId="0" fontId="20" fillId="8" borderId="4" xfId="2" applyFont="1" applyFill="1" applyBorder="1" applyAlignment="1">
      <alignment horizontal="center" vertical="center" wrapText="1"/>
    </xf>
    <xf numFmtId="3" fontId="20" fillId="2" borderId="4" xfId="2" applyNumberFormat="1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1" fillId="8" borderId="4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1" xfId="2" applyFont="1" applyFill="1" applyBorder="1" applyAlignment="1">
      <alignment horizontal="center" vertical="center" wrapText="1"/>
    </xf>
    <xf numFmtId="0" fontId="20" fillId="8" borderId="9" xfId="2" applyFont="1" applyFill="1" applyBorder="1" applyAlignment="1">
      <alignment horizontal="center" vertical="center" wrapText="1"/>
    </xf>
    <xf numFmtId="0" fontId="20" fillId="8" borderId="10" xfId="2" applyFont="1" applyFill="1" applyBorder="1" applyAlignment="1">
      <alignment horizontal="center" vertical="center" wrapText="1"/>
    </xf>
    <xf numFmtId="0" fontId="20" fillId="8" borderId="11" xfId="2" applyFont="1" applyFill="1" applyBorder="1" applyAlignment="1">
      <alignment horizontal="center" vertical="center" wrapText="1"/>
    </xf>
    <xf numFmtId="0" fontId="25" fillId="19" borderId="17" xfId="0" applyFont="1" applyFill="1" applyBorder="1" applyAlignment="1">
      <alignment horizontal="center" vertical="center" wrapText="1" readingOrder="1"/>
    </xf>
    <xf numFmtId="0" fontId="25" fillId="19" borderId="19" xfId="0" applyFont="1" applyFill="1" applyBorder="1" applyAlignment="1">
      <alignment horizontal="center" vertical="center" wrapText="1" readingOrder="1"/>
    </xf>
    <xf numFmtId="0" fontId="25" fillId="2" borderId="17" xfId="0" applyFont="1" applyFill="1" applyBorder="1" applyAlignment="1">
      <alignment horizontal="center" vertical="center" wrapText="1" readingOrder="1"/>
    </xf>
    <xf numFmtId="0" fontId="25" fillId="2" borderId="19" xfId="0" applyFont="1" applyFill="1" applyBorder="1" applyAlignment="1">
      <alignment horizontal="center" vertical="center" wrapText="1" readingOrder="1"/>
    </xf>
    <xf numFmtId="0" fontId="25" fillId="18" borderId="17" xfId="0" applyFont="1" applyFill="1" applyBorder="1" applyAlignment="1">
      <alignment horizontal="center" vertical="center" wrapText="1" readingOrder="1"/>
    </xf>
    <xf numFmtId="0" fontId="25" fillId="18" borderId="19" xfId="0" applyFont="1" applyFill="1" applyBorder="1" applyAlignment="1">
      <alignment horizontal="center" vertical="center" wrapText="1" readingOrder="1"/>
    </xf>
    <xf numFmtId="0" fontId="25" fillId="14" borderId="17" xfId="0" applyFont="1" applyFill="1" applyBorder="1" applyAlignment="1">
      <alignment horizontal="center" vertical="center" wrapText="1" readingOrder="1"/>
    </xf>
    <xf numFmtId="0" fontId="25" fillId="14" borderId="19" xfId="0" applyFont="1" applyFill="1" applyBorder="1" applyAlignment="1">
      <alignment horizontal="center" vertical="center" wrapText="1" readingOrder="1"/>
    </xf>
    <xf numFmtId="0" fontId="17" fillId="15" borderId="15" xfId="0" applyFont="1" applyFill="1" applyBorder="1" applyAlignment="1">
      <alignment horizontal="center" vertical="center" wrapText="1"/>
    </xf>
    <xf numFmtId="0" fontId="17" fillId="15" borderId="7" xfId="0" applyFont="1" applyFill="1" applyBorder="1" applyAlignment="1">
      <alignment horizontal="center" vertical="center" wrapText="1"/>
    </xf>
    <xf numFmtId="165" fontId="22" fillId="7" borderId="15" xfId="1" applyNumberFormat="1" applyFont="1" applyFill="1" applyBorder="1" applyAlignment="1">
      <alignment horizontal="center" vertical="center" wrapText="1"/>
    </xf>
    <xf numFmtId="165" fontId="22" fillId="7" borderId="7" xfId="1" applyNumberFormat="1" applyFont="1" applyFill="1" applyBorder="1" applyAlignment="1">
      <alignment horizontal="center" vertical="center" wrapText="1"/>
    </xf>
    <xf numFmtId="165" fontId="22" fillId="17" borderId="15" xfId="1" applyNumberFormat="1" applyFont="1" applyFill="1" applyBorder="1" applyAlignment="1">
      <alignment horizontal="center" vertical="center" wrapText="1"/>
    </xf>
    <xf numFmtId="165" fontId="22" fillId="17" borderId="7" xfId="1" applyNumberFormat="1" applyFont="1" applyFill="1" applyBorder="1" applyAlignment="1">
      <alignment horizontal="center" vertical="center" wrapText="1"/>
    </xf>
    <xf numFmtId="2" fontId="22" fillId="3" borderId="6" xfId="0" applyNumberFormat="1" applyFont="1" applyFill="1" applyBorder="1" applyAlignment="1">
      <alignment horizontal="center" vertical="center" wrapText="1"/>
    </xf>
    <xf numFmtId="2" fontId="22" fillId="3" borderId="12" xfId="0" applyNumberFormat="1" applyFont="1" applyFill="1" applyBorder="1" applyAlignment="1">
      <alignment horizontal="center" vertical="center" wrapText="1"/>
    </xf>
    <xf numFmtId="2" fontId="22" fillId="3" borderId="16" xfId="0" applyNumberFormat="1" applyFont="1" applyFill="1" applyBorder="1" applyAlignment="1">
      <alignment horizontal="center" vertical="center" wrapText="1"/>
    </xf>
    <xf numFmtId="2" fontId="22" fillId="3" borderId="5" xfId="0" applyNumberFormat="1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</cellXfs>
  <cellStyles count="5">
    <cellStyle name="Currency" xfId="1" builtinId="4"/>
    <cellStyle name="Normal" xfId="0" builtinId="0"/>
    <cellStyle name="一般 2" xfId="2"/>
    <cellStyle name="百分比 2" xfId="3"/>
    <cellStyle name="輸入 2" xfId="4"/>
  </cellStyles>
  <dxfs count="0"/>
  <tableStyles count="0" defaultTableStyle="TableStyleMedium2" defaultPivotStyle="PivotStyleLight16"/>
  <colors>
    <mruColors>
      <color rgb="FF00FDFF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8</xdr:col>
      <xdr:colOff>12513</xdr:colOff>
      <xdr:row>8</xdr:row>
      <xdr:rowOff>215900</xdr:rowOff>
    </xdr:to>
    <xdr:sp macro="" textlink="">
      <xdr:nvSpPr>
        <xdr:cNvPr id="2" name="矩形 8">
          <a:extLst>
            <a:ext uri="{FF2B5EF4-FFF2-40B4-BE49-F238E27FC236}">
              <a16:creationId xmlns:a16="http://schemas.microsoft.com/office/drawing/2014/main" xmlns="" id="{B581E2DF-E36A-4CA1-B3A3-0718199F790B}"/>
            </a:ext>
          </a:extLst>
        </xdr:cNvPr>
        <xdr:cNvSpPr/>
      </xdr:nvSpPr>
      <xdr:spPr>
        <a:xfrm>
          <a:off x="4610100" y="1676400"/>
          <a:ext cx="764988" cy="2159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15</xdr:col>
      <xdr:colOff>38100</xdr:colOff>
      <xdr:row>8</xdr:row>
      <xdr:rowOff>0</xdr:rowOff>
    </xdr:from>
    <xdr:to>
      <xdr:col>15</xdr:col>
      <xdr:colOff>647700</xdr:colOff>
      <xdr:row>8</xdr:row>
      <xdr:rowOff>171450</xdr:rowOff>
    </xdr:to>
    <xdr:sp macro="" textlink="">
      <xdr:nvSpPr>
        <xdr:cNvPr id="3" name="矩形 9">
          <a:extLst>
            <a:ext uri="{FF2B5EF4-FFF2-40B4-BE49-F238E27FC236}">
              <a16:creationId xmlns:a16="http://schemas.microsoft.com/office/drawing/2014/main" xmlns="" id="{86C28AE3-ACAF-4E19-ADEF-45E82ADC33B6}"/>
            </a:ext>
          </a:extLst>
        </xdr:cNvPr>
        <xdr:cNvSpPr/>
      </xdr:nvSpPr>
      <xdr:spPr>
        <a:xfrm>
          <a:off x="10134600" y="1676400"/>
          <a:ext cx="609600" cy="1714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428625</xdr:colOff>
      <xdr:row>13</xdr:row>
      <xdr:rowOff>76200</xdr:rowOff>
    </xdr:from>
    <xdr:to>
      <xdr:col>7</xdr:col>
      <xdr:colOff>647700</xdr:colOff>
      <xdr:row>15</xdr:row>
      <xdr:rowOff>166968</xdr:rowOff>
    </xdr:to>
    <xdr:sp macro="" textlink="">
      <xdr:nvSpPr>
        <xdr:cNvPr id="4" name="文字方塊 4">
          <a:extLst>
            <a:ext uri="{FF2B5EF4-FFF2-40B4-BE49-F238E27FC236}">
              <a16:creationId xmlns:a16="http://schemas.microsoft.com/office/drawing/2014/main" xmlns="" id="{E6FD6A10-35F0-4EB0-BE64-226F520A4107}"/>
            </a:ext>
          </a:extLst>
        </xdr:cNvPr>
        <xdr:cNvSpPr txBox="1"/>
      </xdr:nvSpPr>
      <xdr:spPr>
        <a:xfrm>
          <a:off x="3533775" y="2781300"/>
          <a:ext cx="1724025" cy="490818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>
              <a:solidFill>
                <a:schemeClr val="bg1"/>
              </a:solidFill>
            </a:rPr>
            <a:t>link</a:t>
          </a:r>
          <a:r>
            <a:rPr lang="en-US" altLang="zh-TW" sz="1100" baseline="0">
              <a:solidFill>
                <a:schemeClr val="bg1"/>
              </a:solidFill>
            </a:rPr>
            <a:t> from worksheet 1</a:t>
          </a:r>
        </a:p>
        <a:p>
          <a:pPr algn="ctr"/>
          <a:r>
            <a:rPr lang="en-US" altLang="zh-TW" sz="1100" baseline="0">
              <a:solidFill>
                <a:schemeClr val="bg1"/>
              </a:solidFill>
            </a:rPr>
            <a:t>fob data base column "J"</a:t>
          </a:r>
          <a:endParaRPr lang="zh-TW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542926</xdr:colOff>
      <xdr:row>7</xdr:row>
      <xdr:rowOff>66675</xdr:rowOff>
    </xdr:from>
    <xdr:to>
      <xdr:col>8</xdr:col>
      <xdr:colOff>142876</xdr:colOff>
      <xdr:row>13</xdr:row>
      <xdr:rowOff>57150</xdr:rowOff>
    </xdr:to>
    <xdr:cxnSp macro="">
      <xdr:nvCxnSpPr>
        <xdr:cNvPr id="5" name="接點: 肘形 5">
          <a:extLst>
            <a:ext uri="{FF2B5EF4-FFF2-40B4-BE49-F238E27FC236}">
              <a16:creationId xmlns:a16="http://schemas.microsoft.com/office/drawing/2014/main" xmlns="" id="{EA8C487F-F275-48DA-BA77-91175716985D}"/>
            </a:ext>
          </a:extLst>
        </xdr:cNvPr>
        <xdr:cNvCxnSpPr/>
      </xdr:nvCxnSpPr>
      <xdr:spPr>
        <a:xfrm rot="5400000" flipH="1" flipV="1">
          <a:off x="4338638" y="1595438"/>
          <a:ext cx="1228725" cy="110490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19053</xdr:colOff>
      <xdr:row>16</xdr:row>
      <xdr:rowOff>123825</xdr:rowOff>
    </xdr:from>
    <xdr:to>
      <xdr:col>9</xdr:col>
      <xdr:colOff>314328</xdr:colOff>
      <xdr:row>19</xdr:row>
      <xdr:rowOff>14568</xdr:rowOff>
    </xdr:to>
    <xdr:sp macro="" textlink="">
      <xdr:nvSpPr>
        <xdr:cNvPr id="15" name="文字方塊 4">
          <a:extLst>
            <a:ext uri="{FF2B5EF4-FFF2-40B4-BE49-F238E27FC236}">
              <a16:creationId xmlns:a16="http://schemas.microsoft.com/office/drawing/2014/main" xmlns="" id="{E6FD6A10-35F0-4EB0-BE64-226F520A4107}"/>
            </a:ext>
          </a:extLst>
        </xdr:cNvPr>
        <xdr:cNvSpPr txBox="1"/>
      </xdr:nvSpPr>
      <xdr:spPr>
        <a:xfrm>
          <a:off x="4629153" y="3429000"/>
          <a:ext cx="1724025" cy="490818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altLang="zh-TW" sz="1100">
              <a:solidFill>
                <a:schemeClr val="bg1"/>
              </a:solidFill>
              <a:latin typeface="+mn-lt"/>
              <a:ea typeface="+mn-ea"/>
              <a:cs typeface="+mn-cs"/>
            </a:rPr>
            <a:t>link from worksheet 1</a:t>
          </a:r>
        </a:p>
        <a:p>
          <a:pPr marL="0" indent="0" algn="ctr"/>
          <a:r>
            <a:rPr lang="en-US" altLang="zh-TW" sz="1100">
              <a:solidFill>
                <a:schemeClr val="bg1"/>
              </a:solidFill>
              <a:latin typeface="+mn-lt"/>
              <a:ea typeface="+mn-ea"/>
              <a:cs typeface="+mn-cs"/>
            </a:rPr>
            <a:t>fob data base column "K"</a:t>
          </a:r>
          <a:endParaRPr lang="zh-TW" alt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123828</xdr:colOff>
      <xdr:row>7</xdr:row>
      <xdr:rowOff>95251</xdr:rowOff>
    </xdr:from>
    <xdr:to>
      <xdr:col>9</xdr:col>
      <xdr:colOff>152402</xdr:colOff>
      <xdr:row>16</xdr:row>
      <xdr:rowOff>95252</xdr:rowOff>
    </xdr:to>
    <xdr:cxnSp macro="">
      <xdr:nvCxnSpPr>
        <xdr:cNvPr id="16" name="接點: 肘形 5">
          <a:extLst>
            <a:ext uri="{FF2B5EF4-FFF2-40B4-BE49-F238E27FC236}">
              <a16:creationId xmlns:a16="http://schemas.microsoft.com/office/drawing/2014/main" xmlns="" id="{EA8C487F-F275-48DA-BA77-91175716985D}"/>
            </a:ext>
          </a:extLst>
        </xdr:cNvPr>
        <xdr:cNvCxnSpPr/>
      </xdr:nvCxnSpPr>
      <xdr:spPr>
        <a:xfrm rot="5400000" flipH="1" flipV="1">
          <a:off x="4919665" y="2128839"/>
          <a:ext cx="1838326" cy="704849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13</xdr:row>
      <xdr:rowOff>104775</xdr:rowOff>
    </xdr:from>
    <xdr:to>
      <xdr:col>11</xdr:col>
      <xdr:colOff>133354</xdr:colOff>
      <xdr:row>15</xdr:row>
      <xdr:rowOff>195543</xdr:rowOff>
    </xdr:to>
    <xdr:sp macro="" textlink="">
      <xdr:nvSpPr>
        <xdr:cNvPr id="18" name="文字方塊 4">
          <a:extLst>
            <a:ext uri="{FF2B5EF4-FFF2-40B4-BE49-F238E27FC236}">
              <a16:creationId xmlns:a16="http://schemas.microsoft.com/office/drawing/2014/main" xmlns="" id="{E6FD6A10-35F0-4EB0-BE64-226F520A4107}"/>
            </a:ext>
          </a:extLst>
        </xdr:cNvPr>
        <xdr:cNvSpPr txBox="1"/>
      </xdr:nvSpPr>
      <xdr:spPr>
        <a:xfrm>
          <a:off x="5686425" y="2809875"/>
          <a:ext cx="1838329" cy="490818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altLang="zh-TW" sz="1100">
              <a:solidFill>
                <a:schemeClr val="bg1"/>
              </a:solidFill>
              <a:latin typeface="+mn-lt"/>
              <a:ea typeface="+mn-ea"/>
              <a:cs typeface="+mn-cs"/>
            </a:rPr>
            <a:t>link from worksheet 1</a:t>
          </a:r>
        </a:p>
        <a:p>
          <a:pPr marL="0" indent="0" algn="ctr"/>
          <a:r>
            <a:rPr lang="en-US" altLang="zh-TW" sz="1100">
              <a:solidFill>
                <a:schemeClr val="bg1"/>
              </a:solidFill>
              <a:latin typeface="+mn-lt"/>
              <a:ea typeface="+mn-ea"/>
              <a:cs typeface="+mn-cs"/>
            </a:rPr>
            <a:t>fob data base column "AK"</a:t>
          </a:r>
          <a:endParaRPr lang="zh-TW" alt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619129</xdr:colOff>
      <xdr:row>7</xdr:row>
      <xdr:rowOff>114300</xdr:rowOff>
    </xdr:from>
    <xdr:to>
      <xdr:col>10</xdr:col>
      <xdr:colOff>504828</xdr:colOff>
      <xdr:row>13</xdr:row>
      <xdr:rowOff>76202</xdr:rowOff>
    </xdr:to>
    <xdr:cxnSp macro="">
      <xdr:nvCxnSpPr>
        <xdr:cNvPr id="19" name="接點: 肘形 5">
          <a:extLst>
            <a:ext uri="{FF2B5EF4-FFF2-40B4-BE49-F238E27FC236}">
              <a16:creationId xmlns:a16="http://schemas.microsoft.com/office/drawing/2014/main" xmlns="" id="{EA8C487F-F275-48DA-BA77-91175716985D}"/>
            </a:ext>
          </a:extLst>
        </xdr:cNvPr>
        <xdr:cNvCxnSpPr/>
      </xdr:nvCxnSpPr>
      <xdr:spPr>
        <a:xfrm rot="5400000" flipH="1" flipV="1">
          <a:off x="6338890" y="1900239"/>
          <a:ext cx="1200152" cy="561974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457205</xdr:colOff>
      <xdr:row>16</xdr:row>
      <xdr:rowOff>123825</xdr:rowOff>
    </xdr:from>
    <xdr:to>
      <xdr:col>12</xdr:col>
      <xdr:colOff>152405</xdr:colOff>
      <xdr:row>19</xdr:row>
      <xdr:rowOff>14568</xdr:rowOff>
    </xdr:to>
    <xdr:sp macro="" textlink="">
      <xdr:nvSpPr>
        <xdr:cNvPr id="21" name="文字方塊 4">
          <a:extLst>
            <a:ext uri="{FF2B5EF4-FFF2-40B4-BE49-F238E27FC236}">
              <a16:creationId xmlns:a16="http://schemas.microsoft.com/office/drawing/2014/main" xmlns="" id="{E6FD6A10-35F0-4EB0-BE64-226F520A4107}"/>
            </a:ext>
          </a:extLst>
        </xdr:cNvPr>
        <xdr:cNvSpPr txBox="1"/>
      </xdr:nvSpPr>
      <xdr:spPr>
        <a:xfrm>
          <a:off x="6496055" y="3429000"/>
          <a:ext cx="1724025" cy="490818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altLang="zh-TW" sz="1100">
              <a:solidFill>
                <a:schemeClr val="bg1"/>
              </a:solidFill>
              <a:latin typeface="+mn-lt"/>
              <a:ea typeface="+mn-ea"/>
              <a:cs typeface="+mn-cs"/>
            </a:rPr>
            <a:t>link from worksheet 1</a:t>
          </a:r>
        </a:p>
        <a:p>
          <a:pPr marL="0" indent="0" algn="ctr"/>
          <a:r>
            <a:rPr lang="en-US" altLang="zh-TW" sz="1100">
              <a:solidFill>
                <a:schemeClr val="bg1"/>
              </a:solidFill>
              <a:latin typeface="+mn-lt"/>
              <a:ea typeface="+mn-ea"/>
              <a:cs typeface="+mn-cs"/>
            </a:rPr>
            <a:t>fob data base column "AL"</a:t>
          </a:r>
          <a:endParaRPr lang="zh-TW" alt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638178</xdr:colOff>
      <xdr:row>7</xdr:row>
      <xdr:rowOff>95251</xdr:rowOff>
    </xdr:from>
    <xdr:to>
      <xdr:col>11</xdr:col>
      <xdr:colOff>504824</xdr:colOff>
      <xdr:row>16</xdr:row>
      <xdr:rowOff>95256</xdr:rowOff>
    </xdr:to>
    <xdr:cxnSp macro="">
      <xdr:nvCxnSpPr>
        <xdr:cNvPr id="22" name="接點: 肘形 5">
          <a:extLst>
            <a:ext uri="{FF2B5EF4-FFF2-40B4-BE49-F238E27FC236}">
              <a16:creationId xmlns:a16="http://schemas.microsoft.com/office/drawing/2014/main" xmlns="" id="{EA8C487F-F275-48DA-BA77-91175716985D}"/>
            </a:ext>
          </a:extLst>
        </xdr:cNvPr>
        <xdr:cNvCxnSpPr/>
      </xdr:nvCxnSpPr>
      <xdr:spPr>
        <a:xfrm rot="5400000" flipH="1" flipV="1">
          <a:off x="6705599" y="2209805"/>
          <a:ext cx="1838330" cy="542921"/>
        </a:xfrm>
        <a:prstGeom prst="bentConnector3">
          <a:avLst>
            <a:gd name="adj1" fmla="val 48964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266704</xdr:colOff>
      <xdr:row>13</xdr:row>
      <xdr:rowOff>85725</xdr:rowOff>
    </xdr:from>
    <xdr:to>
      <xdr:col>13</xdr:col>
      <xdr:colOff>638179</xdr:colOff>
      <xdr:row>15</xdr:row>
      <xdr:rowOff>176493</xdr:rowOff>
    </xdr:to>
    <xdr:sp macro="" textlink="">
      <xdr:nvSpPr>
        <xdr:cNvPr id="26" name="文字方塊 4">
          <a:extLst>
            <a:ext uri="{FF2B5EF4-FFF2-40B4-BE49-F238E27FC236}">
              <a16:creationId xmlns:a16="http://schemas.microsoft.com/office/drawing/2014/main" xmlns="" id="{E6FD6A10-35F0-4EB0-BE64-226F520A4107}"/>
            </a:ext>
          </a:extLst>
        </xdr:cNvPr>
        <xdr:cNvSpPr txBox="1"/>
      </xdr:nvSpPr>
      <xdr:spPr>
        <a:xfrm>
          <a:off x="7658104" y="2790825"/>
          <a:ext cx="1724025" cy="490818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altLang="zh-TW" sz="1100">
              <a:solidFill>
                <a:schemeClr val="bg1"/>
              </a:solidFill>
              <a:latin typeface="+mn-lt"/>
              <a:ea typeface="+mn-ea"/>
              <a:cs typeface="+mn-cs"/>
            </a:rPr>
            <a:t>link from worksheet 1</a:t>
          </a:r>
        </a:p>
        <a:p>
          <a:pPr marL="0" indent="0" algn="ctr"/>
          <a:r>
            <a:rPr lang="en-US" altLang="zh-TW" sz="1100">
              <a:solidFill>
                <a:schemeClr val="bg1"/>
              </a:solidFill>
              <a:latin typeface="+mn-lt"/>
              <a:ea typeface="+mn-ea"/>
              <a:cs typeface="+mn-cs"/>
            </a:rPr>
            <a:t>fob data base column "AB"</a:t>
          </a:r>
          <a:endParaRPr lang="zh-TW" alt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142875</xdr:colOff>
      <xdr:row>7</xdr:row>
      <xdr:rowOff>133350</xdr:rowOff>
    </xdr:from>
    <xdr:to>
      <xdr:col>12</xdr:col>
      <xdr:colOff>447679</xdr:colOff>
      <xdr:row>13</xdr:row>
      <xdr:rowOff>57152</xdr:rowOff>
    </xdr:to>
    <xdr:cxnSp macro="">
      <xdr:nvCxnSpPr>
        <xdr:cNvPr id="27" name="接點: 肘形 5">
          <a:extLst>
            <a:ext uri="{FF2B5EF4-FFF2-40B4-BE49-F238E27FC236}">
              <a16:creationId xmlns:a16="http://schemas.microsoft.com/office/drawing/2014/main" xmlns="" id="{EA8C487F-F275-48DA-BA77-91175716985D}"/>
            </a:ext>
          </a:extLst>
        </xdr:cNvPr>
        <xdr:cNvCxnSpPr/>
      </xdr:nvCxnSpPr>
      <xdr:spPr>
        <a:xfrm rot="16200000" flipV="1">
          <a:off x="7781926" y="2028824"/>
          <a:ext cx="1162052" cy="304804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323850</xdr:colOff>
      <xdr:row>16</xdr:row>
      <xdr:rowOff>123825</xdr:rowOff>
    </xdr:from>
    <xdr:to>
      <xdr:col>15</xdr:col>
      <xdr:colOff>19050</xdr:colOff>
      <xdr:row>19</xdr:row>
      <xdr:rowOff>14568</xdr:rowOff>
    </xdr:to>
    <xdr:sp macro="" textlink="">
      <xdr:nvSpPr>
        <xdr:cNvPr id="29" name="文字方塊 4">
          <a:extLst>
            <a:ext uri="{FF2B5EF4-FFF2-40B4-BE49-F238E27FC236}">
              <a16:creationId xmlns:a16="http://schemas.microsoft.com/office/drawing/2014/main" xmlns="" id="{E6FD6A10-35F0-4EB0-BE64-226F520A4107}"/>
            </a:ext>
          </a:extLst>
        </xdr:cNvPr>
        <xdr:cNvSpPr txBox="1"/>
      </xdr:nvSpPr>
      <xdr:spPr>
        <a:xfrm>
          <a:off x="8391525" y="3429000"/>
          <a:ext cx="1724025" cy="490818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altLang="zh-TW" sz="1100">
              <a:solidFill>
                <a:schemeClr val="bg1"/>
              </a:solidFill>
              <a:latin typeface="+mn-lt"/>
              <a:ea typeface="+mn-ea"/>
              <a:cs typeface="+mn-cs"/>
            </a:rPr>
            <a:t>link from worksheet 1</a:t>
          </a:r>
        </a:p>
        <a:p>
          <a:pPr marL="0" indent="0" algn="ctr"/>
          <a:r>
            <a:rPr lang="en-US" altLang="zh-TW" sz="1100">
              <a:solidFill>
                <a:schemeClr val="bg1"/>
              </a:solidFill>
              <a:latin typeface="+mn-lt"/>
              <a:ea typeface="+mn-ea"/>
              <a:cs typeface="+mn-cs"/>
            </a:rPr>
            <a:t>fob data base column "AC"</a:t>
          </a:r>
          <a:endParaRPr lang="zh-TW" alt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133351</xdr:colOff>
      <xdr:row>7</xdr:row>
      <xdr:rowOff>114300</xdr:rowOff>
    </xdr:from>
    <xdr:to>
      <xdr:col>13</xdr:col>
      <xdr:colOff>504826</xdr:colOff>
      <xdr:row>16</xdr:row>
      <xdr:rowOff>95252</xdr:rowOff>
    </xdr:to>
    <xdr:cxnSp macro="">
      <xdr:nvCxnSpPr>
        <xdr:cNvPr id="30" name="接點: 肘形 5">
          <a:extLst>
            <a:ext uri="{FF2B5EF4-FFF2-40B4-BE49-F238E27FC236}">
              <a16:creationId xmlns:a16="http://schemas.microsoft.com/office/drawing/2014/main" xmlns="" id="{EA8C487F-F275-48DA-BA77-91175716985D}"/>
            </a:ext>
          </a:extLst>
        </xdr:cNvPr>
        <xdr:cNvCxnSpPr/>
      </xdr:nvCxnSpPr>
      <xdr:spPr>
        <a:xfrm rot="16200000" flipV="1">
          <a:off x="8153400" y="2305051"/>
          <a:ext cx="1819277" cy="37147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180975</xdr:colOff>
      <xdr:row>13</xdr:row>
      <xdr:rowOff>57150</xdr:rowOff>
    </xdr:from>
    <xdr:to>
      <xdr:col>16</xdr:col>
      <xdr:colOff>495300</xdr:colOff>
      <xdr:row>15</xdr:row>
      <xdr:rowOff>147918</xdr:rowOff>
    </xdr:to>
    <xdr:sp macro="" textlink="">
      <xdr:nvSpPr>
        <xdr:cNvPr id="32" name="文字方塊 4">
          <a:extLst>
            <a:ext uri="{FF2B5EF4-FFF2-40B4-BE49-F238E27FC236}">
              <a16:creationId xmlns:a16="http://schemas.microsoft.com/office/drawing/2014/main" xmlns="" id="{E6FD6A10-35F0-4EB0-BE64-226F520A4107}"/>
            </a:ext>
          </a:extLst>
        </xdr:cNvPr>
        <xdr:cNvSpPr txBox="1"/>
      </xdr:nvSpPr>
      <xdr:spPr>
        <a:xfrm>
          <a:off x="9601200" y="2762250"/>
          <a:ext cx="1724025" cy="490818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altLang="zh-TW" sz="1100">
              <a:solidFill>
                <a:schemeClr val="bg1"/>
              </a:solidFill>
              <a:latin typeface="+mn-lt"/>
              <a:ea typeface="+mn-ea"/>
              <a:cs typeface="+mn-cs"/>
            </a:rPr>
            <a:t>link from worksheet 1</a:t>
          </a:r>
        </a:p>
        <a:p>
          <a:pPr marL="0" indent="0" algn="ctr"/>
          <a:r>
            <a:rPr lang="en-US" altLang="zh-TW" sz="1100">
              <a:solidFill>
                <a:schemeClr val="bg1"/>
              </a:solidFill>
              <a:latin typeface="+mn-lt"/>
              <a:ea typeface="+mn-ea"/>
              <a:cs typeface="+mn-cs"/>
            </a:rPr>
            <a:t>fob data base column "AA"</a:t>
          </a:r>
          <a:endParaRPr lang="zh-TW" alt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142876</xdr:colOff>
      <xdr:row>7</xdr:row>
      <xdr:rowOff>114300</xdr:rowOff>
    </xdr:from>
    <xdr:to>
      <xdr:col>15</xdr:col>
      <xdr:colOff>361951</xdr:colOff>
      <xdr:row>13</xdr:row>
      <xdr:rowOff>28577</xdr:rowOff>
    </xdr:to>
    <xdr:cxnSp macro="">
      <xdr:nvCxnSpPr>
        <xdr:cNvPr id="33" name="接點: 肘形 5">
          <a:extLst>
            <a:ext uri="{FF2B5EF4-FFF2-40B4-BE49-F238E27FC236}">
              <a16:creationId xmlns:a16="http://schemas.microsoft.com/office/drawing/2014/main" xmlns="" id="{EA8C487F-F275-48DA-BA77-91175716985D}"/>
            </a:ext>
          </a:extLst>
        </xdr:cNvPr>
        <xdr:cNvCxnSpPr/>
      </xdr:nvCxnSpPr>
      <xdr:spPr>
        <a:xfrm rot="16200000" flipV="1">
          <a:off x="9434512" y="1709739"/>
          <a:ext cx="1152527" cy="89535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209550</xdr:colOff>
      <xdr:row>16</xdr:row>
      <xdr:rowOff>104775</xdr:rowOff>
    </xdr:from>
    <xdr:to>
      <xdr:col>17</xdr:col>
      <xdr:colOff>523875</xdr:colOff>
      <xdr:row>18</xdr:row>
      <xdr:rowOff>195543</xdr:rowOff>
    </xdr:to>
    <xdr:sp macro="" textlink="">
      <xdr:nvSpPr>
        <xdr:cNvPr id="37" name="文字方塊 4">
          <a:extLst>
            <a:ext uri="{FF2B5EF4-FFF2-40B4-BE49-F238E27FC236}">
              <a16:creationId xmlns:a16="http://schemas.microsoft.com/office/drawing/2014/main" xmlns="" id="{E6FD6A10-35F0-4EB0-BE64-226F520A4107}"/>
            </a:ext>
          </a:extLst>
        </xdr:cNvPr>
        <xdr:cNvSpPr txBox="1"/>
      </xdr:nvSpPr>
      <xdr:spPr>
        <a:xfrm>
          <a:off x="10306050" y="3409950"/>
          <a:ext cx="1724025" cy="490818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altLang="zh-TW" sz="1100">
              <a:solidFill>
                <a:schemeClr val="bg1"/>
              </a:solidFill>
              <a:latin typeface="+mn-lt"/>
              <a:ea typeface="+mn-ea"/>
              <a:cs typeface="+mn-cs"/>
            </a:rPr>
            <a:t>link from worksheet 1</a:t>
          </a:r>
        </a:p>
        <a:p>
          <a:pPr marL="0" indent="0" algn="ctr"/>
          <a:r>
            <a:rPr lang="en-US" altLang="zh-TW" sz="1100">
              <a:solidFill>
                <a:schemeClr val="bg1"/>
              </a:solidFill>
              <a:latin typeface="+mn-lt"/>
              <a:ea typeface="+mn-ea"/>
              <a:cs typeface="+mn-cs"/>
            </a:rPr>
            <a:t>fob data base column "AD"</a:t>
          </a:r>
          <a:endParaRPr lang="zh-TW" alt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695329</xdr:colOff>
      <xdr:row>7</xdr:row>
      <xdr:rowOff>95251</xdr:rowOff>
    </xdr:from>
    <xdr:to>
      <xdr:col>16</xdr:col>
      <xdr:colOff>523876</xdr:colOff>
      <xdr:row>16</xdr:row>
      <xdr:rowOff>161925</xdr:rowOff>
    </xdr:to>
    <xdr:cxnSp macro="">
      <xdr:nvCxnSpPr>
        <xdr:cNvPr id="38" name="接點: 肘形 5">
          <a:extLst>
            <a:ext uri="{FF2B5EF4-FFF2-40B4-BE49-F238E27FC236}">
              <a16:creationId xmlns:a16="http://schemas.microsoft.com/office/drawing/2014/main" xmlns="" id="{EA8C487F-F275-48DA-BA77-91175716985D}"/>
            </a:ext>
          </a:extLst>
        </xdr:cNvPr>
        <xdr:cNvCxnSpPr/>
      </xdr:nvCxnSpPr>
      <xdr:spPr>
        <a:xfrm rot="16200000" flipV="1">
          <a:off x="10120315" y="2233615"/>
          <a:ext cx="1904999" cy="561972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666750</xdr:colOff>
      <xdr:row>0</xdr:row>
      <xdr:rowOff>85725</xdr:rowOff>
    </xdr:from>
    <xdr:to>
      <xdr:col>10</xdr:col>
      <xdr:colOff>276225</xdr:colOff>
      <xdr:row>2</xdr:row>
      <xdr:rowOff>161925</xdr:rowOff>
    </xdr:to>
    <xdr:sp macro="" textlink="">
      <xdr:nvSpPr>
        <xdr:cNvPr id="42" name="文字方塊 4">
          <a:extLst>
            <a:ext uri="{FF2B5EF4-FFF2-40B4-BE49-F238E27FC236}">
              <a16:creationId xmlns:a16="http://schemas.microsoft.com/office/drawing/2014/main" xmlns="" id="{E6FD6A10-35F0-4EB0-BE64-226F520A4107}"/>
            </a:ext>
          </a:extLst>
        </xdr:cNvPr>
        <xdr:cNvSpPr txBox="1"/>
      </xdr:nvSpPr>
      <xdr:spPr>
        <a:xfrm>
          <a:off x="3771900" y="85725"/>
          <a:ext cx="3219450" cy="4953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 b="1">
              <a:solidFill>
                <a:schemeClr val="bg2">
                  <a:lumMod val="10000"/>
                </a:schemeClr>
              </a:solidFill>
            </a:rPr>
            <a:t>1. Data</a:t>
          </a:r>
          <a:r>
            <a:rPr lang="en-US" altLang="zh-TW" sz="1100" b="1" baseline="0">
              <a:solidFill>
                <a:schemeClr val="bg2">
                  <a:lumMod val="10000"/>
                </a:schemeClr>
              </a:solidFill>
            </a:rPr>
            <a:t> l</a:t>
          </a:r>
          <a:r>
            <a:rPr lang="en-US" altLang="zh-TW" sz="1100" b="1">
              <a:solidFill>
                <a:schemeClr val="bg2">
                  <a:lumMod val="10000"/>
                </a:schemeClr>
              </a:solidFill>
            </a:rPr>
            <a:t>ink</a:t>
          </a:r>
          <a:r>
            <a:rPr lang="en-US" altLang="zh-TW" sz="1100" b="1" baseline="0">
              <a:solidFill>
                <a:schemeClr val="bg2">
                  <a:lumMod val="10000"/>
                </a:schemeClr>
              </a:solidFill>
            </a:rPr>
            <a:t> from N771 (column Total LC)</a:t>
          </a:r>
        </a:p>
        <a:p>
          <a:pPr algn="ctr"/>
          <a:r>
            <a:rPr lang="en-US" altLang="zh-TW" sz="1100" b="1" baseline="0">
              <a:solidFill>
                <a:schemeClr val="bg2">
                  <a:lumMod val="10000"/>
                </a:schemeClr>
              </a:solidFill>
            </a:rPr>
            <a:t>2. Only allow latest data from N771 link to N772</a:t>
          </a:r>
        </a:p>
      </xdr:txBody>
    </xdr:sp>
    <xdr:clientData/>
  </xdr:twoCellAnchor>
  <xdr:twoCellAnchor>
    <xdr:from>
      <xdr:col>7</xdr:col>
      <xdr:colOff>38101</xdr:colOff>
      <xdr:row>2</xdr:row>
      <xdr:rowOff>152400</xdr:rowOff>
    </xdr:from>
    <xdr:to>
      <xdr:col>8</xdr:col>
      <xdr:colOff>19054</xdr:colOff>
      <xdr:row>6</xdr:row>
      <xdr:rowOff>133352</xdr:rowOff>
    </xdr:to>
    <xdr:cxnSp macro="">
      <xdr:nvCxnSpPr>
        <xdr:cNvPr id="43" name="接點: 肘形 5">
          <a:extLst>
            <a:ext uri="{FF2B5EF4-FFF2-40B4-BE49-F238E27FC236}">
              <a16:creationId xmlns:a16="http://schemas.microsoft.com/office/drawing/2014/main" xmlns="" id="{EA8C487F-F275-48DA-BA77-91175716985D}"/>
            </a:ext>
          </a:extLst>
        </xdr:cNvPr>
        <xdr:cNvCxnSpPr/>
      </xdr:nvCxnSpPr>
      <xdr:spPr>
        <a:xfrm rot="5400000" flipH="1" flipV="1">
          <a:off x="4600576" y="619125"/>
          <a:ext cx="828677" cy="733428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"/>
  <sheetViews>
    <sheetView showGridLines="0" zoomScale="85" zoomScaleNormal="85" workbookViewId="0">
      <pane xSplit="10" ySplit="6" topLeftCell="V7" activePane="bottomRight" state="frozen"/>
      <selection pane="topRight" activeCell="K1" sqref="K1"/>
      <selection pane="bottomLeft" activeCell="A7" sqref="A7"/>
      <selection pane="bottomRight" activeCell="D34" sqref="D34"/>
    </sheetView>
  </sheetViews>
  <sheetFormatPr defaultColWidth="9" defaultRowHeight="12.75"/>
  <cols>
    <col min="1" max="1" width="10.375" style="64" customWidth="1"/>
    <col min="2" max="2" width="9.625" style="64" customWidth="1"/>
    <col min="3" max="3" width="10.125" style="64" customWidth="1"/>
    <col min="4" max="4" width="19.5" style="64" customWidth="1"/>
    <col min="5" max="5" width="13.125" style="64" customWidth="1"/>
    <col min="6" max="7" width="11.125" style="64" customWidth="1"/>
    <col min="8" max="9" width="9.875" style="64" customWidth="1"/>
    <col min="10" max="10" width="11.375" style="65" customWidth="1"/>
    <col min="11" max="11" width="16.5" style="65" customWidth="1"/>
    <col min="12" max="12" width="16.25" style="65" customWidth="1"/>
    <col min="13" max="14" width="10.625" style="65" customWidth="1"/>
    <col min="15" max="15" width="9.875" style="65" customWidth="1"/>
    <col min="16" max="19" width="9.875" style="64" customWidth="1"/>
    <col min="20" max="23" width="11.5" style="66" customWidth="1"/>
    <col min="24" max="24" width="10.875" style="64" customWidth="1"/>
    <col min="25" max="26" width="10.25" style="65" customWidth="1"/>
    <col min="27" max="27" width="10" style="64" customWidth="1"/>
    <col min="28" max="28" width="9.5" style="65" bestFit="1" customWidth="1"/>
    <col min="29" max="29" width="8.375" style="65" customWidth="1"/>
    <col min="30" max="31" width="9.5" style="65" customWidth="1"/>
    <col min="32" max="32" width="9.875" style="66" customWidth="1"/>
    <col min="33" max="34" width="9.875" style="64" customWidth="1"/>
    <col min="35" max="35" width="10.875" style="64" customWidth="1"/>
    <col min="36" max="38" width="9" style="64" customWidth="1"/>
    <col min="39" max="40" width="9.625" style="64" customWidth="1"/>
    <col min="41" max="16384" width="9" style="64"/>
  </cols>
  <sheetData>
    <row r="1" spans="1:40" ht="24" customHeight="1" thickBot="1">
      <c r="A1" s="6"/>
      <c r="B1" s="67" t="s">
        <v>143</v>
      </c>
      <c r="D1" s="7"/>
      <c r="E1" s="68" t="s">
        <v>144</v>
      </c>
    </row>
    <row r="2" spans="1:40" ht="12" customHeight="1">
      <c r="A2" s="65"/>
      <c r="B2" s="65"/>
      <c r="C2" s="65"/>
      <c r="D2" s="65"/>
      <c r="E2" s="65"/>
      <c r="F2" s="65"/>
      <c r="G2" s="65"/>
      <c r="H2" s="65"/>
      <c r="I2" s="65"/>
      <c r="O2" s="64"/>
    </row>
    <row r="3" spans="1:40" s="4" customFormat="1" ht="24" customHeight="1">
      <c r="A3" s="8"/>
      <c r="B3" s="8"/>
      <c r="C3" s="72" t="s">
        <v>177</v>
      </c>
      <c r="E3" s="8"/>
      <c r="F3" s="8"/>
      <c r="G3" s="8"/>
      <c r="H3" s="8"/>
      <c r="I3" s="8"/>
      <c r="J3" s="51"/>
      <c r="K3" s="72" t="s">
        <v>177</v>
      </c>
      <c r="L3" s="51"/>
      <c r="M3" s="51"/>
      <c r="N3" s="72" t="s">
        <v>177</v>
      </c>
      <c r="S3" s="5"/>
      <c r="T3" s="5"/>
      <c r="X3" s="72" t="s">
        <v>177</v>
      </c>
      <c r="AA3" s="51"/>
      <c r="AB3" s="51"/>
      <c r="AC3" s="51"/>
      <c r="AD3" s="51"/>
      <c r="AE3" s="60"/>
      <c r="AK3" s="61" t="s">
        <v>177</v>
      </c>
      <c r="AL3" s="61" t="s">
        <v>177</v>
      </c>
      <c r="AM3" s="61" t="s">
        <v>177</v>
      </c>
      <c r="AN3" s="61" t="s">
        <v>177</v>
      </c>
    </row>
    <row r="4" spans="1:40" s="9" customFormat="1" ht="24" customHeight="1">
      <c r="A4" s="106" t="s">
        <v>145</v>
      </c>
      <c r="B4" s="106" t="s">
        <v>140</v>
      </c>
      <c r="C4" s="106" t="s">
        <v>178</v>
      </c>
      <c r="D4" s="106" t="s">
        <v>25</v>
      </c>
      <c r="E4" s="106" t="s">
        <v>146</v>
      </c>
      <c r="F4" s="106" t="s">
        <v>136</v>
      </c>
      <c r="G4" s="106" t="s">
        <v>175</v>
      </c>
      <c r="H4" s="106" t="s">
        <v>141</v>
      </c>
      <c r="I4" s="106" t="s">
        <v>142</v>
      </c>
      <c r="J4" s="108" t="s">
        <v>147</v>
      </c>
      <c r="K4" s="113" t="s">
        <v>223</v>
      </c>
      <c r="L4" s="110" t="s">
        <v>214</v>
      </c>
      <c r="M4" s="109" t="s">
        <v>187</v>
      </c>
      <c r="N4" s="109" t="s">
        <v>179</v>
      </c>
      <c r="O4" s="106" t="s">
        <v>186</v>
      </c>
      <c r="P4" s="106" t="s">
        <v>148</v>
      </c>
      <c r="Q4" s="106"/>
      <c r="R4" s="106"/>
      <c r="S4" s="106"/>
      <c r="T4" s="106" t="s">
        <v>149</v>
      </c>
      <c r="U4" s="106"/>
      <c r="V4" s="106"/>
      <c r="W4" s="106"/>
      <c r="X4" s="106"/>
      <c r="Y4" s="108" t="s">
        <v>150</v>
      </c>
      <c r="Z4" s="108"/>
      <c r="AA4" s="108" t="s">
        <v>151</v>
      </c>
      <c r="AB4" s="108" t="s">
        <v>182</v>
      </c>
      <c r="AC4" s="106" t="s">
        <v>183</v>
      </c>
      <c r="AD4" s="108" t="s">
        <v>152</v>
      </c>
      <c r="AE4" s="106" t="s">
        <v>26</v>
      </c>
      <c r="AF4" s="106" t="s">
        <v>27</v>
      </c>
      <c r="AG4" s="106" t="s">
        <v>28</v>
      </c>
      <c r="AH4" s="106"/>
      <c r="AI4" s="106" t="s">
        <v>29</v>
      </c>
      <c r="AJ4" s="107" t="s">
        <v>153</v>
      </c>
      <c r="AK4" s="107" t="s">
        <v>219</v>
      </c>
      <c r="AL4" s="107" t="s">
        <v>220</v>
      </c>
      <c r="AM4" s="107" t="s">
        <v>221</v>
      </c>
      <c r="AN4" s="107" t="s">
        <v>222</v>
      </c>
    </row>
    <row r="5" spans="1:40" s="9" customFormat="1" ht="23.1" customHeight="1">
      <c r="A5" s="106"/>
      <c r="B5" s="106"/>
      <c r="C5" s="106"/>
      <c r="D5" s="106"/>
      <c r="E5" s="106"/>
      <c r="F5" s="106"/>
      <c r="G5" s="106"/>
      <c r="H5" s="106"/>
      <c r="I5" s="106"/>
      <c r="J5" s="108"/>
      <c r="K5" s="114"/>
      <c r="L5" s="111"/>
      <c r="M5" s="106"/>
      <c r="N5" s="109"/>
      <c r="O5" s="106"/>
      <c r="P5" s="106" t="s">
        <v>172</v>
      </c>
      <c r="Q5" s="106"/>
      <c r="R5" s="106" t="s">
        <v>184</v>
      </c>
      <c r="S5" s="106"/>
      <c r="T5" s="106" t="s">
        <v>190</v>
      </c>
      <c r="U5" s="106"/>
      <c r="V5" s="106"/>
      <c r="W5" s="74" t="s">
        <v>191</v>
      </c>
      <c r="X5" s="108" t="s">
        <v>224</v>
      </c>
      <c r="Y5" s="108" t="s">
        <v>180</v>
      </c>
      <c r="Z5" s="108" t="s">
        <v>181</v>
      </c>
      <c r="AA5" s="108"/>
      <c r="AB5" s="108"/>
      <c r="AC5" s="106"/>
      <c r="AD5" s="108"/>
      <c r="AE5" s="106"/>
      <c r="AF5" s="106"/>
      <c r="AG5" s="106" t="s">
        <v>172</v>
      </c>
      <c r="AH5" s="106" t="s">
        <v>184</v>
      </c>
      <c r="AI5" s="106"/>
      <c r="AJ5" s="107"/>
      <c r="AK5" s="107"/>
      <c r="AL5" s="107"/>
      <c r="AM5" s="107"/>
      <c r="AN5" s="107"/>
    </row>
    <row r="6" spans="1:40" s="9" customFormat="1" ht="39.6" customHeight="1">
      <c r="A6" s="106"/>
      <c r="B6" s="106"/>
      <c r="C6" s="106"/>
      <c r="D6" s="106"/>
      <c r="E6" s="106"/>
      <c r="F6" s="106"/>
      <c r="G6" s="106"/>
      <c r="H6" s="106"/>
      <c r="I6" s="106"/>
      <c r="J6" s="108"/>
      <c r="K6" s="115"/>
      <c r="L6" s="112"/>
      <c r="M6" s="106"/>
      <c r="N6" s="109"/>
      <c r="O6" s="106"/>
      <c r="P6" s="73" t="s">
        <v>154</v>
      </c>
      <c r="Q6" s="74" t="s">
        <v>188</v>
      </c>
      <c r="R6" s="73" t="s">
        <v>154</v>
      </c>
      <c r="S6" s="74" t="s">
        <v>188</v>
      </c>
      <c r="T6" s="73" t="s">
        <v>154</v>
      </c>
      <c r="U6" s="74" t="s">
        <v>189</v>
      </c>
      <c r="V6" s="74" t="s">
        <v>176</v>
      </c>
      <c r="W6" s="74" t="s">
        <v>192</v>
      </c>
      <c r="X6" s="108"/>
      <c r="Y6" s="108"/>
      <c r="Z6" s="108"/>
      <c r="AA6" s="108"/>
      <c r="AB6" s="108"/>
      <c r="AC6" s="106"/>
      <c r="AD6" s="108"/>
      <c r="AE6" s="106"/>
      <c r="AF6" s="106"/>
      <c r="AG6" s="106"/>
      <c r="AH6" s="106"/>
      <c r="AI6" s="106"/>
      <c r="AJ6" s="107"/>
      <c r="AK6" s="107"/>
      <c r="AL6" s="107"/>
      <c r="AM6" s="107"/>
      <c r="AN6" s="107"/>
    </row>
    <row r="7" spans="1:40" s="57" customFormat="1" ht="15.75" customHeight="1">
      <c r="A7" s="52" t="s">
        <v>155</v>
      </c>
      <c r="B7" s="52" t="s">
        <v>21</v>
      </c>
      <c r="C7" s="52" t="s">
        <v>185</v>
      </c>
      <c r="D7" s="52" t="s">
        <v>156</v>
      </c>
      <c r="E7" s="52" t="s">
        <v>157</v>
      </c>
      <c r="F7" s="52" t="s">
        <v>139</v>
      </c>
      <c r="G7" s="52" t="s">
        <v>72</v>
      </c>
      <c r="H7" s="52">
        <v>9.9299999999999996E-3</v>
      </c>
      <c r="I7" s="52">
        <v>1.1339999999999999E-2</v>
      </c>
      <c r="J7" s="75">
        <f>SUM(L7:W7,Y7:AC7)</f>
        <v>14.95382326186586</v>
      </c>
      <c r="K7" s="58">
        <f>8.3182396442+0.1566</f>
        <v>8.4748396441999994</v>
      </c>
      <c r="L7" s="63">
        <f>K7-(M7+N7+O7+Q7+S7+U7+V7+W7)</f>
        <v>6.0263916441999994</v>
      </c>
      <c r="M7" s="58">
        <v>0.15109600000000001</v>
      </c>
      <c r="N7" s="58">
        <v>0.32400800000000002</v>
      </c>
      <c r="O7" s="58">
        <v>0.47464400000000007</v>
      </c>
      <c r="P7" s="62">
        <f>AG7*(H7+I7)</f>
        <v>0.73381499999999988</v>
      </c>
      <c r="Q7" s="58">
        <v>0.43090000000000001</v>
      </c>
      <c r="R7" s="62">
        <f>AH7*(H7+I7)</f>
        <v>0.57428999999999997</v>
      </c>
      <c r="S7" s="58">
        <v>0.83379999999999999</v>
      </c>
      <c r="T7" s="62">
        <f>AF7*(H7+I7)</f>
        <v>1.1696543159999999</v>
      </c>
      <c r="U7" s="58">
        <v>0.23400000000000001</v>
      </c>
      <c r="V7" s="58">
        <v>0</v>
      </c>
      <c r="W7" s="58">
        <v>0</v>
      </c>
      <c r="X7" s="62">
        <f>SUM(T7:W7)</f>
        <v>1.4036543159999999</v>
      </c>
      <c r="Y7" s="62">
        <f>AE7*H7</f>
        <v>1.425253893</v>
      </c>
      <c r="Z7" s="62">
        <f>AE7*I7</f>
        <v>1.6276313339999999</v>
      </c>
      <c r="AA7" s="62">
        <f>AD7*(H7+I7)*AJ7</f>
        <v>-0.33183867257999994</v>
      </c>
      <c r="AB7" s="62">
        <f>SUM(L7:W7,Y7:AA7)*0.075</f>
        <v>1.0255234135964999</v>
      </c>
      <c r="AC7" s="58">
        <v>0.25465433364936302</v>
      </c>
      <c r="AD7" s="53">
        <f>SUM(AE7:AH7)</f>
        <v>260.02089999999998</v>
      </c>
      <c r="AE7" s="54">
        <v>143.5301</v>
      </c>
      <c r="AF7" s="54">
        <v>54.9908</v>
      </c>
      <c r="AG7" s="54">
        <v>34.5</v>
      </c>
      <c r="AH7" s="54">
        <v>27</v>
      </c>
      <c r="AI7" s="55">
        <v>231188</v>
      </c>
      <c r="AJ7" s="56">
        <f>IF(AI7=0,0%, IF(AI7&lt;=9999,20%,IF(AND(AI7&gt;=10000,AI7&lt;=149999),0%,IF(AND(AI7&gt;=150000,AI7&lt;=349999),-6%,-12%))))</f>
        <v>-0.06</v>
      </c>
      <c r="AK7" s="69">
        <f>AD7*H7</f>
        <v>2.5820075369999995</v>
      </c>
      <c r="AL7" s="69">
        <f>AD7*I7</f>
        <v>2.9486370059999998</v>
      </c>
      <c r="AM7" s="69">
        <f>AD7*H7*(1+AJ7)</f>
        <v>2.4270870847799992</v>
      </c>
      <c r="AN7" s="69">
        <f>AD7*I7*(1+AJ7)</f>
        <v>2.7717187856399996</v>
      </c>
    </row>
    <row r="8" spans="1:40" s="57" customFormat="1" ht="15.75" customHeight="1">
      <c r="A8" s="52" t="s">
        <v>160</v>
      </c>
      <c r="B8" s="52" t="s">
        <v>24</v>
      </c>
      <c r="C8" s="52" t="s">
        <v>193</v>
      </c>
      <c r="D8" s="52" t="s">
        <v>159</v>
      </c>
      <c r="E8" s="52" t="s">
        <v>161</v>
      </c>
      <c r="F8" s="52" t="s">
        <v>139</v>
      </c>
      <c r="G8" s="52" t="s">
        <v>72</v>
      </c>
      <c r="H8" s="52">
        <v>1.176E-2</v>
      </c>
      <c r="I8" s="52">
        <v>1.5679999999999999E-2</v>
      </c>
      <c r="J8" s="75">
        <f>SUM(L8:W8,Y8:AC8)</f>
        <v>13.334387784742948</v>
      </c>
      <c r="K8" s="58">
        <v>7.3245946602260004</v>
      </c>
      <c r="L8" s="63">
        <f t="shared" ref="L8:L10" si="0">K8-(M8+N8+O8+Q8+S8+U8+V8+W8)</f>
        <v>5.167375780226001</v>
      </c>
      <c r="M8" s="58">
        <v>0.15109600000000001</v>
      </c>
      <c r="N8" s="58">
        <v>0.32400799999999996</v>
      </c>
      <c r="O8" s="58">
        <v>0.46144399999999997</v>
      </c>
      <c r="P8" s="62">
        <f>AG8*(H8+I8)</f>
        <v>0.60367999999999999</v>
      </c>
      <c r="Q8" s="58">
        <v>0.93467087999999998</v>
      </c>
      <c r="R8" s="62">
        <f>AH8*(H8+I8)</f>
        <v>0</v>
      </c>
      <c r="S8" s="58">
        <v>0</v>
      </c>
      <c r="T8" s="62">
        <f>AF8*(H8+I8)</f>
        <v>0.43773659999999998</v>
      </c>
      <c r="U8" s="58">
        <v>3.5999999999999997E-2</v>
      </c>
      <c r="V8" s="58">
        <v>0.25</v>
      </c>
      <c r="W8" s="58">
        <v>0</v>
      </c>
      <c r="X8" s="62">
        <f t="shared" ref="X8:X10" si="1">SUM(T8:W8)</f>
        <v>0.72373659999999995</v>
      </c>
      <c r="Y8" s="62">
        <f>AE8*H8</f>
        <v>1.7306016</v>
      </c>
      <c r="Z8" s="62">
        <f>AE8*I8</f>
        <v>2.3074687999999997</v>
      </c>
      <c r="AA8" s="62">
        <f>AD8*(H8+I8)*AJ8</f>
        <v>0</v>
      </c>
      <c r="AB8" s="62">
        <f>SUM(L8:W8,Y8:AA8)*0.075</f>
        <v>0.93030612451694983</v>
      </c>
      <c r="AC8" s="58">
        <v>0</v>
      </c>
      <c r="AD8" s="53">
        <f>SUM(AE8:AH8)</f>
        <v>185.11250000000001</v>
      </c>
      <c r="AE8" s="54">
        <v>147.16</v>
      </c>
      <c r="AF8" s="54">
        <v>15.952500000000001</v>
      </c>
      <c r="AG8" s="54">
        <v>22</v>
      </c>
      <c r="AH8" s="54">
        <v>0</v>
      </c>
      <c r="AI8" s="55">
        <v>10000</v>
      </c>
      <c r="AJ8" s="56">
        <f t="shared" ref="AJ8:AJ9" si="2">IF(AI8=0,0%, IF(AI8&lt;=9999,20%,IF(AND(AI8&gt;=10000,AI8&lt;=149999),0%,IF(AND(AI8&gt;=150000,AI8&lt;=349999),-6%,-12%))))</f>
        <v>0</v>
      </c>
      <c r="AK8" s="69">
        <f t="shared" ref="AK8:AK10" si="3">AD8*H8</f>
        <v>2.1769229999999999</v>
      </c>
      <c r="AL8" s="69">
        <f t="shared" ref="AL8:AL10" si="4">AD8*I8</f>
        <v>2.9025639999999999</v>
      </c>
      <c r="AM8" s="69">
        <f>AD8*H8*(1+AJ8)</f>
        <v>2.1769229999999999</v>
      </c>
      <c r="AN8" s="69">
        <f>AD8*I8*(1+AJ8)</f>
        <v>2.9025639999999999</v>
      </c>
    </row>
    <row r="9" spans="1:40" s="4" customFormat="1" ht="15.75" customHeight="1">
      <c r="A9" s="52" t="s">
        <v>165</v>
      </c>
      <c r="B9" s="52" t="s">
        <v>22</v>
      </c>
      <c r="C9" s="52" t="s">
        <v>193</v>
      </c>
      <c r="D9" s="52" t="s">
        <v>166</v>
      </c>
      <c r="E9" s="52" t="s">
        <v>167</v>
      </c>
      <c r="F9" s="52" t="s">
        <v>139</v>
      </c>
      <c r="G9" s="52" t="s">
        <v>72</v>
      </c>
      <c r="H9" s="52">
        <v>1.239E-2</v>
      </c>
      <c r="I9" s="52">
        <v>1.243E-2</v>
      </c>
      <c r="J9" s="75">
        <f>SUM(L9:W9,Y9:AC9)</f>
        <v>18.436417892986384</v>
      </c>
      <c r="K9" s="58">
        <f>9.41617821952222+0.085</f>
        <v>9.5011782195222203</v>
      </c>
      <c r="L9" s="63">
        <f t="shared" si="0"/>
        <v>6.23693021952222</v>
      </c>
      <c r="M9" s="58">
        <v>0.15109600000000001</v>
      </c>
      <c r="N9" s="58">
        <v>0.32400799999999996</v>
      </c>
      <c r="O9" s="58">
        <v>0.71504400000000001</v>
      </c>
      <c r="P9" s="62">
        <f>AG9*(H9+I9)</f>
        <v>1.04244</v>
      </c>
      <c r="Q9" s="58">
        <v>1.5047999999999999</v>
      </c>
      <c r="R9" s="62">
        <f>AH9*(H9+I9)</f>
        <v>0.67014000000000007</v>
      </c>
      <c r="S9" s="58">
        <v>0.35930000000000001</v>
      </c>
      <c r="T9" s="62">
        <f>AF9*(H9+I9)</f>
        <v>0.18672582400000001</v>
      </c>
      <c r="U9" s="58">
        <v>0.03</v>
      </c>
      <c r="V9" s="58">
        <v>0.18</v>
      </c>
      <c r="W9" s="58">
        <v>0</v>
      </c>
      <c r="X9" s="62">
        <f t="shared" si="1"/>
        <v>0.396725824</v>
      </c>
      <c r="Y9" s="62">
        <f>AE9*H9</f>
        <v>2.2338154020000003</v>
      </c>
      <c r="Z9" s="62">
        <f>AE9*I9</f>
        <v>2.2410270740000002</v>
      </c>
      <c r="AA9" s="62">
        <f>AD9*(H9+I9)*AJ9</f>
        <v>1.2748296600000004</v>
      </c>
      <c r="AB9" s="62">
        <f>SUM(L9:W9,Y9:AA9)*0.075</f>
        <v>1.2862617134641663</v>
      </c>
      <c r="AC9" s="58">
        <v>0</v>
      </c>
      <c r="AD9" s="53">
        <f t="shared" ref="AD9:AD10" si="5">SUM(AE9:AH9)</f>
        <v>256.81500000000005</v>
      </c>
      <c r="AE9" s="54">
        <v>180.29180000000002</v>
      </c>
      <c r="AF9" s="54">
        <v>7.5232000000000001</v>
      </c>
      <c r="AG9" s="54">
        <v>42</v>
      </c>
      <c r="AH9" s="54">
        <v>27</v>
      </c>
      <c r="AI9" s="55">
        <v>5000</v>
      </c>
      <c r="AJ9" s="56">
        <f t="shared" si="2"/>
        <v>0.2</v>
      </c>
      <c r="AK9" s="69">
        <f t="shared" si="3"/>
        <v>3.1819378500000006</v>
      </c>
      <c r="AL9" s="69">
        <f t="shared" si="4"/>
        <v>3.1922104500000006</v>
      </c>
      <c r="AM9" s="69">
        <f>AD9*H9*(1+AJ9)</f>
        <v>3.8183254200000007</v>
      </c>
      <c r="AN9" s="69">
        <f>AD9*I9*(1+AJ9)</f>
        <v>3.8306525400000004</v>
      </c>
    </row>
    <row r="10" spans="1:40" s="4" customFormat="1" ht="15.75" customHeight="1">
      <c r="A10" s="52" t="s">
        <v>168</v>
      </c>
      <c r="B10" s="52" t="s">
        <v>23</v>
      </c>
      <c r="C10" s="52" t="s">
        <v>193</v>
      </c>
      <c r="D10" s="52" t="s">
        <v>169</v>
      </c>
      <c r="E10" s="52" t="s">
        <v>170</v>
      </c>
      <c r="F10" s="52" t="s">
        <v>139</v>
      </c>
      <c r="G10" s="52" t="s">
        <v>72</v>
      </c>
      <c r="H10" s="52">
        <v>1.239E-2</v>
      </c>
      <c r="I10" s="52">
        <v>1.243E-2</v>
      </c>
      <c r="J10" s="75">
        <f>SUM(L10:W10,Y10:AC10)</f>
        <v>15.365310593427518</v>
      </c>
      <c r="K10" s="58">
        <v>8.2647444858757293</v>
      </c>
      <c r="L10" s="63">
        <f t="shared" si="0"/>
        <v>6.3043695008757297</v>
      </c>
      <c r="M10" s="58">
        <v>0.15109600000000001</v>
      </c>
      <c r="N10" s="58">
        <v>0.32400799999999996</v>
      </c>
      <c r="O10" s="58">
        <v>0.42144399999999999</v>
      </c>
      <c r="P10" s="62">
        <f>AG10*(H10+I10)</f>
        <v>0.84388000000000007</v>
      </c>
      <c r="Q10" s="58">
        <v>0.91033546499999995</v>
      </c>
      <c r="R10" s="62">
        <f>AH10*(H10+I10)</f>
        <v>0</v>
      </c>
      <c r="S10" s="58">
        <v>0</v>
      </c>
      <c r="T10" s="62">
        <f>AF10*(H10+I10)</f>
        <v>0</v>
      </c>
      <c r="U10" s="58">
        <v>0</v>
      </c>
      <c r="V10" s="58">
        <v>0.15349151999999999</v>
      </c>
      <c r="W10" s="58">
        <v>0</v>
      </c>
      <c r="X10" s="62">
        <f t="shared" si="1"/>
        <v>0.15349151999999999</v>
      </c>
      <c r="Y10" s="62">
        <f>AE10*H10</f>
        <v>2.0839979999999998</v>
      </c>
      <c r="Z10" s="62">
        <f>AE10*I10</f>
        <v>2.0907260000000001</v>
      </c>
      <c r="AA10" s="62">
        <f>AD10*(H10+I10)*AJ10</f>
        <v>1.0037208</v>
      </c>
      <c r="AB10" s="62">
        <f>SUM(L10:W10,Y10:AA10)*0.075</f>
        <v>1.0715301964406796</v>
      </c>
      <c r="AC10" s="58">
        <v>6.7111111111111104E-3</v>
      </c>
      <c r="AD10" s="53">
        <f t="shared" si="5"/>
        <v>202.2</v>
      </c>
      <c r="AE10" s="54">
        <v>168.2</v>
      </c>
      <c r="AF10" s="54">
        <v>0</v>
      </c>
      <c r="AG10" s="54">
        <v>34</v>
      </c>
      <c r="AH10" s="54">
        <v>0</v>
      </c>
      <c r="AI10" s="55">
        <v>6762</v>
      </c>
      <c r="AJ10" s="56">
        <f>IF(AI10=0,0%, IF(AI10&lt;=9999,20%,IF(AND(AI10&gt;=10000,AI10&lt;=149999),0%,IF(AND(AI10&gt;=150000,AI10&lt;=349999),-6%,-12%))))</f>
        <v>0.2</v>
      </c>
      <c r="AK10" s="69">
        <f t="shared" si="3"/>
        <v>2.505258</v>
      </c>
      <c r="AL10" s="69">
        <f t="shared" si="4"/>
        <v>2.5133459999999999</v>
      </c>
      <c r="AM10" s="69">
        <f>AD10*H10*(1+AJ10)</f>
        <v>3.0063095999999998</v>
      </c>
      <c r="AN10" s="69">
        <f>AD10*I10*(1+AJ10)</f>
        <v>3.0160151999999996</v>
      </c>
    </row>
  </sheetData>
  <autoFilter ref="A6:AN10"/>
  <mergeCells count="39">
    <mergeCell ref="L4:L6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M4:M6"/>
    <mergeCell ref="N4:N6"/>
    <mergeCell ref="O4:O6"/>
    <mergeCell ref="P4:S4"/>
    <mergeCell ref="T4:X4"/>
    <mergeCell ref="AN4:AN6"/>
    <mergeCell ref="P5:Q5"/>
    <mergeCell ref="R5:S5"/>
    <mergeCell ref="T5:V5"/>
    <mergeCell ref="X5:X6"/>
    <mergeCell ref="AA4:AA6"/>
    <mergeCell ref="AB4:AB6"/>
    <mergeCell ref="AC4:AC6"/>
    <mergeCell ref="AD4:AD6"/>
    <mergeCell ref="AE4:AE6"/>
    <mergeCell ref="AF4:AF6"/>
    <mergeCell ref="Y4:Z4"/>
    <mergeCell ref="Y5:Y6"/>
    <mergeCell ref="Z5:Z6"/>
    <mergeCell ref="AG5:AG6"/>
    <mergeCell ref="AK4:AK6"/>
    <mergeCell ref="AH5:AH6"/>
    <mergeCell ref="AG4:AH4"/>
    <mergeCell ref="AI4:AI6"/>
    <mergeCell ref="AJ4:AJ6"/>
    <mergeCell ref="AM4:AM6"/>
    <mergeCell ref="AL4:AL6"/>
  </mergeCells>
  <pageMargins left="0" right="0" top="0.59055118110236227" bottom="0.59055118110236227" header="0.51181102362204722" footer="0.51181102362204722"/>
  <pageSetup paperSize="9" scale="66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'Dropdown list'!$A$2:$A$3</xm:f>
          </x14:formula1>
          <xm:sqref>G7:G10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2"/>
  <sheetViews>
    <sheetView showGridLines="0" tabSelected="1" workbookViewId="0">
      <selection activeCell="G27" sqref="G27"/>
    </sheetView>
  </sheetViews>
  <sheetFormatPr defaultColWidth="8.875" defaultRowHeight="15.75"/>
  <cols>
    <col min="1" max="1" width="5.25" customWidth="1"/>
    <col min="6" max="6" width="9.875" bestFit="1" customWidth="1"/>
    <col min="7" max="8" width="9.875" customWidth="1"/>
    <col min="16" max="16" width="9.625" customWidth="1"/>
  </cols>
  <sheetData>
    <row r="1" spans="2:18" ht="16.5" thickBot="1"/>
    <row r="2" spans="2:18" ht="16.5" thickBot="1">
      <c r="R2" s="120"/>
    </row>
    <row r="3" spans="2:18" ht="16.5" thickBot="1">
      <c r="B3" s="90"/>
      <c r="C3" s="89"/>
      <c r="D3" s="90" t="s">
        <v>225</v>
      </c>
      <c r="E3" s="90"/>
      <c r="F3" s="90"/>
      <c r="G3" s="90"/>
      <c r="H3" s="90"/>
      <c r="R3" s="121"/>
    </row>
    <row r="4" spans="2:18" ht="17.25" thickTop="1" thickBot="1">
      <c r="C4" s="91"/>
      <c r="D4" t="s">
        <v>226</v>
      </c>
    </row>
    <row r="5" spans="2:18" ht="16.5" thickBot="1">
      <c r="C5" s="92"/>
      <c r="D5" t="s">
        <v>226</v>
      </c>
    </row>
    <row r="6" spans="2:18" ht="16.5" thickBot="1"/>
    <row r="7" spans="2:18">
      <c r="B7" s="122" t="s">
        <v>227</v>
      </c>
      <c r="C7" s="122" t="s">
        <v>0</v>
      </c>
      <c r="D7" s="122" t="s">
        <v>228</v>
      </c>
      <c r="E7" s="122" t="s">
        <v>136</v>
      </c>
      <c r="F7" s="122" t="s">
        <v>229</v>
      </c>
      <c r="G7" s="122" t="s">
        <v>230</v>
      </c>
      <c r="H7" s="116" t="s">
        <v>231</v>
      </c>
      <c r="I7" s="116" t="s">
        <v>232</v>
      </c>
      <c r="J7" s="116" t="s">
        <v>233</v>
      </c>
      <c r="K7" s="116" t="s">
        <v>234</v>
      </c>
      <c r="L7" s="116" t="s">
        <v>235</v>
      </c>
      <c r="M7" s="116" t="s">
        <v>236</v>
      </c>
      <c r="N7" s="116" t="s">
        <v>237</v>
      </c>
      <c r="O7" s="116" t="s">
        <v>238</v>
      </c>
      <c r="P7" s="118" t="s">
        <v>239</v>
      </c>
    </row>
    <row r="8" spans="2:18" ht="16.5" thickBot="1">
      <c r="B8" s="123"/>
      <c r="C8" s="123"/>
      <c r="D8" s="123"/>
      <c r="E8" s="123"/>
      <c r="F8" s="123"/>
      <c r="G8" s="123"/>
      <c r="H8" s="117"/>
      <c r="I8" s="117"/>
      <c r="J8" s="117"/>
      <c r="K8" s="117"/>
      <c r="L8" s="117"/>
      <c r="M8" s="117"/>
      <c r="N8" s="117"/>
      <c r="O8" s="117"/>
      <c r="P8" s="119"/>
    </row>
    <row r="9" spans="2:18" ht="17.25" thickTop="1" thickBot="1">
      <c r="B9" s="94" t="s">
        <v>198</v>
      </c>
      <c r="C9" s="93" t="s">
        <v>240</v>
      </c>
      <c r="D9" s="94" t="s">
        <v>241</v>
      </c>
      <c r="E9" s="94" t="s">
        <v>242</v>
      </c>
      <c r="F9" s="95">
        <v>43831</v>
      </c>
      <c r="G9" s="95" t="s">
        <v>21</v>
      </c>
      <c r="H9" s="94">
        <v>221</v>
      </c>
      <c r="I9" s="96">
        <v>12.36</v>
      </c>
      <c r="J9" s="96">
        <v>6.23</v>
      </c>
      <c r="K9" s="96">
        <v>2.34</v>
      </c>
      <c r="L9" s="96">
        <v>3.15</v>
      </c>
      <c r="M9" s="96">
        <v>0.86</v>
      </c>
      <c r="N9" s="96">
        <v>0.02</v>
      </c>
      <c r="O9" s="97">
        <v>-0.23</v>
      </c>
      <c r="P9" s="98">
        <v>212</v>
      </c>
    </row>
    <row r="10" spans="2:18" ht="16.5" thickBot="1">
      <c r="B10" s="100" t="s">
        <v>200</v>
      </c>
      <c r="C10" s="99" t="s">
        <v>243</v>
      </c>
      <c r="D10" s="100" t="s">
        <v>244</v>
      </c>
      <c r="E10" s="100" t="s">
        <v>245</v>
      </c>
      <c r="F10" s="101">
        <v>43831</v>
      </c>
      <c r="G10" s="101" t="s">
        <v>22</v>
      </c>
      <c r="H10" s="100">
        <v>215</v>
      </c>
      <c r="I10" s="102">
        <v>12.1</v>
      </c>
      <c r="J10" s="102">
        <v>6.7</v>
      </c>
      <c r="K10" s="102">
        <v>2.14</v>
      </c>
      <c r="L10" s="102">
        <v>2.4500000000000002</v>
      </c>
      <c r="M10" s="102">
        <v>0.83</v>
      </c>
      <c r="N10" s="102">
        <v>0.19</v>
      </c>
      <c r="O10" s="103">
        <v>-0.21</v>
      </c>
      <c r="P10" s="104">
        <v>215</v>
      </c>
    </row>
    <row r="22" spans="2:3">
      <c r="B22" s="105" t="s">
        <v>246</v>
      </c>
      <c r="C22" s="105" t="s">
        <v>247</v>
      </c>
    </row>
  </sheetData>
  <mergeCells count="16">
    <mergeCell ref="P7:P8"/>
    <mergeCell ref="R2:R3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</mergeCells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'Dropdown list'!$B$2:$B$8</xm:f>
          </x14:formula1>
          <xm:sqref>B9:B10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showGridLines="0" zoomScaleNormal="10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22" sqref="I22"/>
    </sheetView>
  </sheetViews>
  <sheetFormatPr defaultColWidth="8.875" defaultRowHeight="15.75"/>
  <cols>
    <col min="1" max="1" width="10.125" bestFit="1" customWidth="1"/>
    <col min="4" max="4" width="12.375" customWidth="1"/>
    <col min="5" max="5" width="11.125" customWidth="1"/>
    <col min="6" max="6" width="9.375" customWidth="1"/>
    <col min="7" max="7" width="11" customWidth="1"/>
    <col min="9" max="9" width="21.125" customWidth="1"/>
    <col min="10" max="12" width="11.125" customWidth="1"/>
    <col min="13" max="13" width="11.125" bestFit="1" customWidth="1"/>
    <col min="16" max="16" width="11.375" style="81" bestFit="1" customWidth="1"/>
    <col min="17" max="17" width="12.75" style="81" customWidth="1"/>
    <col min="18" max="18" width="14.625" style="81" customWidth="1"/>
    <col min="19" max="19" width="8.875" style="81"/>
    <col min="21" max="21" width="10.875" style="81" bestFit="1" customWidth="1"/>
    <col min="22" max="22" width="8.875" style="81"/>
    <col min="24" max="24" width="8.25" customWidth="1"/>
    <col min="25" max="25" width="11.25" style="81" customWidth="1"/>
    <col min="26" max="26" width="21" customWidth="1"/>
  </cols>
  <sheetData>
    <row r="1" spans="1:26" s="86" customFormat="1" ht="24" customHeight="1">
      <c r="P1" s="88" t="s">
        <v>218</v>
      </c>
      <c r="Q1" s="87"/>
      <c r="R1" s="87"/>
      <c r="S1" s="87"/>
      <c r="U1" s="88" t="s">
        <v>218</v>
      </c>
      <c r="V1" s="87"/>
      <c r="Y1" s="88" t="s">
        <v>218</v>
      </c>
    </row>
    <row r="2" spans="1:26" s="1" customFormat="1" ht="39" customHeight="1">
      <c r="A2" s="134" t="s">
        <v>197</v>
      </c>
      <c r="B2" s="134" t="s">
        <v>20</v>
      </c>
      <c r="C2" s="134" t="s">
        <v>6</v>
      </c>
      <c r="D2" s="134" t="s">
        <v>71</v>
      </c>
      <c r="E2" s="134" t="s">
        <v>70</v>
      </c>
      <c r="F2" s="134" t="s">
        <v>137</v>
      </c>
      <c r="G2" s="134" t="s">
        <v>0</v>
      </c>
      <c r="H2" s="134" t="s">
        <v>138</v>
      </c>
      <c r="I2" s="134" t="s">
        <v>1</v>
      </c>
      <c r="J2" s="134" t="s">
        <v>2</v>
      </c>
      <c r="K2" s="134" t="s">
        <v>16</v>
      </c>
      <c r="L2" s="134" t="s">
        <v>207</v>
      </c>
      <c r="M2" s="134" t="s">
        <v>7</v>
      </c>
      <c r="N2" s="130" t="s">
        <v>215</v>
      </c>
      <c r="O2" s="131"/>
      <c r="P2" s="132"/>
      <c r="Q2" s="133"/>
      <c r="R2" s="82" t="s">
        <v>217</v>
      </c>
      <c r="S2" s="126" t="s">
        <v>134</v>
      </c>
      <c r="T2" s="126" t="s">
        <v>9</v>
      </c>
      <c r="U2" s="126" t="s">
        <v>195</v>
      </c>
      <c r="V2" s="128" t="s">
        <v>194</v>
      </c>
      <c r="W2" s="128" t="s">
        <v>8</v>
      </c>
      <c r="X2" s="128" t="s">
        <v>9</v>
      </c>
      <c r="Y2" s="128" t="s">
        <v>196</v>
      </c>
      <c r="Z2" s="124" t="s">
        <v>158</v>
      </c>
    </row>
    <row r="3" spans="1:26" s="1" customFormat="1" ht="33.75" customHeight="1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83" t="s">
        <v>3</v>
      </c>
      <c r="O3" s="84" t="s">
        <v>4</v>
      </c>
      <c r="P3" s="82" t="s">
        <v>216</v>
      </c>
      <c r="Q3" s="82" t="s">
        <v>176</v>
      </c>
      <c r="R3" s="85" t="s">
        <v>192</v>
      </c>
      <c r="S3" s="127"/>
      <c r="T3" s="127"/>
      <c r="U3" s="127"/>
      <c r="V3" s="129"/>
      <c r="W3" s="129"/>
      <c r="X3" s="129"/>
      <c r="Y3" s="129"/>
      <c r="Z3" s="125"/>
    </row>
    <row r="4" spans="1:26" s="1" customFormat="1" ht="18.600000000000001" customHeight="1">
      <c r="A4" s="48" t="s">
        <v>198</v>
      </c>
      <c r="B4" s="33" t="s">
        <v>22</v>
      </c>
      <c r="C4" s="2" t="s">
        <v>139</v>
      </c>
      <c r="D4" s="49" t="s">
        <v>73</v>
      </c>
      <c r="E4" s="50">
        <v>44440</v>
      </c>
      <c r="F4" s="70">
        <v>2.4820000000000002E-2</v>
      </c>
      <c r="G4" s="2" t="s">
        <v>13</v>
      </c>
      <c r="H4" s="2" t="s">
        <v>11</v>
      </c>
      <c r="I4" s="2" t="s">
        <v>83</v>
      </c>
      <c r="J4" s="2" t="s">
        <v>12</v>
      </c>
      <c r="K4" s="2" t="s">
        <v>14</v>
      </c>
      <c r="L4" s="2" t="s">
        <v>209</v>
      </c>
      <c r="M4" s="3" t="s">
        <v>5</v>
      </c>
      <c r="N4" s="59">
        <v>10</v>
      </c>
      <c r="O4" s="46">
        <v>0.1</v>
      </c>
      <c r="P4" s="46">
        <f>(N4*F4)+O4</f>
        <v>0.34820000000000007</v>
      </c>
      <c r="Q4" s="46"/>
      <c r="R4" s="46"/>
      <c r="S4" s="79">
        <v>0.35250000000000004</v>
      </c>
      <c r="T4" s="80">
        <v>0</v>
      </c>
      <c r="U4" s="79">
        <f>S4/(1+T4)</f>
        <v>0.35250000000000004</v>
      </c>
      <c r="V4" s="76">
        <v>0.3</v>
      </c>
      <c r="W4" s="76" t="s">
        <v>135</v>
      </c>
      <c r="X4" s="77">
        <v>0</v>
      </c>
      <c r="Y4" s="76">
        <f>+V4/(1+X4)</f>
        <v>0.3</v>
      </c>
      <c r="Z4" s="47"/>
    </row>
    <row r="5" spans="1:26" s="1" customFormat="1" ht="18.600000000000001" customHeight="1">
      <c r="A5" s="48" t="s">
        <v>203</v>
      </c>
      <c r="B5" s="33" t="s">
        <v>21</v>
      </c>
      <c r="C5" s="2" t="s">
        <v>139</v>
      </c>
      <c r="D5" s="2" t="s">
        <v>72</v>
      </c>
      <c r="E5" s="50">
        <v>44440</v>
      </c>
      <c r="F5" s="71">
        <v>2.1269999999999997E-2</v>
      </c>
      <c r="G5" s="2" t="s">
        <v>17</v>
      </c>
      <c r="H5" s="2" t="s">
        <v>18</v>
      </c>
      <c r="I5" s="2" t="s">
        <v>84</v>
      </c>
      <c r="J5" s="2" t="s">
        <v>19</v>
      </c>
      <c r="K5" s="2" t="s">
        <v>15</v>
      </c>
      <c r="L5" s="2" t="s">
        <v>209</v>
      </c>
      <c r="M5" s="3" t="s">
        <v>10</v>
      </c>
      <c r="N5" s="59"/>
      <c r="O5" s="46"/>
      <c r="P5" s="46">
        <f t="shared" ref="P5:P7" si="0">(N5*F5)+O5</f>
        <v>0</v>
      </c>
      <c r="Q5" s="46">
        <v>1.8</v>
      </c>
      <c r="R5" s="46"/>
      <c r="S5" s="79">
        <v>1.5</v>
      </c>
      <c r="T5" s="80">
        <v>0.25</v>
      </c>
      <c r="U5" s="79">
        <f t="shared" ref="U5:U7" si="1">S5/(1+T5)</f>
        <v>1.2</v>
      </c>
      <c r="V5" s="76"/>
      <c r="W5" s="78"/>
      <c r="X5" s="77"/>
      <c r="Y5" s="76">
        <f t="shared" ref="Y5:Y7" si="2">+V5/(1+X5)</f>
        <v>0</v>
      </c>
      <c r="Z5" s="47"/>
    </row>
    <row r="6" spans="1:26">
      <c r="A6" s="48" t="s">
        <v>199</v>
      </c>
      <c r="B6" s="33" t="s">
        <v>24</v>
      </c>
      <c r="C6" s="2" t="s">
        <v>139</v>
      </c>
      <c r="D6" s="2" t="s">
        <v>72</v>
      </c>
      <c r="E6" s="50">
        <v>44440</v>
      </c>
      <c r="F6" s="71">
        <v>2.7439999999999999E-2</v>
      </c>
      <c r="G6" s="2" t="s">
        <v>163</v>
      </c>
      <c r="H6" s="2" t="s">
        <v>164</v>
      </c>
      <c r="I6" s="2" t="s">
        <v>173</v>
      </c>
      <c r="J6" s="2" t="s">
        <v>171</v>
      </c>
      <c r="K6" s="2" t="s">
        <v>14</v>
      </c>
      <c r="L6" s="2" t="s">
        <v>208</v>
      </c>
      <c r="M6" s="3" t="s">
        <v>10</v>
      </c>
      <c r="N6" s="59">
        <v>14.2925</v>
      </c>
      <c r="O6" s="46">
        <v>7.9000000000000001E-2</v>
      </c>
      <c r="P6" s="46">
        <f t="shared" si="0"/>
        <v>0.4711862</v>
      </c>
      <c r="Q6" s="46"/>
      <c r="R6" s="46"/>
      <c r="S6" s="79"/>
      <c r="T6" s="80"/>
      <c r="U6" s="79">
        <f t="shared" si="1"/>
        <v>0</v>
      </c>
      <c r="V6" s="76"/>
      <c r="W6" s="78"/>
      <c r="X6" s="77"/>
      <c r="Y6" s="76">
        <f t="shared" si="2"/>
        <v>0</v>
      </c>
      <c r="Z6" s="47"/>
    </row>
    <row r="7" spans="1:26">
      <c r="A7" s="48" t="s">
        <v>199</v>
      </c>
      <c r="B7" s="33" t="s">
        <v>23</v>
      </c>
      <c r="C7" s="2" t="s">
        <v>139</v>
      </c>
      <c r="D7" s="2" t="s">
        <v>72</v>
      </c>
      <c r="E7" s="50">
        <v>44440</v>
      </c>
      <c r="F7" s="70">
        <v>2.4820000000000002E-2</v>
      </c>
      <c r="G7" s="2" t="s">
        <v>169</v>
      </c>
      <c r="H7" s="2" t="s">
        <v>170</v>
      </c>
      <c r="I7" s="2" t="s">
        <v>174</v>
      </c>
      <c r="J7" s="2" t="s">
        <v>162</v>
      </c>
      <c r="K7" s="2" t="s">
        <v>15</v>
      </c>
      <c r="L7" s="2" t="s">
        <v>208</v>
      </c>
      <c r="M7" s="3" t="s">
        <v>10</v>
      </c>
      <c r="N7" s="59"/>
      <c r="O7" s="46"/>
      <c r="P7" s="46">
        <f t="shared" si="0"/>
        <v>0</v>
      </c>
      <c r="Q7" s="46">
        <v>0.15349151999999999</v>
      </c>
      <c r="R7" s="46"/>
      <c r="S7" s="79"/>
      <c r="T7" s="80"/>
      <c r="U7" s="79">
        <f t="shared" si="1"/>
        <v>0</v>
      </c>
      <c r="V7" s="76"/>
      <c r="W7" s="78"/>
      <c r="X7" s="77"/>
      <c r="Y7" s="76">
        <f t="shared" si="2"/>
        <v>0</v>
      </c>
      <c r="Z7" s="47"/>
    </row>
  </sheetData>
  <autoFilter ref="A3:Z3"/>
  <mergeCells count="22">
    <mergeCell ref="S2:S3"/>
    <mergeCell ref="N2:Q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Z2:Z3"/>
    <mergeCell ref="T2:T3"/>
    <mergeCell ref="U2:U3"/>
    <mergeCell ref="V2:V3"/>
    <mergeCell ref="W2:W3"/>
    <mergeCell ref="X2:X3"/>
    <mergeCell ref="Y2:Y3"/>
  </mergeCells>
  <phoneticPr fontId="1" type="noConversion"/>
  <dataValidations count="2">
    <dataValidation type="list" allowBlank="1" showInputMessage="1" showErrorMessage="1" sqref="C6:C7">
      <formula1>#REF!</formula1>
    </dataValidation>
    <dataValidation type="list" allowBlank="1" showInputMessage="1" showErrorMessage="1" sqref="C4:C5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'4B. Treatment data base-N774'!$J$2:$J$37</xm:f>
          </x14:formula1>
          <xm:sqref>I4:I5</xm:sqref>
        </x14:dataValidation>
        <x14:dataValidation type="list" allowBlank="1" showInputMessage="1" showErrorMessage="1">
          <x14:formula1>
            <xm:f>'Dropdown list'!$A$2:$A$3</xm:f>
          </x14:formula1>
          <xm:sqref>D4:D7</xm:sqref>
        </x14:dataValidation>
        <x14:dataValidation type="list" allowBlank="1" showInputMessage="1" showErrorMessage="1">
          <x14:formula1>
            <xm:f>'Dropdown list'!$B$2:$B$8</xm:f>
          </x14:formula1>
          <xm:sqref>A4:A7</xm:sqref>
        </x14:dataValidation>
        <x14:dataValidation type="list" allowBlank="1" showInputMessage="1" showErrorMessage="1">
          <x14:formula1>
            <xm:f>'Dropdown list'!$C$2:$C$6</xm:f>
          </x14:formula1>
          <xm:sqref>B4:B7</xm:sqref>
        </x14:dataValidation>
        <x14:dataValidation type="list" allowBlank="1" showInputMessage="1" showErrorMessage="1">
          <x14:formula1>
            <xm:f>'Dropdown list'!$D$2:$D$3</xm:f>
          </x14:formula1>
          <xm:sqref>L4:L7</xm:sqref>
        </x14:dataValidation>
        <x14:dataValidation type="list" allowBlank="1" showInputMessage="1" showErrorMessage="1">
          <x14:formula1>
            <xm:f>'Dropdown list'!$E$2:$E$3</xm:f>
          </x14:formula1>
          <xm:sqref>M4:M7</xm:sqref>
        </x14:dataValidation>
        <x14:dataValidation type="list" allowBlank="1" showInputMessage="1" showErrorMessage="1">
          <x14:formula1>
            <xm:f>'Dropdown list'!$F$2:$F$3</xm:f>
          </x14:formula1>
          <xm:sqref>K4:K7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showGridLines="0" topLeftCell="I1" zoomScaleNormal="100" workbookViewId="0">
      <selection activeCell="K30" sqref="K30"/>
    </sheetView>
  </sheetViews>
  <sheetFormatPr defaultColWidth="8.625" defaultRowHeight="12.75"/>
  <cols>
    <col min="1" max="2" width="14.875" style="11" hidden="1" customWidth="1"/>
    <col min="3" max="3" width="19.625" style="11" hidden="1" customWidth="1"/>
    <col min="4" max="4" width="27.5" style="11" hidden="1" customWidth="1"/>
    <col min="5" max="5" width="14.875" style="11" hidden="1" customWidth="1"/>
    <col min="6" max="6" width="0" style="11" hidden="1" customWidth="1"/>
    <col min="7" max="7" width="12.125" style="11" hidden="1" customWidth="1"/>
    <col min="8" max="8" width="11.5" style="11" hidden="1" customWidth="1"/>
    <col min="9" max="9" width="5.5" style="45" customWidth="1"/>
    <col min="10" max="10" width="31.875" style="11" customWidth="1"/>
    <col min="11" max="11" width="43.5" style="11" bestFit="1" customWidth="1"/>
    <col min="12" max="12" width="28.625" style="11" hidden="1" customWidth="1"/>
    <col min="13" max="13" width="11.125" style="11" hidden="1" customWidth="1"/>
    <col min="14" max="14" width="10.5" style="11" hidden="1" customWidth="1"/>
    <col min="15" max="15" width="17.625" style="11" hidden="1" customWidth="1"/>
    <col min="16" max="16384" width="8.625" style="11"/>
  </cols>
  <sheetData>
    <row r="1" spans="1:21" ht="30" customHeight="1">
      <c r="A1" s="10" t="s">
        <v>30</v>
      </c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  <c r="H1" s="10" t="s">
        <v>37</v>
      </c>
      <c r="J1" s="12" t="s">
        <v>30</v>
      </c>
      <c r="K1" s="41" t="s">
        <v>96</v>
      </c>
      <c r="L1" s="44" t="s">
        <v>97</v>
      </c>
      <c r="M1" s="13" t="s">
        <v>38</v>
      </c>
      <c r="N1" s="14" t="s">
        <v>34</v>
      </c>
      <c r="O1" s="15" t="s">
        <v>39</v>
      </c>
    </row>
    <row r="2" spans="1:21">
      <c r="A2" s="16" t="s">
        <v>40</v>
      </c>
      <c r="B2" s="17" t="s">
        <v>41</v>
      </c>
      <c r="C2" s="18" t="s">
        <v>42</v>
      </c>
      <c r="D2" s="19" t="s">
        <v>43</v>
      </c>
      <c r="E2" s="20" t="s">
        <v>44</v>
      </c>
      <c r="F2" s="18" t="s">
        <v>45</v>
      </c>
      <c r="G2" s="18" t="s">
        <v>45</v>
      </c>
      <c r="H2" s="18" t="s">
        <v>45</v>
      </c>
      <c r="I2" s="45">
        <v>1</v>
      </c>
      <c r="J2" s="40" t="s">
        <v>75</v>
      </c>
      <c r="K2" s="42" t="s">
        <v>98</v>
      </c>
      <c r="L2" s="40"/>
      <c r="M2" s="21" t="s">
        <v>46</v>
      </c>
      <c r="N2" s="22"/>
      <c r="O2" s="23" t="s">
        <v>47</v>
      </c>
      <c r="T2" s="34"/>
      <c r="U2" s="36"/>
    </row>
    <row r="3" spans="1:21">
      <c r="A3" s="16"/>
      <c r="B3" s="17"/>
      <c r="C3" s="18"/>
      <c r="D3" s="19"/>
      <c r="E3" s="20"/>
      <c r="F3" s="18"/>
      <c r="G3" s="18"/>
      <c r="H3" s="18"/>
      <c r="I3" s="45">
        <v>2</v>
      </c>
      <c r="J3" s="40" t="s">
        <v>81</v>
      </c>
      <c r="K3" s="42" t="s">
        <v>99</v>
      </c>
      <c r="L3" s="40"/>
      <c r="M3" s="21"/>
      <c r="N3" s="22"/>
      <c r="O3" s="23"/>
      <c r="R3" s="37"/>
      <c r="T3" s="34"/>
      <c r="U3" s="36"/>
    </row>
    <row r="4" spans="1:21">
      <c r="A4" s="24"/>
      <c r="B4" s="25"/>
      <c r="C4" s="26"/>
      <c r="D4" s="27"/>
      <c r="E4" s="28"/>
      <c r="F4" s="26"/>
      <c r="G4" s="26"/>
      <c r="H4" s="26"/>
      <c r="I4" s="45">
        <v>3</v>
      </c>
      <c r="J4" s="40" t="s">
        <v>48</v>
      </c>
      <c r="K4" s="42" t="s">
        <v>100</v>
      </c>
      <c r="L4" s="40"/>
      <c r="M4" s="21" t="s">
        <v>49</v>
      </c>
      <c r="N4" s="22"/>
      <c r="O4" s="23" t="s">
        <v>50</v>
      </c>
      <c r="U4" s="36"/>
    </row>
    <row r="5" spans="1:21">
      <c r="A5" s="24"/>
      <c r="B5" s="25"/>
      <c r="C5" s="26"/>
      <c r="D5" s="27"/>
      <c r="E5" s="28"/>
      <c r="F5" s="26"/>
      <c r="G5" s="26"/>
      <c r="H5" s="26"/>
      <c r="I5" s="45">
        <v>4</v>
      </c>
      <c r="J5" s="40" t="s">
        <v>51</v>
      </c>
      <c r="K5" s="42" t="s">
        <v>101</v>
      </c>
      <c r="L5" s="40"/>
      <c r="M5" s="29"/>
      <c r="N5" s="22"/>
      <c r="O5" s="23" t="s">
        <v>52</v>
      </c>
      <c r="U5" s="36"/>
    </row>
    <row r="6" spans="1:21">
      <c r="A6" s="24"/>
      <c r="B6" s="25"/>
      <c r="C6" s="26"/>
      <c r="D6" s="27"/>
      <c r="E6" s="28"/>
      <c r="F6" s="26"/>
      <c r="G6" s="26"/>
      <c r="H6" s="26"/>
      <c r="I6" s="45">
        <v>5</v>
      </c>
      <c r="J6" s="40" t="s">
        <v>76</v>
      </c>
      <c r="K6" s="42" t="s">
        <v>102</v>
      </c>
      <c r="L6" s="40"/>
      <c r="M6" s="29"/>
      <c r="N6" s="22"/>
      <c r="O6" s="23"/>
      <c r="U6" s="36"/>
    </row>
    <row r="7" spans="1:21">
      <c r="A7" s="24"/>
      <c r="B7" s="25"/>
      <c r="C7" s="26"/>
      <c r="D7" s="27"/>
      <c r="E7" s="28"/>
      <c r="F7" s="26"/>
      <c r="G7" s="26"/>
      <c r="H7" s="26"/>
      <c r="I7" s="45">
        <v>6</v>
      </c>
      <c r="J7" s="40" t="s">
        <v>78</v>
      </c>
      <c r="K7" s="42" t="s">
        <v>103</v>
      </c>
      <c r="L7" s="40"/>
      <c r="M7" s="29"/>
      <c r="N7" s="22"/>
      <c r="O7" s="23"/>
    </row>
    <row r="8" spans="1:21" ht="14.45" customHeight="1">
      <c r="A8" s="24"/>
      <c r="B8" s="25"/>
      <c r="C8" s="26"/>
      <c r="D8" s="27"/>
      <c r="E8" s="28"/>
      <c r="F8" s="26"/>
      <c r="G8" s="26"/>
      <c r="H8" s="26"/>
      <c r="I8" s="45">
        <v>7</v>
      </c>
      <c r="J8" s="40" t="s">
        <v>79</v>
      </c>
      <c r="K8" s="42" t="s">
        <v>104</v>
      </c>
      <c r="L8" s="40"/>
      <c r="M8" s="29"/>
      <c r="N8" s="22"/>
      <c r="O8" s="23"/>
      <c r="U8" s="35"/>
    </row>
    <row r="9" spans="1:21" ht="15">
      <c r="A9" s="24"/>
      <c r="B9" s="25"/>
      <c r="C9" s="26"/>
      <c r="D9" s="27"/>
      <c r="E9" s="28"/>
      <c r="F9" s="26"/>
      <c r="G9" s="26"/>
      <c r="H9" s="26"/>
      <c r="I9" s="45">
        <v>8</v>
      </c>
      <c r="J9" s="40" t="s">
        <v>53</v>
      </c>
      <c r="K9" s="42" t="s">
        <v>105</v>
      </c>
      <c r="L9" s="40"/>
      <c r="M9" s="29"/>
      <c r="N9" s="22"/>
      <c r="O9" s="23" t="s">
        <v>54</v>
      </c>
      <c r="U9" s="35"/>
    </row>
    <row r="10" spans="1:21" ht="15">
      <c r="A10" s="24"/>
      <c r="B10" s="25"/>
      <c r="C10" s="26"/>
      <c r="D10" s="27"/>
      <c r="E10" s="28"/>
      <c r="F10" s="26"/>
      <c r="G10" s="26"/>
      <c r="H10" s="26"/>
      <c r="I10" s="45">
        <v>9</v>
      </c>
      <c r="J10" s="40" t="s">
        <v>55</v>
      </c>
      <c r="K10" s="42" t="s">
        <v>106</v>
      </c>
      <c r="L10" s="40"/>
      <c r="M10" s="29"/>
      <c r="N10" s="22"/>
      <c r="O10" s="23" t="s">
        <v>56</v>
      </c>
      <c r="U10" s="35"/>
    </row>
    <row r="11" spans="1:21" ht="15">
      <c r="A11" s="24"/>
      <c r="B11" s="25"/>
      <c r="C11" s="26"/>
      <c r="D11" s="27"/>
      <c r="E11" s="28"/>
      <c r="F11" s="26"/>
      <c r="G11" s="26"/>
      <c r="H11" s="26"/>
      <c r="I11" s="45">
        <v>10</v>
      </c>
      <c r="J11" s="40" t="s">
        <v>57</v>
      </c>
      <c r="K11" s="42" t="s">
        <v>107</v>
      </c>
      <c r="L11" s="40"/>
      <c r="M11" s="29"/>
      <c r="N11" s="22"/>
      <c r="O11" s="23"/>
      <c r="U11" s="35"/>
    </row>
    <row r="12" spans="1:21">
      <c r="A12" s="24"/>
      <c r="B12" s="25"/>
      <c r="C12" s="26"/>
      <c r="D12" s="27"/>
      <c r="E12" s="28"/>
      <c r="F12" s="26"/>
      <c r="G12" s="26"/>
      <c r="H12" s="26"/>
      <c r="I12" s="45">
        <v>11</v>
      </c>
      <c r="J12" s="40" t="s">
        <v>74</v>
      </c>
      <c r="K12" s="42" t="s">
        <v>108</v>
      </c>
      <c r="L12" s="40"/>
      <c r="M12" s="29"/>
      <c r="N12" s="22"/>
      <c r="O12" s="23"/>
    </row>
    <row r="13" spans="1:21">
      <c r="A13" s="24"/>
      <c r="B13" s="25"/>
      <c r="C13" s="26"/>
      <c r="D13" s="27"/>
      <c r="E13" s="28"/>
      <c r="F13" s="26"/>
      <c r="G13" s="26"/>
      <c r="H13" s="26"/>
      <c r="I13" s="45">
        <v>12</v>
      </c>
      <c r="J13" s="40" t="s">
        <v>58</v>
      </c>
      <c r="K13" s="42" t="s">
        <v>109</v>
      </c>
      <c r="L13" s="40"/>
      <c r="M13" s="29"/>
      <c r="N13" s="22"/>
      <c r="O13" s="23"/>
    </row>
    <row r="14" spans="1:21">
      <c r="A14" s="24"/>
      <c r="B14" s="25"/>
      <c r="C14" s="26"/>
      <c r="D14" s="27"/>
      <c r="E14" s="28"/>
      <c r="F14" s="26"/>
      <c r="G14" s="26"/>
      <c r="H14" s="26"/>
      <c r="I14" s="45">
        <v>13</v>
      </c>
      <c r="J14" s="40" t="s">
        <v>59</v>
      </c>
      <c r="K14" s="42" t="s">
        <v>110</v>
      </c>
      <c r="L14" s="40"/>
      <c r="M14" s="29"/>
      <c r="N14" s="22"/>
      <c r="O14" s="23"/>
    </row>
    <row r="15" spans="1:21">
      <c r="A15" s="24"/>
      <c r="B15" s="25"/>
      <c r="C15" s="26"/>
      <c r="D15" s="27"/>
      <c r="E15" s="28"/>
      <c r="F15" s="26"/>
      <c r="G15" s="26"/>
      <c r="H15" s="26"/>
      <c r="I15" s="45">
        <v>14</v>
      </c>
      <c r="J15" s="40" t="s">
        <v>60</v>
      </c>
      <c r="K15" s="42" t="s">
        <v>111</v>
      </c>
      <c r="L15" s="40"/>
      <c r="M15" s="29"/>
      <c r="N15" s="22"/>
      <c r="O15" s="23"/>
    </row>
    <row r="16" spans="1:21">
      <c r="A16" s="24"/>
      <c r="B16" s="25"/>
      <c r="C16" s="26"/>
      <c r="D16" s="27"/>
      <c r="E16" s="28"/>
      <c r="F16" s="26"/>
      <c r="G16" s="26"/>
      <c r="H16" s="26"/>
      <c r="I16" s="45">
        <v>15</v>
      </c>
      <c r="J16" s="40" t="s">
        <v>61</v>
      </c>
      <c r="K16" s="42" t="s">
        <v>112</v>
      </c>
      <c r="L16" s="40"/>
      <c r="M16" s="29"/>
      <c r="N16" s="22"/>
      <c r="O16" s="30"/>
    </row>
    <row r="17" spans="1:21">
      <c r="A17" s="24"/>
      <c r="B17" s="25"/>
      <c r="C17" s="26"/>
      <c r="D17" s="27"/>
      <c r="E17" s="28"/>
      <c r="F17" s="26"/>
      <c r="G17" s="26"/>
      <c r="H17" s="26"/>
      <c r="I17" s="45">
        <v>16</v>
      </c>
      <c r="J17" s="40" t="s">
        <v>89</v>
      </c>
      <c r="K17" s="42" t="s">
        <v>113</v>
      </c>
      <c r="L17" s="40"/>
      <c r="M17" s="29"/>
      <c r="N17" s="22"/>
      <c r="O17" s="30"/>
    </row>
    <row r="18" spans="1:21">
      <c r="A18" s="24"/>
      <c r="B18" s="25"/>
      <c r="C18" s="26"/>
      <c r="D18" s="27"/>
      <c r="E18" s="28"/>
      <c r="F18" s="26"/>
      <c r="G18" s="26"/>
      <c r="H18" s="26"/>
      <c r="I18" s="45">
        <v>17</v>
      </c>
      <c r="J18" s="40" t="s">
        <v>62</v>
      </c>
      <c r="K18" s="42" t="s">
        <v>114</v>
      </c>
      <c r="L18" s="40"/>
      <c r="M18" s="29"/>
      <c r="N18" s="31"/>
      <c r="O18" s="30"/>
      <c r="R18" s="39"/>
    </row>
    <row r="19" spans="1:21">
      <c r="A19" s="24"/>
      <c r="B19" s="25"/>
      <c r="C19" s="26"/>
      <c r="D19" s="27"/>
      <c r="E19" s="28"/>
      <c r="F19" s="26"/>
      <c r="G19" s="26"/>
      <c r="H19" s="26"/>
      <c r="I19" s="45">
        <v>18</v>
      </c>
      <c r="J19" s="40" t="s">
        <v>93</v>
      </c>
      <c r="K19" s="42" t="s">
        <v>115</v>
      </c>
      <c r="L19" s="40"/>
      <c r="M19" s="29"/>
      <c r="N19" s="31"/>
      <c r="O19" s="30"/>
    </row>
    <row r="20" spans="1:21">
      <c r="A20" s="24"/>
      <c r="B20" s="25"/>
      <c r="C20" s="26"/>
      <c r="D20" s="27"/>
      <c r="E20" s="28"/>
      <c r="F20" s="26"/>
      <c r="G20" s="26"/>
      <c r="H20" s="26"/>
      <c r="I20" s="45">
        <v>19</v>
      </c>
      <c r="J20" s="40" t="s">
        <v>80</v>
      </c>
      <c r="K20" s="42" t="s">
        <v>116</v>
      </c>
      <c r="L20" s="40"/>
      <c r="M20" s="29"/>
      <c r="N20" s="31"/>
      <c r="O20" s="30"/>
    </row>
    <row r="21" spans="1:21">
      <c r="A21" s="24"/>
      <c r="B21" s="25"/>
      <c r="C21" s="26"/>
      <c r="D21" s="27"/>
      <c r="E21" s="28"/>
      <c r="F21" s="26"/>
      <c r="G21" s="26"/>
      <c r="H21" s="26"/>
      <c r="I21" s="45">
        <v>20</v>
      </c>
      <c r="J21" s="40" t="s">
        <v>86</v>
      </c>
      <c r="K21" s="42" t="s">
        <v>117</v>
      </c>
      <c r="L21" s="40"/>
      <c r="M21" s="29"/>
      <c r="N21" s="31"/>
      <c r="O21" s="30"/>
    </row>
    <row r="22" spans="1:21">
      <c r="A22" s="24"/>
      <c r="B22" s="25"/>
      <c r="C22" s="26"/>
      <c r="D22" s="27"/>
      <c r="E22" s="28"/>
      <c r="F22" s="26"/>
      <c r="G22" s="26"/>
      <c r="H22" s="26"/>
      <c r="I22" s="45">
        <v>21</v>
      </c>
      <c r="J22" s="40" t="s">
        <v>87</v>
      </c>
      <c r="K22" s="42" t="s">
        <v>118</v>
      </c>
      <c r="L22" s="40"/>
      <c r="M22" s="29"/>
      <c r="N22" s="31"/>
      <c r="O22" s="30"/>
    </row>
    <row r="23" spans="1:21">
      <c r="A23" s="24"/>
      <c r="B23" s="25"/>
      <c r="C23" s="26"/>
      <c r="D23" s="27"/>
      <c r="E23" s="28"/>
      <c r="F23" s="26"/>
      <c r="G23" s="26"/>
      <c r="H23" s="26"/>
      <c r="I23" s="45">
        <v>22</v>
      </c>
      <c r="J23" s="40" t="s">
        <v>88</v>
      </c>
      <c r="K23" s="42" t="s">
        <v>119</v>
      </c>
      <c r="L23" s="40"/>
      <c r="M23" s="29"/>
      <c r="N23" s="31"/>
      <c r="O23" s="30"/>
    </row>
    <row r="24" spans="1:21">
      <c r="A24" s="24"/>
      <c r="B24" s="25"/>
      <c r="C24" s="26"/>
      <c r="D24" s="27"/>
      <c r="E24" s="28"/>
      <c r="F24" s="26"/>
      <c r="G24" s="26"/>
      <c r="H24" s="26"/>
      <c r="I24" s="45">
        <v>23</v>
      </c>
      <c r="J24" s="40" t="s">
        <v>95</v>
      </c>
      <c r="K24" s="42" t="s">
        <v>120</v>
      </c>
      <c r="L24" s="40"/>
      <c r="M24" s="29"/>
      <c r="N24" s="31"/>
      <c r="O24" s="30"/>
    </row>
    <row r="25" spans="1:21">
      <c r="A25" s="24"/>
      <c r="B25" s="25"/>
      <c r="C25" s="26"/>
      <c r="D25" s="27"/>
      <c r="E25" s="28"/>
      <c r="F25" s="26"/>
      <c r="G25" s="26"/>
      <c r="H25" s="26"/>
      <c r="I25" s="45">
        <v>24</v>
      </c>
      <c r="J25" s="40" t="s">
        <v>90</v>
      </c>
      <c r="K25" s="42" t="s">
        <v>121</v>
      </c>
      <c r="L25" s="40"/>
      <c r="M25" s="29"/>
      <c r="N25" s="31"/>
      <c r="O25" s="30"/>
    </row>
    <row r="26" spans="1:21">
      <c r="A26" s="24"/>
      <c r="B26" s="25"/>
      <c r="C26" s="26"/>
      <c r="D26" s="27"/>
      <c r="E26" s="28"/>
      <c r="F26" s="26"/>
      <c r="G26" s="26"/>
      <c r="H26" s="26"/>
      <c r="I26" s="45">
        <v>25</v>
      </c>
      <c r="J26" s="38" t="s">
        <v>63</v>
      </c>
      <c r="K26" s="43" t="s">
        <v>122</v>
      </c>
      <c r="L26" s="38"/>
      <c r="M26" s="29"/>
      <c r="N26" s="22"/>
      <c r="O26" s="30"/>
    </row>
    <row r="27" spans="1:21">
      <c r="A27" s="24"/>
      <c r="B27" s="25"/>
      <c r="C27" s="26"/>
      <c r="D27" s="27"/>
      <c r="E27" s="28"/>
      <c r="F27" s="26"/>
      <c r="G27" s="26"/>
      <c r="H27" s="26"/>
      <c r="I27" s="45">
        <v>26</v>
      </c>
      <c r="J27" s="38" t="s">
        <v>82</v>
      </c>
      <c r="K27" s="43" t="s">
        <v>123</v>
      </c>
      <c r="L27" s="38"/>
      <c r="M27" s="29"/>
      <c r="N27" s="22"/>
      <c r="O27" s="30"/>
    </row>
    <row r="28" spans="1:21">
      <c r="A28" s="24"/>
      <c r="B28" s="25"/>
      <c r="C28" s="26"/>
      <c r="D28" s="27"/>
      <c r="E28" s="28"/>
      <c r="F28" s="26"/>
      <c r="G28" s="26"/>
      <c r="H28" s="26"/>
      <c r="I28" s="45">
        <v>27</v>
      </c>
      <c r="J28" s="38" t="s">
        <v>64</v>
      </c>
      <c r="K28" s="43" t="s">
        <v>124</v>
      </c>
      <c r="L28" s="38"/>
      <c r="M28" s="29"/>
      <c r="N28" s="32"/>
      <c r="O28" s="30"/>
      <c r="U28" s="11" t="s">
        <v>94</v>
      </c>
    </row>
    <row r="29" spans="1:21">
      <c r="A29" s="24"/>
      <c r="B29" s="25"/>
      <c r="C29" s="26"/>
      <c r="D29" s="27"/>
      <c r="E29" s="28"/>
      <c r="F29" s="26"/>
      <c r="G29" s="26"/>
      <c r="H29" s="26"/>
      <c r="I29" s="45">
        <v>28</v>
      </c>
      <c r="J29" s="38" t="s">
        <v>92</v>
      </c>
      <c r="K29" s="43" t="s">
        <v>125</v>
      </c>
      <c r="L29" s="38"/>
      <c r="M29" s="29"/>
      <c r="N29" s="32"/>
      <c r="O29" s="30"/>
    </row>
    <row r="30" spans="1:21">
      <c r="A30" s="24"/>
      <c r="B30" s="25"/>
      <c r="C30" s="26"/>
      <c r="D30" s="27"/>
      <c r="E30" s="28"/>
      <c r="F30" s="26"/>
      <c r="G30" s="26"/>
      <c r="H30" s="26"/>
      <c r="I30" s="45">
        <v>29</v>
      </c>
      <c r="J30" s="38" t="s">
        <v>91</v>
      </c>
      <c r="K30" s="43" t="s">
        <v>126</v>
      </c>
      <c r="L30" s="38"/>
      <c r="M30" s="29"/>
      <c r="N30" s="32"/>
      <c r="O30" s="30"/>
    </row>
    <row r="31" spans="1:21">
      <c r="A31" s="24"/>
      <c r="B31" s="25"/>
      <c r="C31" s="26"/>
      <c r="D31" s="27"/>
      <c r="E31" s="28"/>
      <c r="F31" s="26"/>
      <c r="G31" s="26"/>
      <c r="H31" s="26"/>
      <c r="I31" s="45">
        <v>30</v>
      </c>
      <c r="J31" s="38" t="s">
        <v>65</v>
      </c>
      <c r="K31" s="43" t="s">
        <v>127</v>
      </c>
      <c r="L31" s="38"/>
      <c r="M31" s="29"/>
      <c r="N31" s="32"/>
      <c r="O31" s="30"/>
    </row>
    <row r="32" spans="1:21">
      <c r="A32" s="24"/>
      <c r="B32" s="25"/>
      <c r="C32" s="26"/>
      <c r="D32" s="27"/>
      <c r="E32" s="28"/>
      <c r="F32" s="26"/>
      <c r="G32" s="26"/>
      <c r="H32" s="26"/>
      <c r="I32" s="45">
        <v>31</v>
      </c>
      <c r="J32" s="38" t="s">
        <v>77</v>
      </c>
      <c r="K32" s="43" t="s">
        <v>128</v>
      </c>
      <c r="L32" s="38"/>
      <c r="M32" s="29"/>
      <c r="N32" s="32"/>
      <c r="O32" s="30"/>
    </row>
    <row r="33" spans="1:15">
      <c r="A33" s="24"/>
      <c r="B33" s="25"/>
      <c r="C33" s="26"/>
      <c r="D33" s="27"/>
      <c r="E33" s="28"/>
      <c r="F33" s="26"/>
      <c r="G33" s="26"/>
      <c r="H33" s="26"/>
      <c r="I33" s="45">
        <v>32</v>
      </c>
      <c r="J33" s="38" t="s">
        <v>66</v>
      </c>
      <c r="K33" s="43" t="s">
        <v>129</v>
      </c>
      <c r="L33" s="38"/>
      <c r="M33" s="29"/>
      <c r="N33" s="32"/>
      <c r="O33" s="30"/>
    </row>
    <row r="34" spans="1:15">
      <c r="A34" s="24"/>
      <c r="B34" s="25"/>
      <c r="C34" s="26"/>
      <c r="D34" s="27"/>
      <c r="E34" s="28"/>
      <c r="F34" s="26"/>
      <c r="G34" s="26"/>
      <c r="H34" s="26"/>
      <c r="I34" s="45">
        <v>33</v>
      </c>
      <c r="J34" s="38" t="s">
        <v>67</v>
      </c>
      <c r="K34" s="43" t="s">
        <v>130</v>
      </c>
      <c r="L34" s="38"/>
      <c r="M34" s="29"/>
      <c r="N34" s="32"/>
      <c r="O34" s="30"/>
    </row>
    <row r="35" spans="1:15">
      <c r="A35" s="24"/>
      <c r="B35" s="25"/>
      <c r="C35" s="26"/>
      <c r="D35" s="27"/>
      <c r="E35" s="28"/>
      <c r="F35" s="26"/>
      <c r="G35" s="26"/>
      <c r="H35" s="26"/>
      <c r="I35" s="45">
        <v>34</v>
      </c>
      <c r="J35" s="38" t="s">
        <v>85</v>
      </c>
      <c r="K35" s="43" t="s">
        <v>131</v>
      </c>
      <c r="L35" s="38"/>
      <c r="M35" s="29"/>
      <c r="N35" s="32"/>
      <c r="O35" s="30"/>
    </row>
    <row r="36" spans="1:15">
      <c r="A36" s="24"/>
      <c r="B36" s="25"/>
      <c r="C36" s="26"/>
      <c r="D36" s="27"/>
      <c r="E36" s="28"/>
      <c r="F36" s="26"/>
      <c r="G36" s="26"/>
      <c r="H36" s="26"/>
      <c r="I36" s="45">
        <v>35</v>
      </c>
      <c r="J36" s="38" t="s">
        <v>68</v>
      </c>
      <c r="K36" s="43" t="s">
        <v>132</v>
      </c>
      <c r="L36" s="38"/>
      <c r="M36" s="29"/>
      <c r="N36" s="32"/>
      <c r="O36" s="30"/>
    </row>
    <row r="37" spans="1:15">
      <c r="A37" s="24"/>
      <c r="B37" s="25"/>
      <c r="C37" s="26"/>
      <c r="D37" s="27"/>
      <c r="E37" s="28"/>
      <c r="F37" s="26"/>
      <c r="G37" s="26"/>
      <c r="H37" s="26"/>
      <c r="I37" s="45">
        <v>36</v>
      </c>
      <c r="J37" s="38" t="s">
        <v>69</v>
      </c>
      <c r="K37" s="43" t="s">
        <v>133</v>
      </c>
      <c r="L37" s="38"/>
      <c r="M37" s="29"/>
      <c r="N37" s="32"/>
      <c r="O37" s="30"/>
    </row>
    <row r="38" spans="1:15">
      <c r="A38" s="24"/>
      <c r="B38" s="25"/>
      <c r="C38" s="26"/>
      <c r="D38" s="27"/>
      <c r="E38" s="28"/>
      <c r="F38" s="26"/>
      <c r="G38" s="26"/>
      <c r="H38" s="2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workbookViewId="0">
      <selection activeCell="B2" sqref="B2:B8"/>
    </sheetView>
  </sheetViews>
  <sheetFormatPr defaultRowHeight="15.75"/>
  <cols>
    <col min="1" max="1" width="17.125" customWidth="1"/>
  </cols>
  <sheetData>
    <row r="1" spans="1:6">
      <c r="A1" t="s">
        <v>175</v>
      </c>
      <c r="B1" t="s">
        <v>197</v>
      </c>
      <c r="C1" t="s">
        <v>205</v>
      </c>
      <c r="E1" t="s">
        <v>210</v>
      </c>
    </row>
    <row r="2" spans="1:6">
      <c r="A2" t="s">
        <v>72</v>
      </c>
      <c r="B2" t="s">
        <v>198</v>
      </c>
      <c r="C2" t="s">
        <v>24</v>
      </c>
      <c r="D2" t="s">
        <v>208</v>
      </c>
      <c r="E2" t="s">
        <v>211</v>
      </c>
      <c r="F2" t="s">
        <v>212</v>
      </c>
    </row>
    <row r="3" spans="1:6">
      <c r="A3" t="s">
        <v>73</v>
      </c>
      <c r="B3" t="s">
        <v>199</v>
      </c>
      <c r="C3" t="s">
        <v>23</v>
      </c>
      <c r="D3" t="s">
        <v>209</v>
      </c>
      <c r="E3" t="s">
        <v>10</v>
      </c>
      <c r="F3" t="s">
        <v>213</v>
      </c>
    </row>
    <row r="4" spans="1:6">
      <c r="B4" t="s">
        <v>200</v>
      </c>
      <c r="C4" t="s">
        <v>22</v>
      </c>
    </row>
    <row r="5" spans="1:6">
      <c r="B5" t="s">
        <v>201</v>
      </c>
      <c r="C5" t="s">
        <v>21</v>
      </c>
    </row>
    <row r="6" spans="1:6">
      <c r="B6" t="s">
        <v>202</v>
      </c>
      <c r="C6" t="s">
        <v>206</v>
      </c>
    </row>
    <row r="7" spans="1:6">
      <c r="B7" t="s">
        <v>204</v>
      </c>
    </row>
    <row r="8" spans="1:6">
      <c r="B8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FOB database - N772-V1</vt:lpstr>
      <vt:lpstr>N773 - auto link</vt:lpstr>
      <vt:lpstr>Treatment Cost Summary – N774</vt:lpstr>
      <vt:lpstr>4B. Treatment data base-N774</vt:lpstr>
      <vt:lpstr>Dropdown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Sunny</cp:lastModifiedBy>
  <dcterms:created xsi:type="dcterms:W3CDTF">2019-12-06T02:34:54Z</dcterms:created>
  <dcterms:modified xsi:type="dcterms:W3CDTF">2022-03-12T02:19:00Z</dcterms:modified>
</cp:coreProperties>
</file>