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pen\OneDrive\Documents\Portfolio Data Analytics\Business Analytics Module 1 Spreadsheet Models Portfolio\"/>
    </mc:Choice>
  </mc:AlternateContent>
  <xr:revisionPtr revIDLastSave="0" documentId="13_ncr:1_{95904F0F-F414-4273-8BA5-344A6014174A}" xr6:coauthVersionLast="47" xr6:coauthVersionMax="47" xr10:uidLastSave="{00000000-0000-0000-0000-000000000000}"/>
  <bookViews>
    <workbookView xWindow="-110" yWindow="-110" windowWidth="22780" windowHeight="14540" firstSheet="1" activeTab="4" xr2:uid="{2CBB3C48-F539-49C2-89AC-C50D9729BF9F}"/>
  </bookViews>
  <sheets>
    <sheet name="Mortgage Spreadsheet Model" sheetId="1" r:id="rId1"/>
    <sheet name="Credit Card Spreadsheet Model" sheetId="4" r:id="rId2"/>
    <sheet name="Savings Spreadsheet Model" sheetId="2" r:id="rId3"/>
    <sheet name="Calculations" sheetId="3" r:id="rId4"/>
    <sheet name="PV,FV,PMT,NP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7" i="5" l="1"/>
  <c r="A25" i="5"/>
  <c r="A12" i="5"/>
  <c r="A3" i="5"/>
  <c r="A49" i="5"/>
  <c r="A38" i="5"/>
  <c r="G7" i="5"/>
  <c r="G5" i="5"/>
  <c r="G33" i="5"/>
  <c r="G57" i="5"/>
  <c r="G53" i="5"/>
  <c r="G16" i="5"/>
  <c r="G20" i="5"/>
  <c r="G12" i="5"/>
  <c r="G38" i="5"/>
  <c r="G3" i="5"/>
  <c r="G49" i="5"/>
  <c r="G51" i="5"/>
  <c r="G27" i="5"/>
  <c r="G42" i="5"/>
  <c r="G18" i="5"/>
  <c r="G44" i="5"/>
  <c r="G40" i="5"/>
  <c r="G31" i="5"/>
  <c r="G25" i="5"/>
  <c r="G29" i="5"/>
  <c r="F12" i="3"/>
  <c r="D12" i="3"/>
  <c r="B12" i="3"/>
  <c r="C4" i="3"/>
  <c r="D4" i="3"/>
  <c r="E4" i="3"/>
  <c r="F4" i="3"/>
  <c r="C5" i="3"/>
  <c r="D5" i="3" s="1"/>
  <c r="E5" i="3" s="1"/>
  <c r="C6" i="3"/>
  <c r="C7" i="3"/>
  <c r="C8" i="3"/>
  <c r="C9" i="3"/>
  <c r="C10" i="3"/>
  <c r="C11" i="3"/>
  <c r="F3" i="3"/>
  <c r="E3" i="3"/>
  <c r="D3" i="3"/>
  <c r="C3" i="3"/>
  <c r="D2" i="3"/>
  <c r="E2" i="3"/>
  <c r="F2" i="3" s="1"/>
  <c r="B14" i="4"/>
  <c r="C14" i="4"/>
  <c r="D14" i="4"/>
  <c r="E14" i="4"/>
  <c r="F14" i="4"/>
  <c r="G14" i="4"/>
  <c r="B15" i="4"/>
  <c r="D15" i="4" s="1"/>
  <c r="C15" i="4"/>
  <c r="E15" i="4" s="1"/>
  <c r="C16" i="4"/>
  <c r="C17" i="4"/>
  <c r="C18" i="4"/>
  <c r="C19" i="4"/>
  <c r="C20" i="4"/>
  <c r="C21" i="4"/>
  <c r="C22" i="4"/>
  <c r="C23" i="4"/>
  <c r="G5" i="4"/>
  <c r="C5" i="4"/>
  <c r="B12" i="4" s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" i="2"/>
  <c r="F5" i="2"/>
  <c r="C12" i="2"/>
  <c r="B12" i="2"/>
  <c r="C5" i="1"/>
  <c r="B12" i="1" s="1"/>
  <c r="F5" i="1"/>
  <c r="G5" i="1"/>
  <c r="F5" i="3" l="1"/>
  <c r="G15" i="4"/>
  <c r="F15" i="4"/>
  <c r="B16" i="4" s="1"/>
  <c r="A8" i="4"/>
  <c r="C12" i="4" s="1"/>
  <c r="E12" i="4" s="1"/>
  <c r="F12" i="4" s="1"/>
  <c r="B13" i="4" s="1"/>
  <c r="D12" i="4"/>
  <c r="G12" i="4" s="1"/>
  <c r="A8" i="2"/>
  <c r="F8" i="2" s="1"/>
  <c r="D12" i="2"/>
  <c r="E12" i="2" s="1"/>
  <c r="F12" i="2"/>
  <c r="D12" i="1"/>
  <c r="G12" i="1" s="1"/>
  <c r="A8" i="1"/>
  <c r="C12" i="1" s="1"/>
  <c r="D6" i="3" l="1"/>
  <c r="E6" i="3" s="1"/>
  <c r="G16" i="4"/>
  <c r="D16" i="4"/>
  <c r="E16" i="4" s="1"/>
  <c r="F16" i="4" s="1"/>
  <c r="B17" i="4" s="1"/>
  <c r="C13" i="4"/>
  <c r="D13" i="4"/>
  <c r="B13" i="2"/>
  <c r="E12" i="1"/>
  <c r="F12" i="1" s="1"/>
  <c r="B13" i="1" s="1"/>
  <c r="D13" i="1" s="1"/>
  <c r="G13" i="1" s="1"/>
  <c r="C13" i="1"/>
  <c r="C22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7" i="1"/>
  <c r="C61" i="1"/>
  <c r="C85" i="1"/>
  <c r="C101" i="1"/>
  <c r="C109" i="1"/>
  <c r="C117" i="1"/>
  <c r="C125" i="1"/>
  <c r="C18" i="1"/>
  <c r="C30" i="1"/>
  <c r="C46" i="1"/>
  <c r="C54" i="1"/>
  <c r="C62" i="1"/>
  <c r="C78" i="1"/>
  <c r="C94" i="1"/>
  <c r="C110" i="1"/>
  <c r="C126" i="1"/>
  <c r="C31" i="1"/>
  <c r="C47" i="1"/>
  <c r="C63" i="1"/>
  <c r="C79" i="1"/>
  <c r="C95" i="1"/>
  <c r="C111" i="1"/>
  <c r="C127" i="1"/>
  <c r="C24" i="1"/>
  <c r="C48" i="1"/>
  <c r="C56" i="1"/>
  <c r="C64" i="1"/>
  <c r="C72" i="1"/>
  <c r="C80" i="1"/>
  <c r="C88" i="1"/>
  <c r="C96" i="1"/>
  <c r="C104" i="1"/>
  <c r="C112" i="1"/>
  <c r="C120" i="1"/>
  <c r="C128" i="1"/>
  <c r="C21" i="1"/>
  <c r="C25" i="1"/>
  <c r="C33" i="1"/>
  <c r="C41" i="1"/>
  <c r="C49" i="1"/>
  <c r="C29" i="1"/>
  <c r="C37" i="1"/>
  <c r="C45" i="1"/>
  <c r="C53" i="1"/>
  <c r="C69" i="1"/>
  <c r="C77" i="1"/>
  <c r="C93" i="1"/>
  <c r="C38" i="1"/>
  <c r="C70" i="1"/>
  <c r="C86" i="1"/>
  <c r="C102" i="1"/>
  <c r="C118" i="1"/>
  <c r="C19" i="1"/>
  <c r="C23" i="1"/>
  <c r="C39" i="1"/>
  <c r="C55" i="1"/>
  <c r="C71" i="1"/>
  <c r="C87" i="1"/>
  <c r="C103" i="1"/>
  <c r="C119" i="1"/>
  <c r="C20" i="1"/>
  <c r="C32" i="1"/>
  <c r="C40" i="1"/>
  <c r="C27" i="1"/>
  <c r="C58" i="1"/>
  <c r="C81" i="1"/>
  <c r="C99" i="1"/>
  <c r="C122" i="1"/>
  <c r="C82" i="1"/>
  <c r="C123" i="1"/>
  <c r="C34" i="1"/>
  <c r="C59" i="1"/>
  <c r="C35" i="1"/>
  <c r="C65" i="1"/>
  <c r="C83" i="1"/>
  <c r="C106" i="1"/>
  <c r="C129" i="1"/>
  <c r="C14" i="1"/>
  <c r="C42" i="1"/>
  <c r="C66" i="1"/>
  <c r="C89" i="1"/>
  <c r="C107" i="1"/>
  <c r="C130" i="1"/>
  <c r="C15" i="1"/>
  <c r="C43" i="1"/>
  <c r="C67" i="1"/>
  <c r="C90" i="1"/>
  <c r="C113" i="1"/>
  <c r="C131" i="1"/>
  <c r="C16" i="1"/>
  <c r="C50" i="1"/>
  <c r="C73" i="1"/>
  <c r="C91" i="1"/>
  <c r="C114" i="1"/>
  <c r="C51" i="1"/>
  <c r="C74" i="1"/>
  <c r="C97" i="1"/>
  <c r="C115" i="1"/>
  <c r="C26" i="1"/>
  <c r="C57" i="1"/>
  <c r="C75" i="1"/>
  <c r="C98" i="1"/>
  <c r="C121" i="1"/>
  <c r="C105" i="1"/>
  <c r="E13" i="1" l="1"/>
  <c r="F13" i="1" s="1"/>
  <c r="B14" i="1" s="1"/>
  <c r="D14" i="1" s="1"/>
  <c r="G14" i="1" s="1"/>
  <c r="F6" i="3"/>
  <c r="D17" i="4"/>
  <c r="E17" i="4" s="1"/>
  <c r="F17" i="4"/>
  <c r="B18" i="4" s="1"/>
  <c r="G17" i="4"/>
  <c r="E13" i="4"/>
  <c r="F13" i="4" s="1"/>
  <c r="G13" i="4"/>
  <c r="D13" i="2"/>
  <c r="F13" i="2" s="1"/>
  <c r="E13" i="2"/>
  <c r="B14" i="2" s="1"/>
  <c r="D7" i="3" l="1"/>
  <c r="E7" i="3" s="1"/>
  <c r="D18" i="4"/>
  <c r="E18" i="4" s="1"/>
  <c r="F18" i="4" s="1"/>
  <c r="B19" i="4" s="1"/>
  <c r="G18" i="4"/>
  <c r="D14" i="2"/>
  <c r="F14" i="2" s="1"/>
  <c r="E14" i="1"/>
  <c r="F14" i="1" s="1"/>
  <c r="B15" i="1" s="1"/>
  <c r="D15" i="1" s="1"/>
  <c r="F7" i="3" l="1"/>
  <c r="D19" i="4"/>
  <c r="E19" i="4" s="1"/>
  <c r="F19" i="4" s="1"/>
  <c r="B20" i="4" s="1"/>
  <c r="E14" i="2"/>
  <c r="B15" i="2" s="1"/>
  <c r="D15" i="2" s="1"/>
  <c r="E15" i="2" s="1"/>
  <c r="B16" i="2" s="1"/>
  <c r="D16" i="2" s="1"/>
  <c r="E16" i="2" s="1"/>
  <c r="B17" i="2" s="1"/>
  <c r="D17" i="2" s="1"/>
  <c r="E17" i="2" s="1"/>
  <c r="B18" i="2" s="1"/>
  <c r="D18" i="2" s="1"/>
  <c r="E18" i="2" s="1"/>
  <c r="B19" i="2" s="1"/>
  <c r="D19" i="2" s="1"/>
  <c r="E19" i="2" s="1"/>
  <c r="B20" i="2" s="1"/>
  <c r="E15" i="1"/>
  <c r="F15" i="1" s="1"/>
  <c r="B16" i="1" s="1"/>
  <c r="D16" i="1" s="1"/>
  <c r="E16" i="1" s="1"/>
  <c r="F16" i="1" s="1"/>
  <c r="B17" i="1" s="1"/>
  <c r="D17" i="1" s="1"/>
  <c r="E17" i="1" s="1"/>
  <c r="G15" i="1"/>
  <c r="D8" i="3" l="1"/>
  <c r="E8" i="3" s="1"/>
  <c r="F8" i="3"/>
  <c r="D20" i="4"/>
  <c r="E20" i="4" s="1"/>
  <c r="F20" i="4" s="1"/>
  <c r="B21" i="4" s="1"/>
  <c r="G19" i="4"/>
  <c r="G20" i="4" s="1"/>
  <c r="F15" i="2"/>
  <c r="F16" i="2" s="1"/>
  <c r="F17" i="2" s="1"/>
  <c r="F18" i="2" s="1"/>
  <c r="F19" i="2" s="1"/>
  <c r="D20" i="2"/>
  <c r="E20" i="2" s="1"/>
  <c r="B21" i="2" s="1"/>
  <c r="G16" i="1"/>
  <c r="G17" i="1" s="1"/>
  <c r="F17" i="1"/>
  <c r="B18" i="1" s="1"/>
  <c r="D18" i="1" s="1"/>
  <c r="E18" i="1" s="1"/>
  <c r="F18" i="1" s="1"/>
  <c r="B19" i="1" s="1"/>
  <c r="D9" i="3" l="1"/>
  <c r="E9" i="3" s="1"/>
  <c r="D21" i="4"/>
  <c r="E21" i="4" s="1"/>
  <c r="F21" i="4" s="1"/>
  <c r="B22" i="4" s="1"/>
  <c r="F20" i="2"/>
  <c r="D21" i="2"/>
  <c r="F21" i="2" s="1"/>
  <c r="D19" i="1"/>
  <c r="E19" i="1" s="1"/>
  <c r="F19" i="1" s="1"/>
  <c r="B20" i="1" s="1"/>
  <c r="G18" i="1"/>
  <c r="F9" i="3" l="1"/>
  <c r="D22" i="4"/>
  <c r="E22" i="4" s="1"/>
  <c r="F22" i="4"/>
  <c r="B23" i="4" s="1"/>
  <c r="G21" i="4"/>
  <c r="G22" i="4" s="1"/>
  <c r="E21" i="2"/>
  <c r="B22" i="2" s="1"/>
  <c r="D22" i="2"/>
  <c r="F22" i="2" s="1"/>
  <c r="D20" i="1"/>
  <c r="E20" i="1" s="1"/>
  <c r="F20" i="1" s="1"/>
  <c r="B21" i="1" s="1"/>
  <c r="G19" i="1"/>
  <c r="D10" i="3" l="1"/>
  <c r="E10" i="3" s="1"/>
  <c r="E22" i="2"/>
  <c r="B23" i="2" s="1"/>
  <c r="D23" i="2" s="1"/>
  <c r="F23" i="2" s="1"/>
  <c r="D23" i="4"/>
  <c r="E23" i="4" s="1"/>
  <c r="F23" i="4" s="1"/>
  <c r="D21" i="1"/>
  <c r="E21" i="1" s="1"/>
  <c r="F21" i="1" s="1"/>
  <c r="B22" i="1" s="1"/>
  <c r="D22" i="1" s="1"/>
  <c r="E22" i="1" s="1"/>
  <c r="F22" i="1" s="1"/>
  <c r="B23" i="1" s="1"/>
  <c r="D23" i="1" s="1"/>
  <c r="E23" i="1" s="1"/>
  <c r="F23" i="1" s="1"/>
  <c r="B24" i="1" s="1"/>
  <c r="D24" i="1" s="1"/>
  <c r="E24" i="1" s="1"/>
  <c r="F24" i="1" s="1"/>
  <c r="B25" i="1" s="1"/>
  <c r="G20" i="1"/>
  <c r="F10" i="3" l="1"/>
  <c r="G23" i="4"/>
  <c r="E23" i="2"/>
  <c r="B24" i="2" s="1"/>
  <c r="G21" i="1"/>
  <c r="G22" i="1" s="1"/>
  <c r="G23" i="1" s="1"/>
  <c r="G24" i="1" s="1"/>
  <c r="D25" i="1"/>
  <c r="E25" i="1" s="1"/>
  <c r="F25" i="1" s="1"/>
  <c r="B26" i="1" s="1"/>
  <c r="D11" i="3" l="1"/>
  <c r="E11" i="3" s="1"/>
  <c r="D24" i="2"/>
  <c r="F24" i="2" s="1"/>
  <c r="G25" i="1"/>
  <c r="D26" i="1"/>
  <c r="E26" i="1" s="1"/>
  <c r="F26" i="1" s="1"/>
  <c r="B27" i="1" s="1"/>
  <c r="F11" i="3" l="1"/>
  <c r="E24" i="2"/>
  <c r="B25" i="2" s="1"/>
  <c r="D25" i="2" s="1"/>
  <c r="E25" i="2" s="1"/>
  <c r="B26" i="2" s="1"/>
  <c r="G26" i="1"/>
  <c r="D27" i="1"/>
  <c r="E27" i="1" s="1"/>
  <c r="F27" i="1" s="1"/>
  <c r="B28" i="1" s="1"/>
  <c r="D28" i="1" s="1"/>
  <c r="E28" i="1" s="1"/>
  <c r="F28" i="1" s="1"/>
  <c r="B29" i="1" s="1"/>
  <c r="F25" i="2" l="1"/>
  <c r="D26" i="2"/>
  <c r="F26" i="2" s="1"/>
  <c r="G27" i="1"/>
  <c r="G28" i="1" s="1"/>
  <c r="D29" i="1"/>
  <c r="E29" i="1" s="1"/>
  <c r="F29" i="1" s="1"/>
  <c r="B30" i="1" s="1"/>
  <c r="E26" i="2" l="1"/>
  <c r="B27" i="2" s="1"/>
  <c r="D27" i="2"/>
  <c r="E27" i="2" s="1"/>
  <c r="B28" i="2" s="1"/>
  <c r="D30" i="1"/>
  <c r="E30" i="1" s="1"/>
  <c r="F30" i="1" s="1"/>
  <c r="B31" i="1" s="1"/>
  <c r="G29" i="1"/>
  <c r="F27" i="2" l="1"/>
  <c r="D28" i="2"/>
  <c r="E28" i="2" s="1"/>
  <c r="B29" i="2" s="1"/>
  <c r="G30" i="1"/>
  <c r="D31" i="1"/>
  <c r="E31" i="1" s="1"/>
  <c r="F31" i="1" s="1"/>
  <c r="B32" i="1" s="1"/>
  <c r="D32" i="1" s="1"/>
  <c r="E32" i="1" s="1"/>
  <c r="F32" i="1" s="1"/>
  <c r="B33" i="1" s="1"/>
  <c r="D29" i="2" l="1"/>
  <c r="E29" i="2"/>
  <c r="B30" i="2" s="1"/>
  <c r="F28" i="2"/>
  <c r="D33" i="1"/>
  <c r="E33" i="1" s="1"/>
  <c r="F33" i="1" s="1"/>
  <c r="B34" i="1" s="1"/>
  <c r="G31" i="1"/>
  <c r="G32" i="1" s="1"/>
  <c r="D30" i="2" l="1"/>
  <c r="E30" i="2"/>
  <c r="B31" i="2" s="1"/>
  <c r="F29" i="2"/>
  <c r="G33" i="1"/>
  <c r="D34" i="1"/>
  <c r="E34" i="1" s="1"/>
  <c r="F34" i="1" s="1"/>
  <c r="B35" i="1" s="1"/>
  <c r="D31" i="2" l="1"/>
  <c r="E31" i="2" s="1"/>
  <c r="B32" i="2" s="1"/>
  <c r="F30" i="2"/>
  <c r="F31" i="2" s="1"/>
  <c r="G34" i="1"/>
  <c r="D35" i="1"/>
  <c r="E35" i="1" s="1"/>
  <c r="F35" i="1" s="1"/>
  <c r="B36" i="1" s="1"/>
  <c r="D36" i="1" s="1"/>
  <c r="E36" i="1" s="1"/>
  <c r="F36" i="1" s="1"/>
  <c r="B37" i="1" s="1"/>
  <c r="D32" i="2" l="1"/>
  <c r="F32" i="2" s="1"/>
  <c r="E32" i="2"/>
  <c r="B33" i="2" s="1"/>
  <c r="G35" i="1"/>
  <c r="G36" i="1" s="1"/>
  <c r="D37" i="1"/>
  <c r="E37" i="1" s="1"/>
  <c r="F37" i="1" s="1"/>
  <c r="B38" i="1" s="1"/>
  <c r="D33" i="2" l="1"/>
  <c r="E33" i="2" s="1"/>
  <c r="B34" i="2" s="1"/>
  <c r="D38" i="1"/>
  <c r="E38" i="1" s="1"/>
  <c r="F38" i="1" s="1"/>
  <c r="B39" i="1" s="1"/>
  <c r="G37" i="1"/>
  <c r="D34" i="2" l="1"/>
  <c r="E34" i="2" s="1"/>
  <c r="B35" i="2" s="1"/>
  <c r="F33" i="2"/>
  <c r="G38" i="1"/>
  <c r="D39" i="1"/>
  <c r="E39" i="1" s="1"/>
  <c r="F39" i="1" s="1"/>
  <c r="B40" i="1" s="1"/>
  <c r="D40" i="1" s="1"/>
  <c r="E40" i="1" s="1"/>
  <c r="F40" i="1" s="1"/>
  <c r="B41" i="1" s="1"/>
  <c r="D35" i="2" l="1"/>
  <c r="E35" i="2" s="1"/>
  <c r="B36" i="2" s="1"/>
  <c r="F34" i="2"/>
  <c r="D41" i="1"/>
  <c r="E41" i="1" s="1"/>
  <c r="F41" i="1" s="1"/>
  <c r="B42" i="1" s="1"/>
  <c r="G39" i="1"/>
  <c r="G40" i="1" s="1"/>
  <c r="F35" i="2" l="1"/>
  <c r="D36" i="2"/>
  <c r="E36" i="2" s="1"/>
  <c r="B37" i="2" s="1"/>
  <c r="G41" i="1"/>
  <c r="D42" i="1"/>
  <c r="E42" i="1" s="1"/>
  <c r="F42" i="1" s="1"/>
  <c r="B43" i="1" s="1"/>
  <c r="D37" i="2" l="1"/>
  <c r="E37" i="2" s="1"/>
  <c r="B38" i="2" s="1"/>
  <c r="F36" i="2"/>
  <c r="D43" i="1"/>
  <c r="E43" i="1" s="1"/>
  <c r="F43" i="1" s="1"/>
  <c r="B44" i="1" s="1"/>
  <c r="D44" i="1" s="1"/>
  <c r="E44" i="1" s="1"/>
  <c r="F44" i="1" s="1"/>
  <c r="B45" i="1" s="1"/>
  <c r="G42" i="1"/>
  <c r="F37" i="2" l="1"/>
  <c r="D38" i="2"/>
  <c r="E38" i="2" s="1"/>
  <c r="B39" i="2" s="1"/>
  <c r="G43" i="1"/>
  <c r="G44" i="1" s="1"/>
  <c r="D45" i="1"/>
  <c r="E45" i="1" s="1"/>
  <c r="F45" i="1" s="1"/>
  <c r="B46" i="1" s="1"/>
  <c r="F38" i="2" l="1"/>
  <c r="D39" i="2"/>
  <c r="E39" i="2" s="1"/>
  <c r="B40" i="2" s="1"/>
  <c r="G45" i="1"/>
  <c r="D46" i="1"/>
  <c r="F39" i="2" l="1"/>
  <c r="D40" i="2"/>
  <c r="E46" i="1"/>
  <c r="F46" i="1" s="1"/>
  <c r="B47" i="1" s="1"/>
  <c r="G46" i="1"/>
  <c r="F40" i="2" l="1"/>
  <c r="E40" i="2"/>
  <c r="B41" i="2" s="1"/>
  <c r="D41" i="2" s="1"/>
  <c r="F41" i="2" s="1"/>
  <c r="D47" i="1"/>
  <c r="E47" i="1" s="1"/>
  <c r="F47" i="1" s="1"/>
  <c r="B48" i="1" s="1"/>
  <c r="D48" i="1" s="1"/>
  <c r="E48" i="1" s="1"/>
  <c r="F48" i="1" s="1"/>
  <c r="B49" i="1" s="1"/>
  <c r="E41" i="2" l="1"/>
  <c r="B42" i="2" s="1"/>
  <c r="D49" i="1"/>
  <c r="E49" i="1" s="1"/>
  <c r="F49" i="1" s="1"/>
  <c r="B50" i="1" s="1"/>
  <c r="G47" i="1"/>
  <c r="G48" i="1" s="1"/>
  <c r="D42" i="2" l="1"/>
  <c r="F42" i="2" s="1"/>
  <c r="G49" i="1"/>
  <c r="D50" i="1"/>
  <c r="E42" i="2" l="1"/>
  <c r="B43" i="2" s="1"/>
  <c r="D43" i="2" s="1"/>
  <c r="F43" i="2" s="1"/>
  <c r="E50" i="1"/>
  <c r="F50" i="1" s="1"/>
  <c r="B51" i="1" s="1"/>
  <c r="G50" i="1"/>
  <c r="E43" i="2" l="1"/>
  <c r="B44" i="2" s="1"/>
  <c r="D44" i="2" s="1"/>
  <c r="F44" i="2" s="1"/>
  <c r="D51" i="1"/>
  <c r="E51" i="1" s="1"/>
  <c r="F51" i="1" s="1"/>
  <c r="B52" i="1" s="1"/>
  <c r="D52" i="1" s="1"/>
  <c r="E52" i="1" s="1"/>
  <c r="F52" i="1" s="1"/>
  <c r="B53" i="1" s="1"/>
  <c r="E44" i="2" l="1"/>
  <c r="B45" i="2" s="1"/>
  <c r="D45" i="2" s="1"/>
  <c r="D53" i="1"/>
  <c r="E53" i="1" s="1"/>
  <c r="F53" i="1" s="1"/>
  <c r="B54" i="1" s="1"/>
  <c r="G51" i="1"/>
  <c r="G52" i="1" s="1"/>
  <c r="E45" i="2" l="1"/>
  <c r="B46" i="2" s="1"/>
  <c r="D46" i="2" s="1"/>
  <c r="E46" i="2" s="1"/>
  <c r="B47" i="2" s="1"/>
  <c r="F45" i="2"/>
  <c r="G53" i="1"/>
  <c r="D54" i="1"/>
  <c r="D47" i="2" l="1"/>
  <c r="E47" i="2" s="1"/>
  <c r="B48" i="2" s="1"/>
  <c r="F46" i="2"/>
  <c r="E54" i="1"/>
  <c r="F54" i="1" s="1"/>
  <c r="B55" i="1" s="1"/>
  <c r="G54" i="1"/>
  <c r="D48" i="2" l="1"/>
  <c r="E48" i="2" s="1"/>
  <c r="B49" i="2" s="1"/>
  <c r="F47" i="2"/>
  <c r="D55" i="1"/>
  <c r="E55" i="1" s="1"/>
  <c r="F55" i="1" s="1"/>
  <c r="B56" i="1" s="1"/>
  <c r="D56" i="1" s="1"/>
  <c r="E56" i="1" s="1"/>
  <c r="F56" i="1" s="1"/>
  <c r="B57" i="1" s="1"/>
  <c r="F48" i="2" l="1"/>
  <c r="D49" i="2"/>
  <c r="E49" i="2" s="1"/>
  <c r="B50" i="2" s="1"/>
  <c r="D57" i="1"/>
  <c r="E57" i="1" s="1"/>
  <c r="F57" i="1" s="1"/>
  <c r="B58" i="1" s="1"/>
  <c r="G55" i="1"/>
  <c r="G56" i="1" s="1"/>
  <c r="F49" i="2" l="1"/>
  <c r="D50" i="2"/>
  <c r="D58" i="1"/>
  <c r="E58" i="1" s="1"/>
  <c r="F58" i="1" s="1"/>
  <c r="B59" i="1" s="1"/>
  <c r="G57" i="1"/>
  <c r="F50" i="2" l="1"/>
  <c r="E50" i="2"/>
  <c r="B51" i="2" s="1"/>
  <c r="D59" i="1"/>
  <c r="E59" i="1" s="1"/>
  <c r="F59" i="1" s="1"/>
  <c r="B60" i="1" s="1"/>
  <c r="D60" i="1" s="1"/>
  <c r="E60" i="1" s="1"/>
  <c r="F60" i="1" s="1"/>
  <c r="B61" i="1" s="1"/>
  <c r="D61" i="1" s="1"/>
  <c r="E61" i="1" s="1"/>
  <c r="F61" i="1" s="1"/>
  <c r="B62" i="1" s="1"/>
  <c r="G58" i="1"/>
  <c r="D51" i="2" l="1"/>
  <c r="F51" i="2" s="1"/>
  <c r="G59" i="1"/>
  <c r="G60" i="1" s="1"/>
  <c r="G61" i="1" s="1"/>
  <c r="D62" i="1"/>
  <c r="E62" i="1" s="1"/>
  <c r="F62" i="1" s="1"/>
  <c r="B63" i="1" s="1"/>
  <c r="E51" i="2" l="1"/>
  <c r="B52" i="2" s="1"/>
  <c r="D63" i="1"/>
  <c r="E63" i="1" s="1"/>
  <c r="F63" i="1" s="1"/>
  <c r="B64" i="1" s="1"/>
  <c r="G62" i="1"/>
  <c r="D52" i="2" l="1"/>
  <c r="F52" i="2" s="1"/>
  <c r="G63" i="1"/>
  <c r="D64" i="1"/>
  <c r="E64" i="1" s="1"/>
  <c r="F64" i="1" s="1"/>
  <c r="B65" i="1" s="1"/>
  <c r="E52" i="2" l="1"/>
  <c r="B53" i="2" s="1"/>
  <c r="D53" i="2" s="1"/>
  <c r="F53" i="2" s="1"/>
  <c r="D65" i="1"/>
  <c r="E65" i="1" s="1"/>
  <c r="F65" i="1" s="1"/>
  <c r="B66" i="1" s="1"/>
  <c r="G64" i="1"/>
  <c r="E53" i="2" l="1"/>
  <c r="B54" i="2" s="1"/>
  <c r="D54" i="2" s="1"/>
  <c r="F54" i="2" s="1"/>
  <c r="G65" i="1"/>
  <c r="D66" i="1"/>
  <c r="E66" i="1" s="1"/>
  <c r="F66" i="1" s="1"/>
  <c r="B67" i="1" s="1"/>
  <c r="E54" i="2" l="1"/>
  <c r="B55" i="2" s="1"/>
  <c r="D55" i="2" s="1"/>
  <c r="F55" i="2" s="1"/>
  <c r="D67" i="1"/>
  <c r="E67" i="1" s="1"/>
  <c r="F67" i="1" s="1"/>
  <c r="B68" i="1" s="1"/>
  <c r="G66" i="1"/>
  <c r="E55" i="2" l="1"/>
  <c r="B56" i="2" s="1"/>
  <c r="G67" i="1"/>
  <c r="D68" i="1"/>
  <c r="E68" i="1" s="1"/>
  <c r="F68" i="1" s="1"/>
  <c r="B69" i="1" s="1"/>
  <c r="D56" i="2" l="1"/>
  <c r="F56" i="2" s="1"/>
  <c r="D69" i="1"/>
  <c r="E69" i="1" s="1"/>
  <c r="F69" i="1" s="1"/>
  <c r="B70" i="1" s="1"/>
  <c r="G68" i="1"/>
  <c r="G69" i="1" l="1"/>
  <c r="E56" i="2"/>
  <c r="B57" i="2" s="1"/>
  <c r="D57" i="2" s="1"/>
  <c r="F57" i="2" s="1"/>
  <c r="D70" i="1"/>
  <c r="E70" i="1" s="1"/>
  <c r="F70" i="1" s="1"/>
  <c r="B71" i="1" s="1"/>
  <c r="E57" i="2" l="1"/>
  <c r="B58" i="2" s="1"/>
  <c r="D58" i="2" s="1"/>
  <c r="F58" i="2" s="1"/>
  <c r="D71" i="1"/>
  <c r="E71" i="1" s="1"/>
  <c r="F71" i="1" s="1"/>
  <c r="B72" i="1" s="1"/>
  <c r="G70" i="1"/>
  <c r="E58" i="2" l="1"/>
  <c r="B59" i="2" s="1"/>
  <c r="D59" i="2" s="1"/>
  <c r="F59" i="2" s="1"/>
  <c r="G71" i="1"/>
  <c r="D72" i="1"/>
  <c r="E72" i="1" s="1"/>
  <c r="F72" i="1" s="1"/>
  <c r="B73" i="1" s="1"/>
  <c r="E59" i="2" l="1"/>
  <c r="B60" i="2" s="1"/>
  <c r="D73" i="1"/>
  <c r="E73" i="1" s="1"/>
  <c r="F73" i="1" s="1"/>
  <c r="B74" i="1" s="1"/>
  <c r="G72" i="1"/>
  <c r="D60" i="2" l="1"/>
  <c r="F60" i="2" s="1"/>
  <c r="G73" i="1"/>
  <c r="D74" i="1"/>
  <c r="E74" i="1" s="1"/>
  <c r="F74" i="1" s="1"/>
  <c r="B75" i="1" s="1"/>
  <c r="E60" i="2" l="1"/>
  <c r="B61" i="2" s="1"/>
  <c r="D75" i="1"/>
  <c r="E75" i="1" s="1"/>
  <c r="F75" i="1" s="1"/>
  <c r="B76" i="1" s="1"/>
  <c r="G74" i="1"/>
  <c r="D61" i="2" l="1"/>
  <c r="F61" i="2" s="1"/>
  <c r="G75" i="1"/>
  <c r="D76" i="1"/>
  <c r="E76" i="1" s="1"/>
  <c r="F76" i="1" s="1"/>
  <c r="B77" i="1" s="1"/>
  <c r="E61" i="2" l="1"/>
  <c r="B62" i="2" s="1"/>
  <c r="D62" i="2" s="1"/>
  <c r="F62" i="2" s="1"/>
  <c r="D77" i="1"/>
  <c r="E77" i="1" s="1"/>
  <c r="F77" i="1" s="1"/>
  <c r="B78" i="1" s="1"/>
  <c r="G76" i="1"/>
  <c r="E62" i="2" l="1"/>
  <c r="B63" i="2" s="1"/>
  <c r="D63" i="2" s="1"/>
  <c r="F63" i="2" s="1"/>
  <c r="G77" i="1"/>
  <c r="D78" i="1"/>
  <c r="E78" i="1" s="1"/>
  <c r="F78" i="1" s="1"/>
  <c r="B79" i="1" s="1"/>
  <c r="E63" i="2" l="1"/>
  <c r="B64" i="2" s="1"/>
  <c r="D79" i="1"/>
  <c r="E79" i="1" s="1"/>
  <c r="F79" i="1" s="1"/>
  <c r="B80" i="1" s="1"/>
  <c r="G78" i="1"/>
  <c r="D64" i="2" l="1"/>
  <c r="F64" i="2" s="1"/>
  <c r="G79" i="1"/>
  <c r="D80" i="1"/>
  <c r="E80" i="1" s="1"/>
  <c r="F80" i="1" s="1"/>
  <c r="B81" i="1" s="1"/>
  <c r="E64" i="2" l="1"/>
  <c r="B65" i="2" s="1"/>
  <c r="D65" i="2" s="1"/>
  <c r="F65" i="2" s="1"/>
  <c r="D81" i="1"/>
  <c r="E81" i="1" s="1"/>
  <c r="F81" i="1" s="1"/>
  <c r="B82" i="1" s="1"/>
  <c r="G80" i="1"/>
  <c r="E65" i="2" l="1"/>
  <c r="B66" i="2" s="1"/>
  <c r="D66" i="2" s="1"/>
  <c r="E66" i="2" s="1"/>
  <c r="B67" i="2" s="1"/>
  <c r="G81" i="1"/>
  <c r="D82" i="1"/>
  <c r="E82" i="1" s="1"/>
  <c r="F82" i="1" s="1"/>
  <c r="B83" i="1" s="1"/>
  <c r="D67" i="2" l="1"/>
  <c r="E67" i="2" s="1"/>
  <c r="B68" i="2" s="1"/>
  <c r="F66" i="2"/>
  <c r="D83" i="1"/>
  <c r="E83" i="1" s="1"/>
  <c r="F83" i="1" s="1"/>
  <c r="B84" i="1" s="1"/>
  <c r="G82" i="1"/>
  <c r="F67" i="2" l="1"/>
  <c r="D68" i="2"/>
  <c r="E68" i="2"/>
  <c r="B69" i="2" s="1"/>
  <c r="G83" i="1"/>
  <c r="D84" i="1"/>
  <c r="E84" i="1" s="1"/>
  <c r="F84" i="1" s="1"/>
  <c r="B85" i="1" s="1"/>
  <c r="F68" i="2" l="1"/>
  <c r="D69" i="2"/>
  <c r="E69" i="2"/>
  <c r="B70" i="2" s="1"/>
  <c r="D85" i="1"/>
  <c r="E85" i="1" s="1"/>
  <c r="F85" i="1" s="1"/>
  <c r="B86" i="1" s="1"/>
  <c r="G84" i="1"/>
  <c r="F69" i="2" l="1"/>
  <c r="D70" i="2"/>
  <c r="E70" i="2"/>
  <c r="B71" i="2" s="1"/>
  <c r="G85" i="1"/>
  <c r="D86" i="1"/>
  <c r="E86" i="1" s="1"/>
  <c r="F86" i="1" s="1"/>
  <c r="B87" i="1" s="1"/>
  <c r="F70" i="2" l="1"/>
  <c r="D71" i="2"/>
  <c r="E71" i="2" s="1"/>
  <c r="B72" i="2" s="1"/>
  <c r="D87" i="1"/>
  <c r="E87" i="1" s="1"/>
  <c r="F87" i="1" s="1"/>
  <c r="B88" i="1" s="1"/>
  <c r="G86" i="1"/>
  <c r="F71" i="2" l="1"/>
  <c r="D72" i="2"/>
  <c r="E72" i="2" s="1"/>
  <c r="B73" i="2" s="1"/>
  <c r="G87" i="1"/>
  <c r="D88" i="1"/>
  <c r="E88" i="1" s="1"/>
  <c r="F88" i="1" s="1"/>
  <c r="B89" i="1" s="1"/>
  <c r="F72" i="2" l="1"/>
  <c r="D73" i="2"/>
  <c r="F73" i="2" s="1"/>
  <c r="E73" i="2"/>
  <c r="B74" i="2" s="1"/>
  <c r="D89" i="1"/>
  <c r="E89" i="1" s="1"/>
  <c r="F89" i="1" s="1"/>
  <c r="B90" i="1" s="1"/>
  <c r="G88" i="1"/>
  <c r="D74" i="2" l="1"/>
  <c r="F74" i="2" s="1"/>
  <c r="G89" i="1"/>
  <c r="D90" i="1"/>
  <c r="E90" i="1" s="1"/>
  <c r="F90" i="1" s="1"/>
  <c r="B91" i="1" s="1"/>
  <c r="E74" i="2" l="1"/>
  <c r="B75" i="2" s="1"/>
  <c r="D75" i="2" s="1"/>
  <c r="F75" i="2" s="1"/>
  <c r="D91" i="1"/>
  <c r="E91" i="1" s="1"/>
  <c r="F91" i="1" s="1"/>
  <c r="B92" i="1" s="1"/>
  <c r="G90" i="1"/>
  <c r="E75" i="2" l="1"/>
  <c r="B76" i="2" s="1"/>
  <c r="G91" i="1"/>
  <c r="D92" i="1"/>
  <c r="E92" i="1" s="1"/>
  <c r="F92" i="1" s="1"/>
  <c r="B93" i="1" s="1"/>
  <c r="D76" i="2" l="1"/>
  <c r="F76" i="2" s="1"/>
  <c r="E76" i="2"/>
  <c r="B77" i="2" s="1"/>
  <c r="D93" i="1"/>
  <c r="E93" i="1" s="1"/>
  <c r="F93" i="1" s="1"/>
  <c r="B94" i="1" s="1"/>
  <c r="G92" i="1"/>
  <c r="D77" i="2" l="1"/>
  <c r="F77" i="2" s="1"/>
  <c r="G93" i="1"/>
  <c r="D94" i="1"/>
  <c r="E94" i="1" s="1"/>
  <c r="F94" i="1" s="1"/>
  <c r="B95" i="1" s="1"/>
  <c r="E77" i="2" l="1"/>
  <c r="B78" i="2" s="1"/>
  <c r="D78" i="2"/>
  <c r="F78" i="2" s="1"/>
  <c r="D95" i="1"/>
  <c r="E95" i="1" s="1"/>
  <c r="F95" i="1" s="1"/>
  <c r="B96" i="1" s="1"/>
  <c r="G94" i="1"/>
  <c r="E78" i="2" l="1"/>
  <c r="B79" i="2" s="1"/>
  <c r="D79" i="2"/>
  <c r="F79" i="2" s="1"/>
  <c r="G95" i="1"/>
  <c r="D96" i="1"/>
  <c r="E96" i="1" s="1"/>
  <c r="F96" i="1" s="1"/>
  <c r="B97" i="1" s="1"/>
  <c r="E79" i="2" l="1"/>
  <c r="B80" i="2" s="1"/>
  <c r="D97" i="1"/>
  <c r="E97" i="1" s="1"/>
  <c r="F97" i="1" s="1"/>
  <c r="B98" i="1" s="1"/>
  <c r="G96" i="1"/>
  <c r="D80" i="2" l="1"/>
  <c r="F80" i="2" s="1"/>
  <c r="G97" i="1"/>
  <c r="D98" i="1"/>
  <c r="E98" i="1" s="1"/>
  <c r="F98" i="1" s="1"/>
  <c r="B99" i="1" s="1"/>
  <c r="E80" i="2" l="1"/>
  <c r="B81" i="2" s="1"/>
  <c r="D81" i="2"/>
  <c r="F81" i="2" s="1"/>
  <c r="D99" i="1"/>
  <c r="E99" i="1" s="1"/>
  <c r="F99" i="1" s="1"/>
  <c r="B100" i="1" s="1"/>
  <c r="G98" i="1"/>
  <c r="E81" i="2" l="1"/>
  <c r="B82" i="2" s="1"/>
  <c r="D82" i="2" s="1"/>
  <c r="F82" i="2" s="1"/>
  <c r="G99" i="1"/>
  <c r="D100" i="1"/>
  <c r="E100" i="1" s="1"/>
  <c r="F100" i="1" s="1"/>
  <c r="B101" i="1" s="1"/>
  <c r="E82" i="2" l="1"/>
  <c r="B83" i="2" s="1"/>
  <c r="D83" i="2" s="1"/>
  <c r="F83" i="2" s="1"/>
  <c r="D101" i="1"/>
  <c r="E101" i="1" s="1"/>
  <c r="F101" i="1" s="1"/>
  <c r="B102" i="1" s="1"/>
  <c r="G100" i="1"/>
  <c r="E83" i="2" l="1"/>
  <c r="B84" i="2" s="1"/>
  <c r="G101" i="1"/>
  <c r="D102" i="1"/>
  <c r="E102" i="1" s="1"/>
  <c r="F102" i="1" s="1"/>
  <c r="B103" i="1" s="1"/>
  <c r="D84" i="2" l="1"/>
  <c r="F84" i="2" s="1"/>
  <c r="D103" i="1"/>
  <c r="E103" i="1" s="1"/>
  <c r="F103" i="1" s="1"/>
  <c r="B104" i="1" s="1"/>
  <c r="G102" i="1"/>
  <c r="E84" i="2" l="1"/>
  <c r="B85" i="2" s="1"/>
  <c r="G103" i="1"/>
  <c r="D104" i="1"/>
  <c r="E104" i="1" s="1"/>
  <c r="F104" i="1" s="1"/>
  <c r="B105" i="1" s="1"/>
  <c r="D85" i="2" l="1"/>
  <c r="F85" i="2" s="1"/>
  <c r="D105" i="1"/>
  <c r="E105" i="1" s="1"/>
  <c r="F105" i="1" s="1"/>
  <c r="B106" i="1" s="1"/>
  <c r="G104" i="1"/>
  <c r="E85" i="2" l="1"/>
  <c r="B86" i="2" s="1"/>
  <c r="D86" i="2"/>
  <c r="E86" i="2" s="1"/>
  <c r="B87" i="2" s="1"/>
  <c r="G105" i="1"/>
  <c r="D106" i="1"/>
  <c r="E106" i="1" s="1"/>
  <c r="F106" i="1" s="1"/>
  <c r="B107" i="1" s="1"/>
  <c r="D87" i="2" l="1"/>
  <c r="E87" i="2" s="1"/>
  <c r="B88" i="2" s="1"/>
  <c r="F86" i="2"/>
  <c r="F87" i="2" s="1"/>
  <c r="D107" i="1"/>
  <c r="E107" i="1" s="1"/>
  <c r="F107" i="1" s="1"/>
  <c r="B108" i="1" s="1"/>
  <c r="G106" i="1"/>
  <c r="D88" i="2" l="1"/>
  <c r="F88" i="2" s="1"/>
  <c r="G107" i="1"/>
  <c r="D108" i="1"/>
  <c r="E108" i="1" s="1"/>
  <c r="F108" i="1" s="1"/>
  <c r="B109" i="1" s="1"/>
  <c r="E88" i="2" l="1"/>
  <c r="B89" i="2" s="1"/>
  <c r="D89" i="2" s="1"/>
  <c r="F89" i="2" s="1"/>
  <c r="D109" i="1"/>
  <c r="E109" i="1" s="1"/>
  <c r="F109" i="1" s="1"/>
  <c r="B110" i="1" s="1"/>
  <c r="G108" i="1"/>
  <c r="E89" i="2" l="1"/>
  <c r="B90" i="2" s="1"/>
  <c r="D90" i="2"/>
  <c r="F90" i="2" s="1"/>
  <c r="E90" i="2"/>
  <c r="B91" i="2" s="1"/>
  <c r="G109" i="1"/>
  <c r="D110" i="1"/>
  <c r="E110" i="1" s="1"/>
  <c r="F110" i="1" s="1"/>
  <c r="B111" i="1" s="1"/>
  <c r="D91" i="2" l="1"/>
  <c r="E91" i="2" s="1"/>
  <c r="B92" i="2" s="1"/>
  <c r="D111" i="1"/>
  <c r="E111" i="1" s="1"/>
  <c r="F111" i="1" s="1"/>
  <c r="B112" i="1" s="1"/>
  <c r="G110" i="1"/>
  <c r="F91" i="2" l="1"/>
  <c r="D92" i="2"/>
  <c r="E92" i="2"/>
  <c r="B93" i="2" s="1"/>
  <c r="G111" i="1"/>
  <c r="D112" i="1"/>
  <c r="E112" i="1" s="1"/>
  <c r="F112" i="1" s="1"/>
  <c r="B113" i="1" s="1"/>
  <c r="F92" i="2" l="1"/>
  <c r="D93" i="2"/>
  <c r="E93" i="2"/>
  <c r="B94" i="2" s="1"/>
  <c r="D113" i="1"/>
  <c r="E113" i="1" s="1"/>
  <c r="F113" i="1" s="1"/>
  <c r="B114" i="1" s="1"/>
  <c r="G112" i="1"/>
  <c r="F93" i="2" l="1"/>
  <c r="D94" i="2"/>
  <c r="E94" i="2" s="1"/>
  <c r="B95" i="2" s="1"/>
  <c r="G113" i="1"/>
  <c r="D114" i="1"/>
  <c r="E114" i="1" s="1"/>
  <c r="F114" i="1" s="1"/>
  <c r="B115" i="1" s="1"/>
  <c r="F94" i="2" l="1"/>
  <c r="D95" i="2"/>
  <c r="F95" i="2" s="1"/>
  <c r="G114" i="1"/>
  <c r="D115" i="1"/>
  <c r="E115" i="1" s="1"/>
  <c r="F115" i="1" s="1"/>
  <c r="B116" i="1" s="1"/>
  <c r="E95" i="2" l="1"/>
  <c r="B96" i="2" s="1"/>
  <c r="D116" i="1"/>
  <c r="E116" i="1" s="1"/>
  <c r="F116" i="1" s="1"/>
  <c r="B117" i="1" s="1"/>
  <c r="G115" i="1"/>
  <c r="D96" i="2" l="1"/>
  <c r="F96" i="2" s="1"/>
  <c r="G116" i="1"/>
  <c r="D117" i="1"/>
  <c r="E117" i="1" s="1"/>
  <c r="F117" i="1" s="1"/>
  <c r="B118" i="1" s="1"/>
  <c r="E96" i="2" l="1"/>
  <c r="B97" i="2" s="1"/>
  <c r="D97" i="2"/>
  <c r="E97" i="2"/>
  <c r="B98" i="2" s="1"/>
  <c r="F97" i="2"/>
  <c r="G117" i="1"/>
  <c r="D118" i="1"/>
  <c r="E118" i="1" s="1"/>
  <c r="F118" i="1" s="1"/>
  <c r="B119" i="1" s="1"/>
  <c r="D98" i="2" l="1"/>
  <c r="F98" i="2" s="1"/>
  <c r="G118" i="1"/>
  <c r="D119" i="1"/>
  <c r="E119" i="1" s="1"/>
  <c r="F119" i="1" s="1"/>
  <c r="B120" i="1" s="1"/>
  <c r="E98" i="2" l="1"/>
  <c r="B99" i="2" s="1"/>
  <c r="D99" i="2"/>
  <c r="F99" i="2" s="1"/>
  <c r="D120" i="1"/>
  <c r="E120" i="1" s="1"/>
  <c r="F120" i="1" s="1"/>
  <c r="B121" i="1" s="1"/>
  <c r="G119" i="1"/>
  <c r="E99" i="2" l="1"/>
  <c r="B100" i="2" s="1"/>
  <c r="G120" i="1"/>
  <c r="D121" i="1"/>
  <c r="E121" i="1" s="1"/>
  <c r="F121" i="1" s="1"/>
  <c r="B122" i="1" s="1"/>
  <c r="D100" i="2" l="1"/>
  <c r="F100" i="2" s="1"/>
  <c r="G121" i="1"/>
  <c r="D122" i="1"/>
  <c r="E122" i="1" s="1"/>
  <c r="F122" i="1" s="1"/>
  <c r="B123" i="1" s="1"/>
  <c r="E100" i="2" l="1"/>
  <c r="B101" i="2" s="1"/>
  <c r="D101" i="2"/>
  <c r="F101" i="2" s="1"/>
  <c r="E101" i="2"/>
  <c r="B102" i="2" s="1"/>
  <c r="G122" i="1"/>
  <c r="D123" i="1"/>
  <c r="E123" i="1" s="1"/>
  <c r="F123" i="1" s="1"/>
  <c r="B124" i="1" s="1"/>
  <c r="D102" i="2" l="1"/>
  <c r="F102" i="2" s="1"/>
  <c r="E102" i="2"/>
  <c r="B103" i="2" s="1"/>
  <c r="D124" i="1"/>
  <c r="E124" i="1" s="1"/>
  <c r="F124" i="1" s="1"/>
  <c r="B125" i="1" s="1"/>
  <c r="G123" i="1"/>
  <c r="D103" i="2" l="1"/>
  <c r="F103" i="2" s="1"/>
  <c r="G124" i="1"/>
  <c r="D125" i="1"/>
  <c r="E125" i="1" s="1"/>
  <c r="F125" i="1" s="1"/>
  <c r="B126" i="1" s="1"/>
  <c r="E103" i="2" l="1"/>
  <c r="B104" i="2" s="1"/>
  <c r="G125" i="1"/>
  <c r="D126" i="1"/>
  <c r="E126" i="1" s="1"/>
  <c r="F126" i="1" s="1"/>
  <c r="B127" i="1" s="1"/>
  <c r="D104" i="2" l="1"/>
  <c r="F104" i="2" s="1"/>
  <c r="G126" i="1"/>
  <c r="D127" i="1"/>
  <c r="E127" i="1" s="1"/>
  <c r="F127" i="1" s="1"/>
  <c r="B128" i="1" s="1"/>
  <c r="E104" i="2" l="1"/>
  <c r="B105" i="2" s="1"/>
  <c r="D128" i="1"/>
  <c r="E128" i="1" s="1"/>
  <c r="F128" i="1" s="1"/>
  <c r="B129" i="1" s="1"/>
  <c r="G127" i="1"/>
  <c r="D105" i="2" l="1"/>
  <c r="F105" i="2" s="1"/>
  <c r="G128" i="1"/>
  <c r="D129" i="1"/>
  <c r="E129" i="1" s="1"/>
  <c r="F129" i="1" s="1"/>
  <c r="B130" i="1" s="1"/>
  <c r="E105" i="2" l="1"/>
  <c r="B106" i="2" s="1"/>
  <c r="D106" i="2"/>
  <c r="E106" i="2" s="1"/>
  <c r="B107" i="2" s="1"/>
  <c r="F106" i="2"/>
  <c r="G129" i="1"/>
  <c r="D130" i="1"/>
  <c r="E130" i="1" s="1"/>
  <c r="F130" i="1" s="1"/>
  <c r="B131" i="1" s="1"/>
  <c r="D107" i="2" l="1"/>
  <c r="F107" i="2" s="1"/>
  <c r="D131" i="1"/>
  <c r="E131" i="1" s="1"/>
  <c r="F131" i="1" s="1"/>
  <c r="G130" i="1"/>
  <c r="E107" i="2" l="1"/>
  <c r="B108" i="2" s="1"/>
  <c r="D108" i="2" s="1"/>
  <c r="G131" i="1"/>
  <c r="F108" i="2" l="1"/>
  <c r="E108" i="2"/>
  <c r="B109" i="2" s="1"/>
  <c r="D109" i="2" s="1"/>
  <c r="F109" i="2" s="1"/>
  <c r="E109" i="2" l="1"/>
  <c r="B110" i="2" s="1"/>
  <c r="D110" i="2"/>
  <c r="F110" i="2" s="1"/>
  <c r="E110" i="2" l="1"/>
  <c r="B111" i="2" s="1"/>
  <c r="D111" i="2"/>
  <c r="F111" i="2" s="1"/>
  <c r="E111" i="2" l="1"/>
  <c r="B112" i="2" s="1"/>
  <c r="D112" i="2" l="1"/>
  <c r="F112" i="2" s="1"/>
  <c r="E112" i="2" l="1"/>
  <c r="B113" i="2" s="1"/>
  <c r="D113" i="2" l="1"/>
  <c r="F113" i="2" s="1"/>
  <c r="E113" i="2" l="1"/>
  <c r="B114" i="2" s="1"/>
  <c r="D114" i="2" s="1"/>
  <c r="E114" i="2" s="1"/>
  <c r="B115" i="2" s="1"/>
  <c r="F114" i="2" l="1"/>
  <c r="D115" i="2"/>
  <c r="E115" i="2" s="1"/>
  <c r="B116" i="2" s="1"/>
  <c r="F115" i="2" l="1"/>
  <c r="D116" i="2"/>
  <c r="F116" i="2" s="1"/>
  <c r="E116" i="2"/>
  <c r="B117" i="2" s="1"/>
  <c r="D117" i="2" l="1"/>
  <c r="F117" i="2" s="1"/>
  <c r="E117" i="2"/>
  <c r="B118" i="2" s="1"/>
  <c r="D118" i="2" l="1"/>
  <c r="F118" i="2" s="1"/>
  <c r="E118" i="2" l="1"/>
  <c r="B119" i="2" s="1"/>
  <c r="D119" i="2" l="1"/>
  <c r="F119" i="2" s="1"/>
  <c r="E119" i="2" l="1"/>
  <c r="B120" i="2" s="1"/>
  <c r="D120" i="2" l="1"/>
  <c r="F120" i="2" s="1"/>
  <c r="E120" i="2" l="1"/>
  <c r="B121" i="2" s="1"/>
  <c r="D121" i="2" l="1"/>
  <c r="F121" i="2" s="1"/>
  <c r="E121" i="2"/>
  <c r="B122" i="2" s="1"/>
  <c r="D122" i="2" l="1"/>
  <c r="E122" i="2" s="1"/>
  <c r="B123" i="2" s="1"/>
  <c r="F122" i="2"/>
  <c r="D123" i="2" l="1"/>
  <c r="E123" i="2"/>
  <c r="B124" i="2" s="1"/>
  <c r="F123" i="2"/>
  <c r="D124" i="2" l="1"/>
  <c r="F124" i="2" s="1"/>
  <c r="E124" i="2"/>
  <c r="B125" i="2" s="1"/>
  <c r="D125" i="2" l="1"/>
  <c r="F125" i="2" s="1"/>
  <c r="E125" i="2"/>
  <c r="B126" i="2" s="1"/>
  <c r="D126" i="2" l="1"/>
  <c r="F126" i="2" s="1"/>
  <c r="E126" i="2"/>
  <c r="B127" i="2" s="1"/>
  <c r="D127" i="2" l="1"/>
  <c r="F127" i="2" s="1"/>
  <c r="E127" i="2" l="1"/>
  <c r="B128" i="2" s="1"/>
  <c r="D128" i="2" l="1"/>
  <c r="F128" i="2" s="1"/>
  <c r="E128" i="2" l="1"/>
  <c r="B129" i="2" s="1"/>
  <c r="D129" i="2" l="1"/>
  <c r="F129" i="2" s="1"/>
  <c r="E129" i="2"/>
  <c r="B130" i="2" s="1"/>
  <c r="D130" i="2" l="1"/>
  <c r="E130" i="2" s="1"/>
  <c r="B131" i="2" s="1"/>
  <c r="F130" i="2" l="1"/>
  <c r="D131" i="2"/>
  <c r="E131" i="2" s="1"/>
  <c r="F131" i="2"/>
</calcChain>
</file>

<file path=xl/sharedStrings.xml><?xml version="1.0" encoding="utf-8"?>
<sst xmlns="http://schemas.openxmlformats.org/spreadsheetml/2006/main" count="113" uniqueCount="70">
  <si>
    <t>Assumptions</t>
  </si>
  <si>
    <t>Sales Price</t>
  </si>
  <si>
    <t>Down Payment</t>
  </si>
  <si>
    <t>Principal loan amount</t>
  </si>
  <si>
    <t>Annual interest rate</t>
  </si>
  <si>
    <t>Mortgage term (years)</t>
  </si>
  <si>
    <t>Number of payments</t>
  </si>
  <si>
    <t>Monthly interest rate</t>
  </si>
  <si>
    <t>Monthly Payment</t>
  </si>
  <si>
    <t>Amoritization table</t>
  </si>
  <si>
    <t>Month</t>
  </si>
  <si>
    <t>Starting Balance</t>
  </si>
  <si>
    <t>Interest</t>
  </si>
  <si>
    <t>Principal</t>
  </si>
  <si>
    <t>Ending Balance</t>
  </si>
  <si>
    <t>Total Interest Paid</t>
  </si>
  <si>
    <t>Starting Savings (PV)</t>
  </si>
  <si>
    <t>Monthly Savings</t>
  </si>
  <si>
    <t>Annual Interest Rate</t>
  </si>
  <si>
    <r>
      <rPr>
        <b/>
        <sz val="11"/>
        <color theme="1"/>
        <rFont val="Calibri"/>
        <family val="2"/>
        <scheme val="minor"/>
      </rPr>
      <t>Starting Balance</t>
    </r>
    <r>
      <rPr>
        <sz val="11"/>
        <color theme="1"/>
        <rFont val="Calibri"/>
        <family val="2"/>
        <scheme val="minor"/>
      </rPr>
      <t xml:space="preserve">  start + end</t>
    </r>
  </si>
  <si>
    <t>Monthly Savings $$</t>
  </si>
  <si>
    <r>
      <rPr>
        <b/>
        <sz val="11"/>
        <color theme="1"/>
        <rFont val="Calibri"/>
        <family val="2"/>
        <scheme val="minor"/>
      </rPr>
      <t xml:space="preserve">Ending Balance </t>
    </r>
    <r>
      <rPr>
        <sz val="11"/>
        <color theme="1"/>
        <rFont val="Calibri"/>
        <family val="2"/>
        <scheme val="minor"/>
      </rPr>
      <t>sum(sbal,msav,mrate)</t>
    </r>
  </si>
  <si>
    <r>
      <rPr>
        <b/>
        <sz val="11"/>
        <color theme="1"/>
        <rFont val="Calibri"/>
        <family val="2"/>
        <scheme val="minor"/>
      </rPr>
      <t xml:space="preserve">Total interest earned </t>
    </r>
    <r>
      <rPr>
        <sz val="11"/>
        <color theme="1"/>
        <rFont val="Calibri"/>
        <family val="2"/>
        <scheme val="minor"/>
      </rPr>
      <t>(lastm + thism)</t>
    </r>
  </si>
  <si>
    <r>
      <rPr>
        <b/>
        <sz val="11"/>
        <color theme="1"/>
        <rFont val="Calibri"/>
        <family val="2"/>
        <scheme val="minor"/>
      </rPr>
      <t xml:space="preserve">Savings Period </t>
    </r>
    <r>
      <rPr>
        <sz val="11"/>
        <color theme="1"/>
        <rFont val="Calibri"/>
        <family val="2"/>
        <scheme val="minor"/>
      </rPr>
      <t xml:space="preserve">(years) </t>
    </r>
  </si>
  <si>
    <r>
      <rPr>
        <b/>
        <sz val="11"/>
        <color theme="1"/>
        <rFont val="Calibri"/>
        <family val="2"/>
        <scheme val="minor"/>
      </rPr>
      <t xml:space="preserve">Number of savings payments                     </t>
    </r>
    <r>
      <rPr>
        <sz val="11"/>
        <color theme="1"/>
        <rFont val="Calibri"/>
        <family val="2"/>
        <scheme val="minor"/>
      </rPr>
      <t>nper =  (years * 12)</t>
    </r>
  </si>
  <si>
    <r>
      <t xml:space="preserve">Monthly Interest $                                </t>
    </r>
    <r>
      <rPr>
        <sz val="11"/>
        <color theme="1"/>
        <rFont val="Calibri"/>
        <family val="2"/>
        <scheme val="minor"/>
      </rPr>
      <t>mrate * (sbal+msav)</t>
    </r>
  </si>
  <si>
    <r>
      <rPr>
        <b/>
        <sz val="11"/>
        <color theme="1"/>
        <rFont val="Calibri"/>
        <family val="2"/>
        <scheme val="minor"/>
      </rPr>
      <t>Monthly interest rate</t>
    </r>
    <r>
      <rPr>
        <sz val="11"/>
        <color theme="1"/>
        <rFont val="Calibri"/>
        <family val="2"/>
        <scheme val="minor"/>
      </rPr>
      <t xml:space="preserve"> mrate                      annual rate /12</t>
    </r>
  </si>
  <si>
    <r>
      <t xml:space="preserve">Future Value                                                                  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</si>
  <si>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 xml:space="preserve">Payment </t>
    </r>
    <r>
      <rPr>
        <sz val="11"/>
        <color theme="1"/>
        <rFont val="Calibri"/>
        <family val="2"/>
        <scheme val="minor"/>
      </rPr>
      <t xml:space="preserve"> PMT</t>
    </r>
  </si>
  <si>
    <t>Credit Card Balance</t>
  </si>
  <si>
    <t>Initial balance</t>
  </si>
  <si>
    <t>Year</t>
  </si>
  <si>
    <t>Deposit</t>
  </si>
  <si>
    <t>Rate</t>
  </si>
  <si>
    <t>Total int added</t>
  </si>
  <si>
    <t>End Balance</t>
  </si>
  <si>
    <t>m int</t>
  </si>
  <si>
    <t>Total</t>
  </si>
  <si>
    <r>
      <t>PMT</t>
    </r>
    <r>
      <rPr>
        <sz val="11"/>
        <color theme="1"/>
        <rFont val="Calibri"/>
        <family val="2"/>
        <scheme val="minor"/>
      </rPr>
      <t>: Need to pay $1000 credit card balance in one year, 16% APR compounds monthly.</t>
    </r>
  </si>
  <si>
    <r>
      <t xml:space="preserve">PV </t>
    </r>
    <r>
      <rPr>
        <sz val="11"/>
        <color theme="1"/>
        <rFont val="Calibri"/>
        <family val="2"/>
        <scheme val="minor"/>
      </rPr>
      <t>of $849,059 in 15 years. 4%</t>
    </r>
  </si>
  <si>
    <t xml:space="preserve">PV </t>
  </si>
  <si>
    <t>RATE</t>
  </si>
  <si>
    <t>NPER</t>
  </si>
  <si>
    <t>PMT</t>
  </si>
  <si>
    <t>[FV]</t>
  </si>
  <si>
    <t>[TYPE]</t>
  </si>
  <si>
    <t>FV</t>
  </si>
  <si>
    <t>[PV]</t>
  </si>
  <si>
    <t>PV</t>
  </si>
  <si>
    <t>TYPE</t>
  </si>
  <si>
    <r>
      <t>PV</t>
    </r>
    <r>
      <rPr>
        <sz val="11"/>
        <color theme="1"/>
        <rFont val="Calibri"/>
        <family val="2"/>
        <scheme val="minor"/>
      </rPr>
      <t xml:space="preserve"> of $10,000 you will receive in 20 years 6%</t>
    </r>
    <r>
      <rPr>
        <b/>
        <sz val="11"/>
        <color theme="1"/>
        <rFont val="Calibri"/>
        <family val="2"/>
        <scheme val="minor"/>
      </rPr>
      <t xml:space="preserve">  </t>
    </r>
  </si>
  <si>
    <r>
      <t>PV</t>
    </r>
    <r>
      <rPr>
        <sz val="11"/>
        <color theme="1"/>
        <rFont val="Calibri"/>
        <family val="2"/>
        <scheme val="minor"/>
      </rPr>
      <t xml:space="preserve"> of $30,000 you will receive in 7 years, 3%</t>
    </r>
    <r>
      <rPr>
        <b/>
        <sz val="11"/>
        <color theme="1"/>
        <rFont val="Calibri"/>
        <family val="2"/>
        <scheme val="minor"/>
      </rPr>
      <t xml:space="preserve">    </t>
    </r>
  </si>
  <si>
    <r>
      <t>PV</t>
    </r>
    <r>
      <rPr>
        <sz val="11"/>
        <color theme="1"/>
        <rFont val="Calibri"/>
        <family val="2"/>
        <scheme val="minor"/>
      </rPr>
      <t xml:space="preserve"> of a $50,000 annuity, paid out $10,000/year for 5 years 4%</t>
    </r>
    <r>
      <rPr>
        <b/>
        <sz val="11"/>
        <color theme="1"/>
        <rFont val="Calibri"/>
        <family val="2"/>
        <scheme val="minor"/>
      </rPr>
      <t xml:space="preserve">   </t>
    </r>
  </si>
  <si>
    <r>
      <t>PV</t>
    </r>
    <r>
      <rPr>
        <sz val="11"/>
        <color theme="1"/>
        <rFont val="Calibri"/>
        <family val="2"/>
        <scheme val="minor"/>
      </rPr>
      <t xml:space="preserve"> of annuity that pays $1000/year for 10 years. 5%</t>
    </r>
    <r>
      <rPr>
        <b/>
        <sz val="11"/>
        <color theme="1"/>
        <rFont val="Calibri"/>
        <family val="2"/>
        <scheme val="minor"/>
      </rPr>
      <t xml:space="preserve">   </t>
    </r>
  </si>
  <si>
    <r>
      <t>PV</t>
    </r>
    <r>
      <rPr>
        <sz val="11"/>
        <color theme="1"/>
        <rFont val="Calibri"/>
        <family val="2"/>
        <scheme val="minor"/>
      </rPr>
      <t xml:space="preserve"> of annuity pays you $100 each year for five years, total $500, 5%</t>
    </r>
    <r>
      <rPr>
        <b/>
        <sz val="11"/>
        <color theme="1"/>
        <rFont val="Calibri"/>
        <family val="2"/>
        <scheme val="minor"/>
      </rPr>
      <t xml:space="preserve">                       </t>
    </r>
  </si>
  <si>
    <r>
      <t>PV</t>
    </r>
    <r>
      <rPr>
        <sz val="11"/>
        <color theme="1"/>
        <rFont val="Calibri"/>
        <family val="2"/>
        <scheme val="minor"/>
      </rPr>
      <t xml:space="preserve"> of $100 annually over 10 years 5%</t>
    </r>
    <r>
      <rPr>
        <b/>
        <sz val="11"/>
        <color theme="1"/>
        <rFont val="Calibri"/>
        <family val="2"/>
        <scheme val="minor"/>
      </rPr>
      <t xml:space="preserve">     </t>
    </r>
  </si>
  <si>
    <r>
      <t>PV</t>
    </r>
    <r>
      <rPr>
        <sz val="11"/>
        <color theme="1"/>
        <rFont val="Calibri"/>
        <family val="2"/>
        <scheme val="minor"/>
      </rPr>
      <t xml:space="preserve"> of $500 you will receive in one year 6%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</t>
    </r>
  </si>
  <si>
    <r>
      <t>FV</t>
    </r>
    <r>
      <rPr>
        <sz val="11"/>
        <color theme="1"/>
        <rFont val="Calibri"/>
        <family val="2"/>
        <scheme val="minor"/>
      </rPr>
      <t xml:space="preserve"> of investing $500 for 1 year 6%</t>
    </r>
    <r>
      <rPr>
        <b/>
        <sz val="11"/>
        <color theme="1"/>
        <rFont val="Calibri"/>
        <family val="2"/>
        <scheme val="minor"/>
      </rPr>
      <t xml:space="preserve">   </t>
    </r>
  </si>
  <si>
    <r>
      <t>FV</t>
    </r>
    <r>
      <rPr>
        <sz val="11"/>
        <color theme="1"/>
        <rFont val="Calibri"/>
        <family val="2"/>
        <scheme val="minor"/>
      </rPr>
      <t xml:space="preserve"> of saving $100 for one year</t>
    </r>
    <r>
      <rPr>
        <b/>
        <sz val="11"/>
        <color theme="1"/>
        <rFont val="Calibri"/>
        <family val="2"/>
        <scheme val="minor"/>
      </rPr>
      <t xml:space="preserve">, 5%   </t>
    </r>
  </si>
  <si>
    <r>
      <t>FV:</t>
    </r>
    <r>
      <rPr>
        <sz val="11"/>
        <color theme="1"/>
        <rFont val="Calibri"/>
        <family val="2"/>
        <scheme val="minor"/>
      </rPr>
      <t xml:space="preserve"> Need to save up $50,000, will deposit $9000/year 4%</t>
    </r>
    <r>
      <rPr>
        <b/>
        <sz val="11"/>
        <color theme="1"/>
        <rFont val="Calibri"/>
        <family val="2"/>
        <scheme val="minor"/>
      </rPr>
      <t xml:space="preserve">   </t>
    </r>
  </si>
  <si>
    <r>
      <t>FV</t>
    </r>
    <r>
      <rPr>
        <sz val="11"/>
        <color theme="1"/>
        <rFont val="Calibri"/>
        <family val="2"/>
        <scheme val="minor"/>
      </rPr>
      <t xml:space="preserve"> of saving $5000/year (at the end of each year) for 10 years, 4%</t>
    </r>
    <r>
      <rPr>
        <b/>
        <sz val="11"/>
        <color theme="1"/>
        <rFont val="Calibri"/>
        <family val="2"/>
        <scheme val="minor"/>
      </rPr>
      <t xml:space="preserve">  </t>
    </r>
  </si>
  <si>
    <r>
      <t>FV</t>
    </r>
    <r>
      <rPr>
        <sz val="11"/>
        <color theme="1"/>
        <rFont val="Calibri"/>
        <family val="2"/>
        <scheme val="minor"/>
      </rPr>
      <t xml:space="preserve"> of saving $10,000 for 5 years 3%</t>
    </r>
    <r>
      <rPr>
        <b/>
        <sz val="11"/>
        <color theme="1"/>
        <rFont val="Calibri"/>
        <family val="2"/>
        <scheme val="minor"/>
      </rPr>
      <t xml:space="preserve">          </t>
    </r>
  </si>
  <si>
    <r>
      <t>PMT</t>
    </r>
    <r>
      <rPr>
        <sz val="11"/>
        <color theme="1"/>
        <rFont val="Calibri"/>
        <family val="2"/>
        <scheme val="minor"/>
      </rPr>
      <t>: Need to save up $40,000 in 5 years 5%.</t>
    </r>
    <r>
      <rPr>
        <b/>
        <sz val="11"/>
        <color theme="1"/>
        <rFont val="Calibri"/>
        <family val="2"/>
        <scheme val="minor"/>
      </rPr>
      <t xml:space="preserve">  </t>
    </r>
  </si>
  <si>
    <r>
      <t>PMT:</t>
    </r>
    <r>
      <rPr>
        <sz val="11"/>
        <color theme="1"/>
        <rFont val="Calibri"/>
        <family val="2"/>
        <scheme val="minor"/>
      </rPr>
      <t xml:space="preserve"> Need to pay off $200,000 mortgage in 15 years, 4.25%.</t>
    </r>
    <r>
      <rPr>
        <b/>
        <sz val="11"/>
        <color theme="1"/>
        <rFont val="Calibri"/>
        <family val="2"/>
        <scheme val="minor"/>
      </rPr>
      <t xml:space="preserve">  </t>
    </r>
  </si>
  <si>
    <r>
      <t>NPER:</t>
    </r>
    <r>
      <rPr>
        <sz val="11"/>
        <color theme="1"/>
        <rFont val="Calibri"/>
        <family val="2"/>
        <scheme val="minor"/>
      </rPr>
      <t xml:space="preserve"> Need to pay $500 credit card balance 15%, $10/month</t>
    </r>
  </si>
  <si>
    <r>
      <t>FV</t>
    </r>
    <r>
      <rPr>
        <sz val="11"/>
        <color theme="1"/>
        <rFont val="Calibri"/>
        <family val="2"/>
        <scheme val="minor"/>
      </rPr>
      <t xml:space="preserve"> of saving $1000 for one year 5%, interest paid semiannually </t>
    </r>
  </si>
  <si>
    <r>
      <t xml:space="preserve">FV </t>
    </r>
    <r>
      <rPr>
        <sz val="11"/>
        <color theme="1"/>
        <rFont val="Calibri"/>
        <family val="2"/>
        <scheme val="minor"/>
      </rPr>
      <t xml:space="preserve">of saving $100 for two years, 5%   </t>
    </r>
  </si>
  <si>
    <r>
      <t>FV</t>
    </r>
    <r>
      <rPr>
        <sz val="11"/>
        <color theme="1"/>
        <rFont val="Calibri"/>
        <family val="2"/>
        <scheme val="minor"/>
      </rPr>
      <t xml:space="preserve"> of saving $10,000 over 5 years, quarterly compounding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3%  </t>
    </r>
  </si>
  <si>
    <r>
      <t>FV</t>
    </r>
    <r>
      <rPr>
        <sz val="11"/>
        <color theme="1"/>
        <rFont val="Calibri"/>
        <family val="2"/>
        <scheme val="minor"/>
      </rPr>
      <t xml:space="preserve"> of saving $100/year for 10  years 5%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end of period</t>
    </r>
  </si>
  <si>
    <t>Amortization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</si>
</sst>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0.0%"/>
    <numFmt numFmtId="167" formatCode="0.00000000000000"/>
    <numFmt numFmtId="168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wrapText="1"/>
    </xf>
    <xf numFmtId="0" fontId="0" fillId="0" borderId="1" xfId="0" applyBorder="1"/>
    <xf numFmtId="44" fontId="0" fillId="0" borderId="0" xfId="1" applyFont="1"/>
    <xf numFmtId="0" fontId="2" fillId="0" borderId="1" xfId="0" applyFont="1" applyBorder="1" applyAlignment="1">
      <alignment wrapText="1"/>
    </xf>
    <xf numFmtId="0" fontId="0" fillId="3" borderId="1" xfId="0" applyFill="1" applyBorder="1"/>
    <xf numFmtId="8" fontId="0" fillId="0" borderId="1" xfId="0" applyNumberFormat="1" applyBorder="1"/>
    <xf numFmtId="164" fontId="0" fillId="0" borderId="1" xfId="0" applyNumberFormat="1" applyBorder="1"/>
    <xf numFmtId="164" fontId="0" fillId="0" borderId="1" xfId="1" applyNumberFormat="1" applyFont="1" applyBorder="1"/>
    <xf numFmtId="164" fontId="0" fillId="0" borderId="0" xfId="0" applyNumberFormat="1"/>
    <xf numFmtId="2" fontId="0" fillId="0" borderId="1" xfId="2" applyNumberFormat="1" applyFont="1" applyBorder="1"/>
    <xf numFmtId="165" fontId="0" fillId="0" borderId="1" xfId="2" applyNumberFormat="1" applyFont="1" applyBorder="1"/>
    <xf numFmtId="8" fontId="0" fillId="0" borderId="0" xfId="0" applyNumberFormat="1"/>
    <xf numFmtId="164" fontId="2" fillId="0" borderId="0" xfId="0" applyNumberFormat="1" applyFont="1"/>
    <xf numFmtId="164" fontId="0" fillId="0" borderId="0" xfId="1" applyNumberFormat="1" applyFont="1"/>
    <xf numFmtId="2" fontId="0" fillId="0" borderId="1" xfId="0" applyNumberFormat="1" applyBorder="1"/>
    <xf numFmtId="164" fontId="2" fillId="0" borderId="0" xfId="0" applyNumberFormat="1" applyFont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0" fillId="4" borderId="1" xfId="0" applyNumberFormat="1" applyFill="1" applyBorder="1"/>
    <xf numFmtId="164" fontId="2" fillId="3" borderId="1" xfId="0" applyNumberFormat="1" applyFont="1" applyFill="1" applyBorder="1" applyAlignment="1">
      <alignment horizontal="center" vertical="top"/>
    </xf>
    <xf numFmtId="164" fontId="0" fillId="3" borderId="1" xfId="0" applyNumberFormat="1" applyFill="1" applyBorder="1" applyAlignment="1">
      <alignment horizontal="center" vertical="top" wrapText="1"/>
    </xf>
    <xf numFmtId="164" fontId="2" fillId="3" borderId="1" xfId="0" applyNumberFormat="1" applyFont="1" applyFill="1" applyBorder="1" applyAlignment="1">
      <alignment horizontal="center" vertical="top" wrapText="1"/>
    </xf>
    <xf numFmtId="164" fontId="0" fillId="2" borderId="1" xfId="0" applyNumberFormat="1" applyFill="1" applyBorder="1" applyAlignment="1">
      <alignment horizontal="center"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164" fontId="2" fillId="0" borderId="0" xfId="0" applyNumberFormat="1" applyFont="1" applyAlignment="1">
      <alignment horizontal="center"/>
    </xf>
    <xf numFmtId="166" fontId="0" fillId="0" borderId="1" xfId="2" applyNumberFormat="1" applyFont="1" applyBorder="1"/>
    <xf numFmtId="10" fontId="0" fillId="0" borderId="1" xfId="2" applyNumberFormat="1" applyFont="1" applyBorder="1"/>
    <xf numFmtId="167" fontId="0" fillId="0" borderId="1" xfId="0" applyNumberFormat="1" applyBorder="1"/>
    <xf numFmtId="1" fontId="0" fillId="0" borderId="0" xfId="0" applyNumberFormat="1"/>
    <xf numFmtId="9" fontId="0" fillId="0" borderId="0" xfId="2" applyFont="1"/>
    <xf numFmtId="1" fontId="0" fillId="0" borderId="2" xfId="0" applyNumberFormat="1" applyBorder="1"/>
    <xf numFmtId="164" fontId="0" fillId="0" borderId="2" xfId="0" applyNumberFormat="1" applyBorder="1"/>
    <xf numFmtId="9" fontId="0" fillId="0" borderId="2" xfId="2" applyFont="1" applyBorder="1"/>
    <xf numFmtId="8" fontId="2" fillId="5" borderId="0" xfId="0" applyNumberFormat="1" applyFont="1" applyFill="1" applyAlignment="1">
      <alignment vertical="center"/>
    </xf>
    <xf numFmtId="168" fontId="0" fillId="0" borderId="0" xfId="0" applyNumberFormat="1"/>
    <xf numFmtId="0" fontId="2" fillId="3" borderId="0" xfId="0" applyFont="1" applyFill="1" applyAlignment="1">
      <alignment vertical="center"/>
    </xf>
    <xf numFmtId="0" fontId="2" fillId="6" borderId="1" xfId="0" applyFont="1" applyFill="1" applyBorder="1"/>
    <xf numFmtId="0" fontId="2" fillId="7" borderId="1" xfId="0" applyFont="1" applyFill="1" applyBorder="1"/>
    <xf numFmtId="168" fontId="2" fillId="7" borderId="1" xfId="0" applyNumberFormat="1" applyFont="1" applyFill="1" applyBorder="1"/>
    <xf numFmtId="0" fontId="0" fillId="7" borderId="1" xfId="0" applyFill="1" applyBorder="1"/>
    <xf numFmtId="168" fontId="0" fillId="7" borderId="1" xfId="0" applyNumberFormat="1" applyFill="1" applyBorder="1"/>
    <xf numFmtId="0" fontId="2" fillId="2" borderId="1" xfId="0" applyFont="1" applyFill="1" applyBorder="1"/>
    <xf numFmtId="0" fontId="2" fillId="9" borderId="0" xfId="0" applyFont="1" applyFill="1" applyAlignment="1">
      <alignment vertical="center"/>
    </xf>
    <xf numFmtId="8" fontId="2" fillId="9" borderId="0" xfId="0" applyNumberFormat="1" applyFont="1" applyFill="1" applyAlignment="1">
      <alignment vertical="center"/>
    </xf>
    <xf numFmtId="0" fontId="0" fillId="5" borderId="0" xfId="0" applyFill="1"/>
    <xf numFmtId="9" fontId="0" fillId="5" borderId="0" xfId="0" applyNumberFormat="1" applyFill="1"/>
    <xf numFmtId="0" fontId="2" fillId="10" borderId="1" xfId="0" applyFont="1" applyFill="1" applyBorder="1"/>
    <xf numFmtId="8" fontId="0" fillId="10" borderId="1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9" fontId="0" fillId="5" borderId="1" xfId="0" applyNumberFormat="1" applyFill="1" applyBorder="1"/>
    <xf numFmtId="9" fontId="2" fillId="5" borderId="1" xfId="0" applyNumberFormat="1" applyFont="1" applyFill="1" applyBorder="1"/>
    <xf numFmtId="8" fontId="0" fillId="2" borderId="1" xfId="0" applyNumberFormat="1" applyFill="1" applyBorder="1"/>
    <xf numFmtId="9" fontId="0" fillId="0" borderId="0" xfId="0" applyNumberFormat="1"/>
    <xf numFmtId="8" fontId="0" fillId="5" borderId="0" xfId="0" applyNumberFormat="1" applyFill="1"/>
    <xf numFmtId="3" fontId="0" fillId="5" borderId="1" xfId="0" applyNumberFormat="1" applyFill="1" applyBorder="1"/>
    <xf numFmtId="8" fontId="0" fillId="6" borderId="1" xfId="0" applyNumberFormat="1" applyFill="1" applyBorder="1"/>
    <xf numFmtId="168" fontId="2" fillId="5" borderId="1" xfId="0" applyNumberFormat="1" applyFont="1" applyFill="1" applyBorder="1"/>
    <xf numFmtId="168" fontId="0" fillId="5" borderId="1" xfId="0" applyNumberFormat="1" applyFill="1" applyBorder="1"/>
    <xf numFmtId="0" fontId="2" fillId="10" borderId="0" xfId="0" applyFont="1" applyFill="1" applyAlignment="1">
      <alignment vertical="center"/>
    </xf>
    <xf numFmtId="8" fontId="2" fillId="10" borderId="0" xfId="0" applyNumberFormat="1" applyFont="1" applyFill="1" applyAlignment="1">
      <alignment vertical="center"/>
    </xf>
    <xf numFmtId="8" fontId="2" fillId="9" borderId="0" xfId="0" applyNumberFormat="1" applyFont="1" applyFill="1" applyAlignment="1">
      <alignment horizontal="left" vertical="center"/>
    </xf>
    <xf numFmtId="8" fontId="2" fillId="10" borderId="0" xfId="0" applyNumberFormat="1" applyFont="1" applyFill="1" applyAlignment="1">
      <alignment horizontal="left" vertical="center"/>
    </xf>
    <xf numFmtId="8" fontId="2" fillId="3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8" fontId="2" fillId="2" borderId="0" xfId="0" applyNumberFormat="1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8" fontId="2" fillId="8" borderId="0" xfId="0" applyNumberFormat="1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8" fontId="2" fillId="6" borderId="0" xfId="0" applyNumberFormat="1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8" fontId="2" fillId="11" borderId="0" xfId="0" applyNumberFormat="1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8" fontId="2" fillId="5" borderId="0" xfId="0" applyNumberFormat="1" applyFont="1" applyFill="1" applyAlignment="1">
      <alignment horizontal="left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505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87B0-0E4B-492E-B376-6BBB3BEC827D}">
  <dimension ref="A3:G281"/>
  <sheetViews>
    <sheetView zoomScaleNormal="100" workbookViewId="0"/>
  </sheetViews>
  <sheetFormatPr defaultRowHeight="14.5" x14ac:dyDescent="0.35"/>
  <cols>
    <col min="1" max="1" width="20" customWidth="1"/>
    <col min="2" max="2" width="16.1796875" customWidth="1"/>
    <col min="3" max="3" width="19.36328125" customWidth="1"/>
    <col min="4" max="4" width="20.90625" customWidth="1"/>
    <col min="5" max="5" width="26.36328125" customWidth="1"/>
    <col min="6" max="6" width="20.08984375" customWidth="1"/>
    <col min="7" max="7" width="21.453125" customWidth="1"/>
  </cols>
  <sheetData>
    <row r="3" spans="1:7" x14ac:dyDescent="0.35">
      <c r="A3" s="1" t="s">
        <v>0</v>
      </c>
    </row>
    <row r="4" spans="1:7" x14ac:dyDescent="0.3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35">
      <c r="A5" s="8">
        <v>320000</v>
      </c>
      <c r="B5" s="9">
        <v>64000</v>
      </c>
      <c r="C5" s="8">
        <f>A5-B5</f>
        <v>256000</v>
      </c>
      <c r="D5" s="12">
        <v>5.5E-2</v>
      </c>
      <c r="E5" s="3">
        <v>10</v>
      </c>
      <c r="F5" s="3">
        <f>E5*12</f>
        <v>120</v>
      </c>
      <c r="G5" s="3">
        <f>D5/12</f>
        <v>4.5833333333333334E-3</v>
      </c>
    </row>
    <row r="7" spans="1:7" x14ac:dyDescent="0.35">
      <c r="A7" s="5" t="s">
        <v>8</v>
      </c>
    </row>
    <row r="8" spans="1:7" x14ac:dyDescent="0.35">
      <c r="A8" s="7">
        <f>PMT(G5,F5,-C5)</f>
        <v>2778.2727157883069</v>
      </c>
      <c r="C8" s="13"/>
    </row>
    <row r="10" spans="1:7" x14ac:dyDescent="0.35">
      <c r="A10" s="1" t="s">
        <v>9</v>
      </c>
      <c r="B10" s="4"/>
    </row>
    <row r="11" spans="1:7" x14ac:dyDescent="0.35">
      <c r="A11" s="6" t="s">
        <v>10</v>
      </c>
      <c r="B11" s="6" t="s">
        <v>11</v>
      </c>
      <c r="C11" s="6" t="s">
        <v>8</v>
      </c>
      <c r="D11" s="6" t="s">
        <v>12</v>
      </c>
      <c r="E11" s="6" t="s">
        <v>13</v>
      </c>
      <c r="F11" s="6" t="s">
        <v>14</v>
      </c>
      <c r="G11" s="6" t="s">
        <v>15</v>
      </c>
    </row>
    <row r="12" spans="1:7" x14ac:dyDescent="0.35">
      <c r="A12" s="3">
        <v>1</v>
      </c>
      <c r="B12" s="8">
        <f>C5</f>
        <v>256000</v>
      </c>
      <c r="C12" s="8">
        <f>A8</f>
        <v>2778.2727157883069</v>
      </c>
      <c r="D12" s="8">
        <f>B12*G5</f>
        <v>1173.3333333333333</v>
      </c>
      <c r="E12" s="8">
        <f>C12-D12</f>
        <v>1604.9393824549736</v>
      </c>
      <c r="F12" s="8">
        <f>B12-E12</f>
        <v>254395.06061754504</v>
      </c>
      <c r="G12" s="8">
        <f>D12</f>
        <v>1173.3333333333333</v>
      </c>
    </row>
    <row r="13" spans="1:7" x14ac:dyDescent="0.35">
      <c r="A13" s="3">
        <v>2</v>
      </c>
      <c r="B13" s="8">
        <f>F12</f>
        <v>254395.06061754504</v>
      </c>
      <c r="C13" s="8">
        <f>$A$8</f>
        <v>2778.2727157883069</v>
      </c>
      <c r="D13" s="9">
        <f>B13*$G$5</f>
        <v>1165.9773611637481</v>
      </c>
      <c r="E13" s="8">
        <f>C13-D13</f>
        <v>1612.2953546245587</v>
      </c>
      <c r="F13" s="8">
        <f>B13-E13</f>
        <v>252782.76526292047</v>
      </c>
      <c r="G13" s="8">
        <f>G12+D13</f>
        <v>2339.3106944970814</v>
      </c>
    </row>
    <row r="14" spans="1:7" x14ac:dyDescent="0.35">
      <c r="A14" s="3">
        <v>3</v>
      </c>
      <c r="B14" s="8">
        <f t="shared" ref="B14:B22" si="0">F13</f>
        <v>252782.76526292047</v>
      </c>
      <c r="C14" s="8">
        <f t="shared" ref="C14:C77" si="1">$A$8</f>
        <v>2778.2727157883069</v>
      </c>
      <c r="D14" s="9">
        <f t="shared" ref="D14:D22" si="2">B14*$G$5</f>
        <v>1158.5876741217189</v>
      </c>
      <c r="E14" s="8">
        <f t="shared" ref="E14:E22" si="3">C14-D14</f>
        <v>1619.6850416665879</v>
      </c>
      <c r="F14" s="8">
        <f t="shared" ref="F14:F22" si="4">B14-E14</f>
        <v>251163.08022125388</v>
      </c>
      <c r="G14" s="8">
        <f t="shared" ref="G14:G22" si="5">G13+D14</f>
        <v>3497.8983686188003</v>
      </c>
    </row>
    <row r="15" spans="1:7" x14ac:dyDescent="0.35">
      <c r="A15" s="3">
        <v>4</v>
      </c>
      <c r="B15" s="8">
        <f t="shared" si="0"/>
        <v>251163.08022125388</v>
      </c>
      <c r="C15" s="8">
        <f t="shared" si="1"/>
        <v>2778.2727157883069</v>
      </c>
      <c r="D15" s="9">
        <f t="shared" si="2"/>
        <v>1151.164117680747</v>
      </c>
      <c r="E15" s="8">
        <f t="shared" si="3"/>
        <v>1627.1085981075598</v>
      </c>
      <c r="F15" s="8">
        <f t="shared" si="4"/>
        <v>249535.97162314632</v>
      </c>
      <c r="G15" s="8">
        <f t="shared" si="5"/>
        <v>4649.0624862995473</v>
      </c>
    </row>
    <row r="16" spans="1:7" x14ac:dyDescent="0.35">
      <c r="A16" s="3">
        <v>5</v>
      </c>
      <c r="B16" s="8">
        <f t="shared" si="0"/>
        <v>249535.97162314632</v>
      </c>
      <c r="C16" s="8">
        <f t="shared" si="1"/>
        <v>2778.2727157883069</v>
      </c>
      <c r="D16" s="9">
        <f t="shared" si="2"/>
        <v>1143.7065366060874</v>
      </c>
      <c r="E16" s="8">
        <f t="shared" si="3"/>
        <v>1634.5661791822195</v>
      </c>
      <c r="F16" s="8">
        <f t="shared" si="4"/>
        <v>247901.40544396412</v>
      </c>
      <c r="G16" s="8">
        <f t="shared" si="5"/>
        <v>5792.7690229056352</v>
      </c>
    </row>
    <row r="17" spans="1:7" x14ac:dyDescent="0.35">
      <c r="A17" s="3">
        <v>6</v>
      </c>
      <c r="B17" s="8">
        <f t="shared" si="0"/>
        <v>247901.40544396412</v>
      </c>
      <c r="C17" s="8">
        <f t="shared" si="1"/>
        <v>2778.2727157883069</v>
      </c>
      <c r="D17" s="9">
        <f t="shared" si="2"/>
        <v>1136.2147749515022</v>
      </c>
      <c r="E17" s="8">
        <f t="shared" si="3"/>
        <v>1642.0579408368046</v>
      </c>
      <c r="F17" s="8">
        <f t="shared" si="4"/>
        <v>246259.34750312733</v>
      </c>
      <c r="G17" s="8">
        <f t="shared" si="5"/>
        <v>6928.9837978571377</v>
      </c>
    </row>
    <row r="18" spans="1:7" x14ac:dyDescent="0.35">
      <c r="A18" s="3">
        <v>7</v>
      </c>
      <c r="B18" s="8">
        <f t="shared" si="0"/>
        <v>246259.34750312733</v>
      </c>
      <c r="C18" s="8">
        <f t="shared" si="1"/>
        <v>2778.2727157883069</v>
      </c>
      <c r="D18" s="9">
        <f t="shared" si="2"/>
        <v>1128.6886760560003</v>
      </c>
      <c r="E18" s="8">
        <f t="shared" si="3"/>
        <v>1649.5840397323066</v>
      </c>
      <c r="F18" s="8">
        <f t="shared" si="4"/>
        <v>244609.76346339501</v>
      </c>
      <c r="G18" s="8">
        <f t="shared" si="5"/>
        <v>8057.6724739131378</v>
      </c>
    </row>
    <row r="19" spans="1:7" x14ac:dyDescent="0.35">
      <c r="A19" s="3">
        <v>8</v>
      </c>
      <c r="B19" s="8">
        <f t="shared" si="0"/>
        <v>244609.76346339501</v>
      </c>
      <c r="C19" s="8">
        <f t="shared" si="1"/>
        <v>2778.2727157883069</v>
      </c>
      <c r="D19" s="9">
        <f t="shared" si="2"/>
        <v>1121.1280825405604</v>
      </c>
      <c r="E19" s="8">
        <f t="shared" si="3"/>
        <v>1657.1446332477465</v>
      </c>
      <c r="F19" s="8">
        <f t="shared" si="4"/>
        <v>242952.61883014726</v>
      </c>
      <c r="G19" s="8">
        <f t="shared" si="5"/>
        <v>9178.8005564536979</v>
      </c>
    </row>
    <row r="20" spans="1:7" x14ac:dyDescent="0.35">
      <c r="A20" s="3">
        <v>9</v>
      </c>
      <c r="B20" s="8">
        <f t="shared" si="0"/>
        <v>242952.61883014726</v>
      </c>
      <c r="C20" s="8">
        <f t="shared" si="1"/>
        <v>2778.2727157883069</v>
      </c>
      <c r="D20" s="9">
        <f t="shared" si="2"/>
        <v>1113.5328363048416</v>
      </c>
      <c r="E20" s="8">
        <f t="shared" si="3"/>
        <v>1664.7398794834653</v>
      </c>
      <c r="F20" s="8">
        <f t="shared" si="4"/>
        <v>241287.87895066378</v>
      </c>
      <c r="G20" s="8">
        <f t="shared" si="5"/>
        <v>10292.333392758539</v>
      </c>
    </row>
    <row r="21" spans="1:7" x14ac:dyDescent="0.35">
      <c r="A21" s="3">
        <v>10</v>
      </c>
      <c r="B21" s="8">
        <f t="shared" si="0"/>
        <v>241287.87895066378</v>
      </c>
      <c r="C21" s="8">
        <f t="shared" si="1"/>
        <v>2778.2727157883069</v>
      </c>
      <c r="D21" s="9">
        <f t="shared" si="2"/>
        <v>1105.9027785238757</v>
      </c>
      <c r="E21" s="8">
        <f t="shared" si="3"/>
        <v>1672.3699372644312</v>
      </c>
      <c r="F21" s="8">
        <f t="shared" si="4"/>
        <v>239615.50901339937</v>
      </c>
      <c r="G21" s="8">
        <f t="shared" si="5"/>
        <v>11398.236171282415</v>
      </c>
    </row>
    <row r="22" spans="1:7" x14ac:dyDescent="0.35">
      <c r="A22" s="3">
        <v>11</v>
      </c>
      <c r="B22" s="8">
        <f t="shared" si="0"/>
        <v>239615.50901339937</v>
      </c>
      <c r="C22" s="8">
        <f t="shared" si="1"/>
        <v>2778.2727157883069</v>
      </c>
      <c r="D22" s="9">
        <f t="shared" si="2"/>
        <v>1098.2377496447471</v>
      </c>
      <c r="E22" s="8">
        <f t="shared" si="3"/>
        <v>1680.0349661435598</v>
      </c>
      <c r="F22" s="8">
        <f t="shared" si="4"/>
        <v>237935.47404725582</v>
      </c>
      <c r="G22" s="8">
        <f t="shared" si="5"/>
        <v>12496.473920927161</v>
      </c>
    </row>
    <row r="23" spans="1:7" x14ac:dyDescent="0.35">
      <c r="A23" s="3">
        <v>12</v>
      </c>
      <c r="B23" s="8">
        <f t="shared" ref="B23:B86" si="6">F22</f>
        <v>237935.47404725582</v>
      </c>
      <c r="C23" s="8">
        <f t="shared" si="1"/>
        <v>2778.2727157883069</v>
      </c>
      <c r="D23" s="9">
        <f t="shared" ref="D23:D86" si="7">B23*$G$5</f>
        <v>1090.5375893832559</v>
      </c>
      <c r="E23" s="8">
        <f t="shared" ref="E23:E86" si="8">C23-D23</f>
        <v>1687.735126405051</v>
      </c>
      <c r="F23" s="8">
        <f t="shared" ref="F23:F86" si="9">B23-E23</f>
        <v>236247.73892085077</v>
      </c>
      <c r="G23" s="8">
        <f t="shared" ref="G23:G86" si="10">G22+D23</f>
        <v>13587.011510310416</v>
      </c>
    </row>
    <row r="24" spans="1:7" x14ac:dyDescent="0.35">
      <c r="A24" s="3">
        <v>13</v>
      </c>
      <c r="B24" s="8">
        <f t="shared" si="6"/>
        <v>236247.73892085077</v>
      </c>
      <c r="C24" s="8">
        <f t="shared" si="1"/>
        <v>2778.2727157883069</v>
      </c>
      <c r="D24" s="9">
        <f t="shared" si="7"/>
        <v>1082.8021367205661</v>
      </c>
      <c r="E24" s="8">
        <f t="shared" si="8"/>
        <v>1695.4705790677408</v>
      </c>
      <c r="F24" s="8">
        <f t="shared" si="9"/>
        <v>234552.26834178303</v>
      </c>
      <c r="G24" s="8">
        <f t="shared" si="10"/>
        <v>14669.813647030982</v>
      </c>
    </row>
    <row r="25" spans="1:7" x14ac:dyDescent="0.35">
      <c r="A25" s="3">
        <v>14</v>
      </c>
      <c r="B25" s="8">
        <f t="shared" si="6"/>
        <v>234552.26834178303</v>
      </c>
      <c r="C25" s="8">
        <f t="shared" si="1"/>
        <v>2778.2727157883069</v>
      </c>
      <c r="D25" s="9">
        <f t="shared" si="7"/>
        <v>1075.031229899839</v>
      </c>
      <c r="E25" s="8">
        <f t="shared" si="8"/>
        <v>1703.2414858884679</v>
      </c>
      <c r="F25" s="8">
        <f t="shared" si="9"/>
        <v>232849.02685589457</v>
      </c>
      <c r="G25" s="8">
        <f t="shared" si="10"/>
        <v>15744.844876930822</v>
      </c>
    </row>
    <row r="26" spans="1:7" x14ac:dyDescent="0.35">
      <c r="A26" s="3">
        <v>15</v>
      </c>
      <c r="B26" s="8">
        <f t="shared" si="6"/>
        <v>232849.02685589457</v>
      </c>
      <c r="C26" s="8">
        <f t="shared" si="1"/>
        <v>2778.2727157883069</v>
      </c>
      <c r="D26" s="9">
        <f t="shared" si="7"/>
        <v>1067.2247064228502</v>
      </c>
      <c r="E26" s="8">
        <f t="shared" si="8"/>
        <v>1711.0480093654567</v>
      </c>
      <c r="F26" s="8">
        <f t="shared" si="9"/>
        <v>231137.97884652912</v>
      </c>
      <c r="G26" s="8">
        <f t="shared" si="10"/>
        <v>16812.06958335367</v>
      </c>
    </row>
    <row r="27" spans="1:7" x14ac:dyDescent="0.35">
      <c r="A27" s="3">
        <v>16</v>
      </c>
      <c r="B27" s="8">
        <f t="shared" si="6"/>
        <v>231137.97884652912</v>
      </c>
      <c r="C27" s="8">
        <f t="shared" si="1"/>
        <v>2778.2727157883069</v>
      </c>
      <c r="D27" s="9">
        <f t="shared" si="7"/>
        <v>1059.3824030465919</v>
      </c>
      <c r="E27" s="8">
        <f t="shared" si="8"/>
        <v>1718.890312741715</v>
      </c>
      <c r="F27" s="8">
        <f t="shared" si="9"/>
        <v>229419.08853378741</v>
      </c>
      <c r="G27" s="8">
        <f t="shared" si="10"/>
        <v>17871.451986400261</v>
      </c>
    </row>
    <row r="28" spans="1:7" x14ac:dyDescent="0.35">
      <c r="A28" s="3">
        <v>17</v>
      </c>
      <c r="B28" s="8">
        <f t="shared" si="6"/>
        <v>229419.08853378741</v>
      </c>
      <c r="C28" s="8">
        <f t="shared" si="1"/>
        <v>2778.2727157883069</v>
      </c>
      <c r="D28" s="9">
        <f t="shared" si="7"/>
        <v>1051.504155779859</v>
      </c>
      <c r="E28" s="8">
        <f t="shared" si="8"/>
        <v>1726.7685600084478</v>
      </c>
      <c r="F28" s="8">
        <f t="shared" si="9"/>
        <v>227692.31997377897</v>
      </c>
      <c r="G28" s="8">
        <f t="shared" si="10"/>
        <v>18922.956142180119</v>
      </c>
    </row>
    <row r="29" spans="1:7" x14ac:dyDescent="0.35">
      <c r="A29" s="3">
        <v>18</v>
      </c>
      <c r="B29" s="8">
        <f t="shared" si="6"/>
        <v>227692.31997377897</v>
      </c>
      <c r="C29" s="8">
        <f t="shared" si="1"/>
        <v>2778.2727157883069</v>
      </c>
      <c r="D29" s="9">
        <f t="shared" si="7"/>
        <v>1043.5897998798202</v>
      </c>
      <c r="E29" s="8">
        <f t="shared" si="8"/>
        <v>1734.6829159084866</v>
      </c>
      <c r="F29" s="8">
        <f t="shared" si="9"/>
        <v>225957.63705787048</v>
      </c>
      <c r="G29" s="8">
        <f t="shared" si="10"/>
        <v>19966.54594205994</v>
      </c>
    </row>
    <row r="30" spans="1:7" x14ac:dyDescent="0.35">
      <c r="A30" s="3">
        <v>19</v>
      </c>
      <c r="B30" s="8">
        <f t="shared" si="6"/>
        <v>225957.63705787048</v>
      </c>
      <c r="C30" s="8">
        <f t="shared" si="1"/>
        <v>2778.2727157883069</v>
      </c>
      <c r="D30" s="9">
        <f t="shared" si="7"/>
        <v>1035.6391698485731</v>
      </c>
      <c r="E30" s="8">
        <f t="shared" si="8"/>
        <v>1742.6335459397337</v>
      </c>
      <c r="F30" s="8">
        <f t="shared" si="9"/>
        <v>224215.00351193076</v>
      </c>
      <c r="G30" s="8">
        <f t="shared" si="10"/>
        <v>21002.185111908511</v>
      </c>
    </row>
    <row r="31" spans="1:7" x14ac:dyDescent="0.35">
      <c r="A31" s="3">
        <v>20</v>
      </c>
      <c r="B31" s="8">
        <f t="shared" si="6"/>
        <v>224215.00351193076</v>
      </c>
      <c r="C31" s="8">
        <f t="shared" si="1"/>
        <v>2778.2727157883069</v>
      </c>
      <c r="D31" s="9">
        <f t="shared" si="7"/>
        <v>1027.6520994296827</v>
      </c>
      <c r="E31" s="8">
        <f t="shared" si="8"/>
        <v>1750.6206163586241</v>
      </c>
      <c r="F31" s="8">
        <f t="shared" si="9"/>
        <v>222464.38289557214</v>
      </c>
      <c r="G31" s="8">
        <f t="shared" si="10"/>
        <v>22029.837211338196</v>
      </c>
    </row>
    <row r="32" spans="1:7" x14ac:dyDescent="0.35">
      <c r="A32" s="3">
        <v>21</v>
      </c>
      <c r="B32" s="8">
        <f t="shared" si="6"/>
        <v>222464.38289557214</v>
      </c>
      <c r="C32" s="8">
        <f t="shared" si="1"/>
        <v>2778.2727157883069</v>
      </c>
      <c r="D32" s="9">
        <f t="shared" si="7"/>
        <v>1019.6284216047056</v>
      </c>
      <c r="E32" s="8">
        <f t="shared" si="8"/>
        <v>1758.6442941836012</v>
      </c>
      <c r="F32" s="8">
        <f t="shared" si="9"/>
        <v>220705.73860138853</v>
      </c>
      <c r="G32" s="8">
        <f t="shared" si="10"/>
        <v>23049.465632942902</v>
      </c>
    </row>
    <row r="33" spans="1:7" x14ac:dyDescent="0.35">
      <c r="A33" s="3">
        <v>22</v>
      </c>
      <c r="B33" s="8">
        <f t="shared" si="6"/>
        <v>220705.73860138853</v>
      </c>
      <c r="C33" s="8">
        <f t="shared" si="1"/>
        <v>2778.2727157883069</v>
      </c>
      <c r="D33" s="9">
        <f t="shared" si="7"/>
        <v>1011.5679685896974</v>
      </c>
      <c r="E33" s="8">
        <f t="shared" si="8"/>
        <v>1766.7047471986093</v>
      </c>
      <c r="F33" s="8">
        <f t="shared" si="9"/>
        <v>218939.03385418991</v>
      </c>
      <c r="G33" s="8">
        <f t="shared" si="10"/>
        <v>24061.033601532599</v>
      </c>
    </row>
    <row r="34" spans="1:7" x14ac:dyDescent="0.35">
      <c r="A34" s="3">
        <v>23</v>
      </c>
      <c r="B34" s="8">
        <f t="shared" si="6"/>
        <v>218939.03385418991</v>
      </c>
      <c r="C34" s="8">
        <f t="shared" si="1"/>
        <v>2778.2727157883069</v>
      </c>
      <c r="D34" s="9">
        <f t="shared" si="7"/>
        <v>1003.4705718317038</v>
      </c>
      <c r="E34" s="8">
        <f t="shared" si="8"/>
        <v>1774.8021439566032</v>
      </c>
      <c r="F34" s="8">
        <f t="shared" si="9"/>
        <v>217164.23171023332</v>
      </c>
      <c r="G34" s="8">
        <f t="shared" si="10"/>
        <v>25064.504173364305</v>
      </c>
    </row>
    <row r="35" spans="1:7" x14ac:dyDescent="0.35">
      <c r="A35" s="3">
        <v>24</v>
      </c>
      <c r="B35" s="8">
        <f t="shared" si="6"/>
        <v>217164.23171023332</v>
      </c>
      <c r="C35" s="8">
        <f t="shared" si="1"/>
        <v>2778.2727157883069</v>
      </c>
      <c r="D35" s="9">
        <f t="shared" si="7"/>
        <v>995.33606200523604</v>
      </c>
      <c r="E35" s="8">
        <f t="shared" si="8"/>
        <v>1782.9366537830708</v>
      </c>
      <c r="F35" s="8">
        <f t="shared" si="9"/>
        <v>215381.29505645024</v>
      </c>
      <c r="G35" s="8">
        <f t="shared" si="10"/>
        <v>26059.840235369542</v>
      </c>
    </row>
    <row r="36" spans="1:7" x14ac:dyDescent="0.35">
      <c r="A36" s="3">
        <v>25</v>
      </c>
      <c r="B36" s="8">
        <f t="shared" si="6"/>
        <v>215381.29505645024</v>
      </c>
      <c r="C36" s="8">
        <f t="shared" si="1"/>
        <v>2778.2727157883069</v>
      </c>
      <c r="D36" s="9">
        <f t="shared" si="7"/>
        <v>987.16426900873023</v>
      </c>
      <c r="E36" s="8">
        <f t="shared" si="8"/>
        <v>1791.1084467795768</v>
      </c>
      <c r="F36" s="8">
        <f t="shared" si="9"/>
        <v>213590.18660967067</v>
      </c>
      <c r="G36" s="8">
        <f t="shared" si="10"/>
        <v>27047.004504378274</v>
      </c>
    </row>
    <row r="37" spans="1:7" x14ac:dyDescent="0.35">
      <c r="A37" s="3">
        <v>26</v>
      </c>
      <c r="B37" s="8">
        <f t="shared" si="6"/>
        <v>213590.18660967067</v>
      </c>
      <c r="C37" s="8">
        <f t="shared" si="1"/>
        <v>2778.2727157883069</v>
      </c>
      <c r="D37" s="9">
        <f t="shared" si="7"/>
        <v>978.95502196099051</v>
      </c>
      <c r="E37" s="8">
        <f t="shared" si="8"/>
        <v>1799.3176938273164</v>
      </c>
      <c r="F37" s="8">
        <f t="shared" si="9"/>
        <v>211790.86891584334</v>
      </c>
      <c r="G37" s="8">
        <f t="shared" si="10"/>
        <v>28025.959526339266</v>
      </c>
    </row>
    <row r="38" spans="1:7" x14ac:dyDescent="0.35">
      <c r="A38" s="3">
        <v>27</v>
      </c>
      <c r="B38" s="8">
        <f t="shared" si="6"/>
        <v>211790.86891584334</v>
      </c>
      <c r="C38" s="8">
        <f t="shared" si="1"/>
        <v>2778.2727157883069</v>
      </c>
      <c r="D38" s="9">
        <f t="shared" si="7"/>
        <v>970.70814919761528</v>
      </c>
      <c r="E38" s="8">
        <f t="shared" si="8"/>
        <v>1807.5645665906916</v>
      </c>
      <c r="F38" s="8">
        <f t="shared" si="9"/>
        <v>209983.30434925266</v>
      </c>
      <c r="G38" s="8">
        <f t="shared" si="10"/>
        <v>28996.667675536883</v>
      </c>
    </row>
    <row r="39" spans="1:7" x14ac:dyDescent="0.35">
      <c r="A39" s="3">
        <v>28</v>
      </c>
      <c r="B39" s="8">
        <f t="shared" si="6"/>
        <v>209983.30434925266</v>
      </c>
      <c r="C39" s="8">
        <f t="shared" si="1"/>
        <v>2778.2727157883069</v>
      </c>
      <c r="D39" s="9">
        <f t="shared" si="7"/>
        <v>962.42347826740809</v>
      </c>
      <c r="E39" s="8">
        <f t="shared" si="8"/>
        <v>1815.8492375208989</v>
      </c>
      <c r="F39" s="8">
        <f t="shared" si="9"/>
        <v>208167.45511173178</v>
      </c>
      <c r="G39" s="8">
        <f t="shared" si="10"/>
        <v>29959.091153804289</v>
      </c>
    </row>
    <row r="40" spans="1:7" x14ac:dyDescent="0.35">
      <c r="A40" s="3">
        <v>29</v>
      </c>
      <c r="B40" s="8">
        <f t="shared" si="6"/>
        <v>208167.45511173178</v>
      </c>
      <c r="C40" s="8">
        <f t="shared" si="1"/>
        <v>2778.2727157883069</v>
      </c>
      <c r="D40" s="9">
        <f t="shared" si="7"/>
        <v>954.10083592877061</v>
      </c>
      <c r="E40" s="8">
        <f t="shared" si="8"/>
        <v>1824.1718798595361</v>
      </c>
      <c r="F40" s="8">
        <f t="shared" si="9"/>
        <v>206343.28323187225</v>
      </c>
      <c r="G40" s="8">
        <f t="shared" si="10"/>
        <v>30913.191989733059</v>
      </c>
    </row>
    <row r="41" spans="1:7" x14ac:dyDescent="0.35">
      <c r="A41" s="3">
        <v>30</v>
      </c>
      <c r="B41" s="8">
        <f t="shared" si="6"/>
        <v>206343.28323187225</v>
      </c>
      <c r="C41" s="8">
        <f t="shared" si="1"/>
        <v>2778.2727157883069</v>
      </c>
      <c r="D41" s="9">
        <f t="shared" si="7"/>
        <v>945.74004814608111</v>
      </c>
      <c r="E41" s="8">
        <f t="shared" si="8"/>
        <v>1832.5326676422258</v>
      </c>
      <c r="F41" s="8">
        <f t="shared" si="9"/>
        <v>204510.75056423002</v>
      </c>
      <c r="G41" s="8">
        <f t="shared" si="10"/>
        <v>31858.932037879142</v>
      </c>
    </row>
    <row r="42" spans="1:7" x14ac:dyDescent="0.35">
      <c r="A42" s="3">
        <v>31</v>
      </c>
      <c r="B42" s="8">
        <f t="shared" si="6"/>
        <v>204510.75056423002</v>
      </c>
      <c r="C42" s="8">
        <f t="shared" si="1"/>
        <v>2778.2727157883069</v>
      </c>
      <c r="D42" s="9">
        <f t="shared" si="7"/>
        <v>937.34094008605427</v>
      </c>
      <c r="E42" s="8">
        <f t="shared" si="8"/>
        <v>1840.9317757022527</v>
      </c>
      <c r="F42" s="8">
        <f t="shared" si="9"/>
        <v>202669.81878852777</v>
      </c>
      <c r="G42" s="8">
        <f t="shared" si="10"/>
        <v>32796.272977965193</v>
      </c>
    </row>
    <row r="43" spans="1:7" x14ac:dyDescent="0.35">
      <c r="A43" s="3">
        <v>32</v>
      </c>
      <c r="B43" s="8">
        <f t="shared" si="6"/>
        <v>202669.81878852777</v>
      </c>
      <c r="C43" s="8">
        <f t="shared" si="1"/>
        <v>2778.2727157883069</v>
      </c>
      <c r="D43" s="9">
        <f t="shared" si="7"/>
        <v>928.90333611408562</v>
      </c>
      <c r="E43" s="8">
        <f t="shared" si="8"/>
        <v>1849.3693796742214</v>
      </c>
      <c r="F43" s="8">
        <f t="shared" si="9"/>
        <v>200820.44940885354</v>
      </c>
      <c r="G43" s="8">
        <f t="shared" si="10"/>
        <v>33725.176314079275</v>
      </c>
    </row>
    <row r="44" spans="1:7" x14ac:dyDescent="0.35">
      <c r="A44" s="3">
        <v>33</v>
      </c>
      <c r="B44" s="8">
        <f t="shared" si="6"/>
        <v>200820.44940885354</v>
      </c>
      <c r="C44" s="8">
        <f t="shared" si="1"/>
        <v>2778.2727157883069</v>
      </c>
      <c r="D44" s="9">
        <f t="shared" si="7"/>
        <v>920.42705979057871</v>
      </c>
      <c r="E44" s="8">
        <f t="shared" si="8"/>
        <v>1857.845655997728</v>
      </c>
      <c r="F44" s="8">
        <f t="shared" si="9"/>
        <v>198962.60375285582</v>
      </c>
      <c r="G44" s="8">
        <f t="shared" si="10"/>
        <v>34645.603373869853</v>
      </c>
    </row>
    <row r="45" spans="1:7" x14ac:dyDescent="0.35">
      <c r="A45" s="3">
        <v>34</v>
      </c>
      <c r="B45" s="8">
        <f t="shared" si="6"/>
        <v>198962.60375285582</v>
      </c>
      <c r="C45" s="8">
        <f t="shared" si="1"/>
        <v>2778.2727157883069</v>
      </c>
      <c r="D45" s="9">
        <f t="shared" si="7"/>
        <v>911.91193386725581</v>
      </c>
      <c r="E45" s="8">
        <f t="shared" si="8"/>
        <v>1866.3607819210511</v>
      </c>
      <c r="F45" s="8">
        <f t="shared" si="9"/>
        <v>197096.24297093478</v>
      </c>
      <c r="G45" s="8">
        <f t="shared" si="10"/>
        <v>35557.515307737107</v>
      </c>
    </row>
    <row r="46" spans="1:7" x14ac:dyDescent="0.35">
      <c r="A46" s="3">
        <v>35</v>
      </c>
      <c r="B46" s="8">
        <f t="shared" si="6"/>
        <v>197096.24297093478</v>
      </c>
      <c r="C46" s="8">
        <f t="shared" si="1"/>
        <v>2778.2727157883069</v>
      </c>
      <c r="D46" s="9">
        <f t="shared" si="7"/>
        <v>903.35778028345112</v>
      </c>
      <c r="E46" s="8">
        <f t="shared" si="8"/>
        <v>1874.9149355048557</v>
      </c>
      <c r="F46" s="8">
        <f t="shared" si="9"/>
        <v>195221.32803542993</v>
      </c>
      <c r="G46" s="8">
        <f t="shared" si="10"/>
        <v>36460.873088020555</v>
      </c>
    </row>
    <row r="47" spans="1:7" x14ac:dyDescent="0.35">
      <c r="A47" s="3">
        <v>36</v>
      </c>
      <c r="B47" s="8">
        <f t="shared" si="6"/>
        <v>195221.32803542993</v>
      </c>
      <c r="C47" s="8">
        <f t="shared" si="1"/>
        <v>2778.2727157883069</v>
      </c>
      <c r="D47" s="9">
        <f t="shared" si="7"/>
        <v>894.76442016238718</v>
      </c>
      <c r="E47" s="8">
        <f t="shared" si="8"/>
        <v>1883.5082956259198</v>
      </c>
      <c r="F47" s="8">
        <f t="shared" si="9"/>
        <v>193337.81973980402</v>
      </c>
      <c r="G47" s="8">
        <f t="shared" si="10"/>
        <v>37355.637508182939</v>
      </c>
    </row>
    <row r="48" spans="1:7" x14ac:dyDescent="0.35">
      <c r="A48" s="3">
        <v>37</v>
      </c>
      <c r="B48" s="8">
        <f t="shared" si="6"/>
        <v>193337.81973980402</v>
      </c>
      <c r="C48" s="8">
        <f t="shared" si="1"/>
        <v>2778.2727157883069</v>
      </c>
      <c r="D48" s="9">
        <f t="shared" si="7"/>
        <v>886.13167380743505</v>
      </c>
      <c r="E48" s="8">
        <f t="shared" si="8"/>
        <v>1892.1410419808717</v>
      </c>
      <c r="F48" s="8">
        <f t="shared" si="9"/>
        <v>191445.67869782314</v>
      </c>
      <c r="G48" s="8">
        <f t="shared" si="10"/>
        <v>38241.769181990378</v>
      </c>
    </row>
    <row r="49" spans="1:7" x14ac:dyDescent="0.35">
      <c r="A49" s="3">
        <v>38</v>
      </c>
      <c r="B49" s="8">
        <f t="shared" si="6"/>
        <v>191445.67869782314</v>
      </c>
      <c r="C49" s="8">
        <f t="shared" si="1"/>
        <v>2778.2727157883069</v>
      </c>
      <c r="D49" s="9">
        <f t="shared" si="7"/>
        <v>877.45936069835602</v>
      </c>
      <c r="E49" s="8">
        <f t="shared" si="8"/>
        <v>1900.8133550899508</v>
      </c>
      <c r="F49" s="8">
        <f t="shared" si="9"/>
        <v>189544.86534273319</v>
      </c>
      <c r="G49" s="8">
        <f t="shared" si="10"/>
        <v>39119.228542688732</v>
      </c>
    </row>
    <row r="50" spans="1:7" x14ac:dyDescent="0.35">
      <c r="A50" s="3">
        <v>39</v>
      </c>
      <c r="B50" s="8">
        <f t="shared" si="6"/>
        <v>189544.86534273319</v>
      </c>
      <c r="C50" s="8">
        <f t="shared" si="1"/>
        <v>2778.2727157883069</v>
      </c>
      <c r="D50" s="9">
        <f t="shared" si="7"/>
        <v>868.74729948752713</v>
      </c>
      <c r="E50" s="8">
        <f t="shared" si="8"/>
        <v>1909.5254163007799</v>
      </c>
      <c r="F50" s="8">
        <f t="shared" si="9"/>
        <v>187635.33992643241</v>
      </c>
      <c r="G50" s="8">
        <f t="shared" si="10"/>
        <v>39987.97584217626</v>
      </c>
    </row>
    <row r="51" spans="1:7" x14ac:dyDescent="0.35">
      <c r="A51" s="3">
        <v>40</v>
      </c>
      <c r="B51" s="8">
        <f t="shared" si="6"/>
        <v>187635.33992643241</v>
      </c>
      <c r="C51" s="8">
        <f t="shared" si="1"/>
        <v>2778.2727157883069</v>
      </c>
      <c r="D51" s="9">
        <f t="shared" si="7"/>
        <v>859.99530799614854</v>
      </c>
      <c r="E51" s="8">
        <f t="shared" si="8"/>
        <v>1918.2774077921583</v>
      </c>
      <c r="F51" s="8">
        <f t="shared" si="9"/>
        <v>185717.06251864025</v>
      </c>
      <c r="G51" s="8">
        <f t="shared" si="10"/>
        <v>40847.971150172409</v>
      </c>
    </row>
    <row r="52" spans="1:7" x14ac:dyDescent="0.35">
      <c r="A52" s="3">
        <v>41</v>
      </c>
      <c r="B52" s="8">
        <f t="shared" si="6"/>
        <v>185717.06251864025</v>
      </c>
      <c r="C52" s="8">
        <f t="shared" si="1"/>
        <v>2778.2727157883069</v>
      </c>
      <c r="D52" s="9">
        <f t="shared" si="7"/>
        <v>851.20320321043448</v>
      </c>
      <c r="E52" s="8">
        <f t="shared" si="8"/>
        <v>1927.0695125778725</v>
      </c>
      <c r="F52" s="8">
        <f t="shared" si="9"/>
        <v>183789.99300606237</v>
      </c>
      <c r="G52" s="8">
        <f t="shared" si="10"/>
        <v>41699.174353382841</v>
      </c>
    </row>
    <row r="53" spans="1:7" x14ac:dyDescent="0.35">
      <c r="A53" s="3">
        <v>42</v>
      </c>
      <c r="B53" s="8">
        <f t="shared" si="6"/>
        <v>183789.99300606237</v>
      </c>
      <c r="C53" s="8">
        <f t="shared" si="1"/>
        <v>2778.2727157883069</v>
      </c>
      <c r="D53" s="9">
        <f t="shared" si="7"/>
        <v>842.37080127778586</v>
      </c>
      <c r="E53" s="8">
        <f t="shared" si="8"/>
        <v>1935.901914510521</v>
      </c>
      <c r="F53" s="8">
        <f t="shared" si="9"/>
        <v>181854.09109155185</v>
      </c>
      <c r="G53" s="8">
        <f t="shared" si="10"/>
        <v>42541.545154660627</v>
      </c>
    </row>
    <row r="54" spans="1:7" x14ac:dyDescent="0.35">
      <c r="A54" s="3">
        <v>43</v>
      </c>
      <c r="B54" s="8">
        <f t="shared" si="6"/>
        <v>181854.09109155185</v>
      </c>
      <c r="C54" s="8">
        <f t="shared" si="1"/>
        <v>2778.2727157883069</v>
      </c>
      <c r="D54" s="9">
        <f t="shared" si="7"/>
        <v>833.49791750294594</v>
      </c>
      <c r="E54" s="8">
        <f t="shared" si="8"/>
        <v>1944.7747982853609</v>
      </c>
      <c r="F54" s="8">
        <f t="shared" si="9"/>
        <v>179909.31629326649</v>
      </c>
      <c r="G54" s="8">
        <f t="shared" si="10"/>
        <v>43375.043072163571</v>
      </c>
    </row>
    <row r="55" spans="1:7" x14ac:dyDescent="0.35">
      <c r="A55" s="3">
        <v>44</v>
      </c>
      <c r="B55" s="8">
        <f t="shared" si="6"/>
        <v>179909.31629326649</v>
      </c>
      <c r="C55" s="8">
        <f t="shared" si="1"/>
        <v>2778.2727157883069</v>
      </c>
      <c r="D55" s="9">
        <f t="shared" si="7"/>
        <v>824.58436634413806</v>
      </c>
      <c r="E55" s="8">
        <f t="shared" si="8"/>
        <v>1953.6883494441688</v>
      </c>
      <c r="F55" s="8">
        <f t="shared" si="9"/>
        <v>177955.62794382233</v>
      </c>
      <c r="G55" s="8">
        <f t="shared" si="10"/>
        <v>44199.627438507712</v>
      </c>
    </row>
    <row r="56" spans="1:7" x14ac:dyDescent="0.35">
      <c r="A56" s="3">
        <v>45</v>
      </c>
      <c r="B56" s="8">
        <f t="shared" si="6"/>
        <v>177955.62794382233</v>
      </c>
      <c r="C56" s="8">
        <f t="shared" si="1"/>
        <v>2778.2727157883069</v>
      </c>
      <c r="D56" s="9">
        <f t="shared" si="7"/>
        <v>815.62996140918563</v>
      </c>
      <c r="E56" s="8">
        <f t="shared" si="8"/>
        <v>1962.6427543791212</v>
      </c>
      <c r="F56" s="8">
        <f t="shared" si="9"/>
        <v>175992.98518944322</v>
      </c>
      <c r="G56" s="8">
        <f t="shared" si="10"/>
        <v>45015.257399916896</v>
      </c>
    </row>
    <row r="57" spans="1:7" x14ac:dyDescent="0.35">
      <c r="A57" s="3">
        <v>46</v>
      </c>
      <c r="B57" s="8">
        <f t="shared" si="6"/>
        <v>175992.98518944322</v>
      </c>
      <c r="C57" s="8">
        <f t="shared" si="1"/>
        <v>2778.2727157883069</v>
      </c>
      <c r="D57" s="9">
        <f t="shared" si="7"/>
        <v>806.63451545161479</v>
      </c>
      <c r="E57" s="8">
        <f t="shared" si="8"/>
        <v>1971.6382003366921</v>
      </c>
      <c r="F57" s="8">
        <f t="shared" si="9"/>
        <v>174021.34698910653</v>
      </c>
      <c r="G57" s="8">
        <f t="shared" si="10"/>
        <v>45821.891915368513</v>
      </c>
    </row>
    <row r="58" spans="1:7" x14ac:dyDescent="0.35">
      <c r="A58" s="3">
        <v>47</v>
      </c>
      <c r="B58" s="8">
        <f t="shared" si="6"/>
        <v>174021.34698910653</v>
      </c>
      <c r="C58" s="8">
        <f t="shared" si="1"/>
        <v>2778.2727157883069</v>
      </c>
      <c r="D58" s="9">
        <f t="shared" si="7"/>
        <v>797.5978403667383</v>
      </c>
      <c r="E58" s="8">
        <f t="shared" si="8"/>
        <v>1980.6748754215687</v>
      </c>
      <c r="F58" s="8">
        <f t="shared" si="9"/>
        <v>172040.67211368497</v>
      </c>
      <c r="G58" s="8">
        <f t="shared" si="10"/>
        <v>46619.489755735252</v>
      </c>
    </row>
    <row r="59" spans="1:7" x14ac:dyDescent="0.35">
      <c r="A59" s="3">
        <v>48</v>
      </c>
      <c r="B59" s="8">
        <f t="shared" si="6"/>
        <v>172040.67211368497</v>
      </c>
      <c r="C59" s="8">
        <f t="shared" si="1"/>
        <v>2778.2727157883069</v>
      </c>
      <c r="D59" s="9">
        <f t="shared" si="7"/>
        <v>788.51974718772271</v>
      </c>
      <c r="E59" s="8">
        <f t="shared" si="8"/>
        <v>1989.7529686005842</v>
      </c>
      <c r="F59" s="8">
        <f t="shared" si="9"/>
        <v>170050.91914508439</v>
      </c>
      <c r="G59" s="8">
        <f t="shared" si="10"/>
        <v>47408.009502922978</v>
      </c>
    </row>
    <row r="60" spans="1:7" x14ac:dyDescent="0.35">
      <c r="A60" s="3">
        <v>49</v>
      </c>
      <c r="B60" s="8">
        <f t="shared" si="6"/>
        <v>170050.91914508439</v>
      </c>
      <c r="C60" s="8">
        <f t="shared" si="1"/>
        <v>2778.2727157883069</v>
      </c>
      <c r="D60" s="9">
        <f t="shared" si="7"/>
        <v>779.40004608163679</v>
      </c>
      <c r="E60" s="8">
        <f t="shared" si="8"/>
        <v>1998.87266970667</v>
      </c>
      <c r="F60" s="8">
        <f t="shared" si="9"/>
        <v>168052.04647537772</v>
      </c>
      <c r="G60" s="8">
        <f t="shared" si="10"/>
        <v>48187.409549004617</v>
      </c>
    </row>
    <row r="61" spans="1:7" x14ac:dyDescent="0.35">
      <c r="A61" s="3">
        <v>50</v>
      </c>
      <c r="B61" s="8">
        <f t="shared" si="6"/>
        <v>168052.04647537772</v>
      </c>
      <c r="C61" s="8">
        <f t="shared" si="1"/>
        <v>2778.2727157883069</v>
      </c>
      <c r="D61" s="9">
        <f t="shared" si="7"/>
        <v>770.23854634548127</v>
      </c>
      <c r="E61" s="8">
        <f t="shared" si="8"/>
        <v>2008.0341694428257</v>
      </c>
      <c r="F61" s="8">
        <f t="shared" si="9"/>
        <v>166044.01230593488</v>
      </c>
      <c r="G61" s="8">
        <f t="shared" si="10"/>
        <v>48957.648095350101</v>
      </c>
    </row>
    <row r="62" spans="1:7" x14ac:dyDescent="0.35">
      <c r="A62" s="3">
        <v>51</v>
      </c>
      <c r="B62" s="8">
        <f t="shared" si="6"/>
        <v>166044.01230593488</v>
      </c>
      <c r="C62" s="8">
        <f t="shared" si="1"/>
        <v>2778.2727157883069</v>
      </c>
      <c r="D62" s="9">
        <f t="shared" si="7"/>
        <v>761.03505640220158</v>
      </c>
      <c r="E62" s="8">
        <f t="shared" si="8"/>
        <v>2017.2376593861054</v>
      </c>
      <c r="F62" s="8">
        <f t="shared" si="9"/>
        <v>164026.77464654879</v>
      </c>
      <c r="G62" s="8">
        <f t="shared" si="10"/>
        <v>49718.683151752302</v>
      </c>
    </row>
    <row r="63" spans="1:7" x14ac:dyDescent="0.35">
      <c r="A63" s="3">
        <v>52</v>
      </c>
      <c r="B63" s="8">
        <f t="shared" si="6"/>
        <v>164026.77464654879</v>
      </c>
      <c r="C63" s="8">
        <f t="shared" si="1"/>
        <v>2778.2727157883069</v>
      </c>
      <c r="D63" s="9">
        <f t="shared" si="7"/>
        <v>751.78938379668193</v>
      </c>
      <c r="E63" s="8">
        <f t="shared" si="8"/>
        <v>2026.4833319916249</v>
      </c>
      <c r="F63" s="8">
        <f t="shared" si="9"/>
        <v>162000.29131455717</v>
      </c>
      <c r="G63" s="8">
        <f t="shared" si="10"/>
        <v>50470.472535548986</v>
      </c>
    </row>
    <row r="64" spans="1:7" x14ac:dyDescent="0.35">
      <c r="A64" s="3">
        <v>53</v>
      </c>
      <c r="B64" s="8">
        <f t="shared" si="6"/>
        <v>162000.29131455717</v>
      </c>
      <c r="C64" s="8">
        <f t="shared" si="1"/>
        <v>2778.2727157883069</v>
      </c>
      <c r="D64" s="9">
        <f t="shared" si="7"/>
        <v>742.50133519172039</v>
      </c>
      <c r="E64" s="8">
        <f t="shared" si="8"/>
        <v>2035.7713805965864</v>
      </c>
      <c r="F64" s="8">
        <f t="shared" si="9"/>
        <v>159964.51993396058</v>
      </c>
      <c r="G64" s="8">
        <f t="shared" si="10"/>
        <v>51212.973870740709</v>
      </c>
    </row>
    <row r="65" spans="1:7" x14ac:dyDescent="0.35">
      <c r="A65" s="3">
        <v>54</v>
      </c>
      <c r="B65" s="8">
        <f t="shared" si="6"/>
        <v>159964.51993396058</v>
      </c>
      <c r="C65" s="8">
        <f t="shared" si="1"/>
        <v>2778.2727157883069</v>
      </c>
      <c r="D65" s="9">
        <f t="shared" si="7"/>
        <v>733.170716363986</v>
      </c>
      <c r="E65" s="8">
        <f t="shared" si="8"/>
        <v>2045.1019994243209</v>
      </c>
      <c r="F65" s="8">
        <f t="shared" si="9"/>
        <v>157919.41793453626</v>
      </c>
      <c r="G65" s="8">
        <f t="shared" si="10"/>
        <v>51946.144587104696</v>
      </c>
    </row>
    <row r="66" spans="1:7" x14ac:dyDescent="0.35">
      <c r="A66" s="3">
        <v>55</v>
      </c>
      <c r="B66" s="8">
        <f t="shared" si="6"/>
        <v>157919.41793453626</v>
      </c>
      <c r="C66" s="8">
        <f t="shared" si="1"/>
        <v>2778.2727157883069</v>
      </c>
      <c r="D66" s="9">
        <f t="shared" si="7"/>
        <v>723.79733219995785</v>
      </c>
      <c r="E66" s="8">
        <f t="shared" si="8"/>
        <v>2054.4753835883489</v>
      </c>
      <c r="F66" s="8">
        <f t="shared" si="9"/>
        <v>155864.94255094792</v>
      </c>
      <c r="G66" s="8">
        <f t="shared" si="10"/>
        <v>52669.941919304656</v>
      </c>
    </row>
    <row r="67" spans="1:7" x14ac:dyDescent="0.35">
      <c r="A67" s="3">
        <v>56</v>
      </c>
      <c r="B67" s="8">
        <f t="shared" si="6"/>
        <v>155864.94255094792</v>
      </c>
      <c r="C67" s="8">
        <f t="shared" si="1"/>
        <v>2778.2727157883069</v>
      </c>
      <c r="D67" s="9">
        <f t="shared" si="7"/>
        <v>714.38098669184467</v>
      </c>
      <c r="E67" s="8">
        <f t="shared" si="8"/>
        <v>2063.8917290964623</v>
      </c>
      <c r="F67" s="8">
        <f t="shared" si="9"/>
        <v>153801.05082185144</v>
      </c>
      <c r="G67" s="8">
        <f t="shared" si="10"/>
        <v>53384.322905996502</v>
      </c>
    </row>
    <row r="68" spans="1:7" x14ac:dyDescent="0.35">
      <c r="A68" s="3">
        <v>57</v>
      </c>
      <c r="B68" s="8">
        <f t="shared" si="6"/>
        <v>153801.05082185144</v>
      </c>
      <c r="C68" s="8">
        <f t="shared" si="1"/>
        <v>2778.2727157883069</v>
      </c>
      <c r="D68" s="9">
        <f t="shared" si="7"/>
        <v>704.92148293348578</v>
      </c>
      <c r="E68" s="8">
        <f t="shared" si="8"/>
        <v>2073.3512328548213</v>
      </c>
      <c r="F68" s="8">
        <f t="shared" si="9"/>
        <v>151727.69958899662</v>
      </c>
      <c r="G68" s="8">
        <f t="shared" si="10"/>
        <v>54089.24438892999</v>
      </c>
    </row>
    <row r="69" spans="1:7" x14ac:dyDescent="0.35">
      <c r="A69" s="3">
        <v>58</v>
      </c>
      <c r="B69" s="8">
        <f t="shared" si="6"/>
        <v>151727.69958899662</v>
      </c>
      <c r="C69" s="8">
        <f t="shared" si="1"/>
        <v>2778.2727157883069</v>
      </c>
      <c r="D69" s="9">
        <f t="shared" si="7"/>
        <v>695.41862311623447</v>
      </c>
      <c r="E69" s="8">
        <f t="shared" si="8"/>
        <v>2082.8540926720725</v>
      </c>
      <c r="F69" s="8">
        <f t="shared" si="9"/>
        <v>149644.84549632456</v>
      </c>
      <c r="G69" s="8">
        <f t="shared" si="10"/>
        <v>54784.663012046221</v>
      </c>
    </row>
    <row r="70" spans="1:7" x14ac:dyDescent="0.35">
      <c r="A70" s="3">
        <v>59</v>
      </c>
      <c r="B70" s="8">
        <f t="shared" si="6"/>
        <v>149644.84549632456</v>
      </c>
      <c r="C70" s="8">
        <f t="shared" si="1"/>
        <v>2778.2727157883069</v>
      </c>
      <c r="D70" s="9">
        <f t="shared" si="7"/>
        <v>685.87220852482085</v>
      </c>
      <c r="E70" s="8">
        <f t="shared" si="8"/>
        <v>2092.4005072634859</v>
      </c>
      <c r="F70" s="8">
        <f t="shared" si="9"/>
        <v>147552.44498906107</v>
      </c>
      <c r="G70" s="8">
        <f t="shared" si="10"/>
        <v>55470.535220571044</v>
      </c>
    </row>
    <row r="71" spans="1:7" x14ac:dyDescent="0.35">
      <c r="A71" s="3">
        <v>60</v>
      </c>
      <c r="B71" s="8">
        <f t="shared" si="6"/>
        <v>147552.44498906107</v>
      </c>
      <c r="C71" s="8">
        <f t="shared" si="1"/>
        <v>2778.2727157883069</v>
      </c>
      <c r="D71" s="9">
        <f t="shared" si="7"/>
        <v>676.28203953319655</v>
      </c>
      <c r="E71" s="8">
        <f t="shared" si="8"/>
        <v>2101.9906762551104</v>
      </c>
      <c r="F71" s="8">
        <f t="shared" si="9"/>
        <v>145450.45431280596</v>
      </c>
      <c r="G71" s="8">
        <f t="shared" si="10"/>
        <v>56146.817260104239</v>
      </c>
    </row>
    <row r="72" spans="1:7" x14ac:dyDescent="0.35">
      <c r="A72" s="3">
        <v>61</v>
      </c>
      <c r="B72" s="8">
        <f t="shared" si="6"/>
        <v>145450.45431280596</v>
      </c>
      <c r="C72" s="8">
        <f t="shared" si="1"/>
        <v>2778.2727157883069</v>
      </c>
      <c r="D72" s="9">
        <f t="shared" si="7"/>
        <v>666.64791560036065</v>
      </c>
      <c r="E72" s="8">
        <f t="shared" si="8"/>
        <v>2111.6248001879462</v>
      </c>
      <c r="F72" s="8">
        <f t="shared" si="9"/>
        <v>143338.82951261802</v>
      </c>
      <c r="G72" s="8">
        <f t="shared" si="10"/>
        <v>56813.465175704601</v>
      </c>
    </row>
    <row r="73" spans="1:7" x14ac:dyDescent="0.35">
      <c r="A73" s="3">
        <v>62</v>
      </c>
      <c r="B73" s="8">
        <f t="shared" si="6"/>
        <v>143338.82951261802</v>
      </c>
      <c r="C73" s="8">
        <f t="shared" si="1"/>
        <v>2778.2727157883069</v>
      </c>
      <c r="D73" s="9">
        <f t="shared" si="7"/>
        <v>656.96963526616594</v>
      </c>
      <c r="E73" s="8">
        <f t="shared" si="8"/>
        <v>2121.303080522141</v>
      </c>
      <c r="F73" s="8">
        <f t="shared" si="9"/>
        <v>141217.52643209588</v>
      </c>
      <c r="G73" s="8">
        <f t="shared" si="10"/>
        <v>57470.434810970764</v>
      </c>
    </row>
    <row r="74" spans="1:7" x14ac:dyDescent="0.35">
      <c r="A74" s="3">
        <v>63</v>
      </c>
      <c r="B74" s="8">
        <f t="shared" si="6"/>
        <v>141217.52643209588</v>
      </c>
      <c r="C74" s="8">
        <f t="shared" si="1"/>
        <v>2778.2727157883069</v>
      </c>
      <c r="D74" s="9">
        <f t="shared" si="7"/>
        <v>647.24699614710607</v>
      </c>
      <c r="E74" s="8">
        <f t="shared" si="8"/>
        <v>2131.0257196412008</v>
      </c>
      <c r="F74" s="8">
        <f t="shared" si="9"/>
        <v>139086.50071245467</v>
      </c>
      <c r="G74" s="8">
        <f t="shared" si="10"/>
        <v>58117.681807117871</v>
      </c>
    </row>
    <row r="75" spans="1:7" x14ac:dyDescent="0.35">
      <c r="A75" s="3">
        <v>64</v>
      </c>
      <c r="B75" s="8">
        <f t="shared" si="6"/>
        <v>139086.50071245467</v>
      </c>
      <c r="C75" s="8">
        <f t="shared" si="1"/>
        <v>2778.2727157883069</v>
      </c>
      <c r="D75" s="9">
        <f t="shared" si="7"/>
        <v>637.47979493208391</v>
      </c>
      <c r="E75" s="8">
        <f t="shared" si="8"/>
        <v>2140.7929208562227</v>
      </c>
      <c r="F75" s="8">
        <f t="shared" si="9"/>
        <v>136945.70779159846</v>
      </c>
      <c r="G75" s="8">
        <f t="shared" si="10"/>
        <v>58755.161602049957</v>
      </c>
    </row>
    <row r="76" spans="1:7" x14ac:dyDescent="0.35">
      <c r="A76" s="3">
        <v>65</v>
      </c>
      <c r="B76" s="8">
        <f t="shared" si="6"/>
        <v>136945.70779159846</v>
      </c>
      <c r="C76" s="8">
        <f t="shared" si="1"/>
        <v>2778.2727157883069</v>
      </c>
      <c r="D76" s="9">
        <f t="shared" si="7"/>
        <v>627.66782737815959</v>
      </c>
      <c r="E76" s="8">
        <f t="shared" si="8"/>
        <v>2150.6048884101474</v>
      </c>
      <c r="F76" s="8">
        <f t="shared" si="9"/>
        <v>134795.10290318832</v>
      </c>
      <c r="G76" s="8">
        <f t="shared" si="10"/>
        <v>59382.829429428115</v>
      </c>
    </row>
    <row r="77" spans="1:7" x14ac:dyDescent="0.35">
      <c r="A77" s="3">
        <v>66</v>
      </c>
      <c r="B77" s="8">
        <f t="shared" si="6"/>
        <v>134795.10290318832</v>
      </c>
      <c r="C77" s="8">
        <f t="shared" si="1"/>
        <v>2778.2727157883069</v>
      </c>
      <c r="D77" s="9">
        <f t="shared" si="7"/>
        <v>617.81088830627982</v>
      </c>
      <c r="E77" s="8">
        <f t="shared" si="8"/>
        <v>2160.4618274820268</v>
      </c>
      <c r="F77" s="8">
        <f t="shared" si="9"/>
        <v>132634.64107570628</v>
      </c>
      <c r="G77" s="8">
        <f t="shared" si="10"/>
        <v>60000.640317734396</v>
      </c>
    </row>
    <row r="78" spans="1:7" x14ac:dyDescent="0.35">
      <c r="A78" s="3">
        <v>67</v>
      </c>
      <c r="B78" s="8">
        <f t="shared" si="6"/>
        <v>132634.64107570628</v>
      </c>
      <c r="C78" s="8">
        <f t="shared" ref="C78:C131" si="11">$A$8</f>
        <v>2778.2727157883069</v>
      </c>
      <c r="D78" s="9">
        <f t="shared" si="7"/>
        <v>607.90877159698709</v>
      </c>
      <c r="E78" s="8">
        <f t="shared" si="8"/>
        <v>2170.3639441913197</v>
      </c>
      <c r="F78" s="8">
        <f t="shared" si="9"/>
        <v>130464.27713151496</v>
      </c>
      <c r="G78" s="8">
        <f t="shared" si="10"/>
        <v>60608.549089331384</v>
      </c>
    </row>
    <row r="79" spans="1:7" x14ac:dyDescent="0.35">
      <c r="A79" s="3">
        <v>68</v>
      </c>
      <c r="B79" s="8">
        <f t="shared" si="6"/>
        <v>130464.27713151496</v>
      </c>
      <c r="C79" s="8">
        <f t="shared" si="11"/>
        <v>2778.2727157883069</v>
      </c>
      <c r="D79" s="9">
        <f t="shared" si="7"/>
        <v>597.96127018611026</v>
      </c>
      <c r="E79" s="8">
        <f t="shared" si="8"/>
        <v>2180.3114456021967</v>
      </c>
      <c r="F79" s="8">
        <f t="shared" si="9"/>
        <v>128283.96568591276</v>
      </c>
      <c r="G79" s="8">
        <f t="shared" si="10"/>
        <v>61206.510359517495</v>
      </c>
    </row>
    <row r="80" spans="1:7" x14ac:dyDescent="0.35">
      <c r="A80" s="3">
        <v>69</v>
      </c>
      <c r="B80" s="8">
        <f t="shared" si="6"/>
        <v>128283.96568591276</v>
      </c>
      <c r="C80" s="8">
        <f t="shared" si="11"/>
        <v>2778.2727157883069</v>
      </c>
      <c r="D80" s="9">
        <f t="shared" si="7"/>
        <v>587.96817606043351</v>
      </c>
      <c r="E80" s="8">
        <f t="shared" si="8"/>
        <v>2190.3045397278734</v>
      </c>
      <c r="F80" s="8">
        <f t="shared" si="9"/>
        <v>126093.66114618488</v>
      </c>
      <c r="G80" s="8">
        <f t="shared" si="10"/>
        <v>61794.478535577931</v>
      </c>
    </row>
    <row r="81" spans="1:7" x14ac:dyDescent="0.35">
      <c r="A81" s="3">
        <v>70</v>
      </c>
      <c r="B81" s="8">
        <f t="shared" si="6"/>
        <v>126093.66114618488</v>
      </c>
      <c r="C81" s="8">
        <f t="shared" si="11"/>
        <v>2778.2727157883069</v>
      </c>
      <c r="D81" s="9">
        <f t="shared" si="7"/>
        <v>577.92928025334743</v>
      </c>
      <c r="E81" s="8">
        <f t="shared" si="8"/>
        <v>2200.3434355349596</v>
      </c>
      <c r="F81" s="8">
        <f t="shared" si="9"/>
        <v>123893.31771064992</v>
      </c>
      <c r="G81" s="8">
        <f t="shared" si="10"/>
        <v>62372.407815831277</v>
      </c>
    </row>
    <row r="82" spans="1:7" x14ac:dyDescent="0.35">
      <c r="A82" s="3">
        <v>71</v>
      </c>
      <c r="B82" s="8">
        <f t="shared" si="6"/>
        <v>123893.31771064992</v>
      </c>
      <c r="C82" s="8">
        <f t="shared" si="11"/>
        <v>2778.2727157883069</v>
      </c>
      <c r="D82" s="9">
        <f t="shared" si="7"/>
        <v>567.84437284047885</v>
      </c>
      <c r="E82" s="8">
        <f t="shared" si="8"/>
        <v>2210.4283429478282</v>
      </c>
      <c r="F82" s="8">
        <f t="shared" si="9"/>
        <v>121682.8893677021</v>
      </c>
      <c r="G82" s="8">
        <f t="shared" si="10"/>
        <v>62940.252188671759</v>
      </c>
    </row>
    <row r="83" spans="1:7" x14ac:dyDescent="0.35">
      <c r="A83" s="3">
        <v>72</v>
      </c>
      <c r="B83" s="8">
        <f t="shared" si="6"/>
        <v>121682.8893677021</v>
      </c>
      <c r="C83" s="8">
        <f t="shared" si="11"/>
        <v>2778.2727157883069</v>
      </c>
      <c r="D83" s="9">
        <f t="shared" si="7"/>
        <v>557.71324293530131</v>
      </c>
      <c r="E83" s="8">
        <f t="shared" si="8"/>
        <v>2220.5594728530054</v>
      </c>
      <c r="F83" s="8">
        <f t="shared" si="9"/>
        <v>119462.32989484908</v>
      </c>
      <c r="G83" s="8">
        <f t="shared" si="10"/>
        <v>63497.965431607059</v>
      </c>
    </row>
    <row r="84" spans="1:7" x14ac:dyDescent="0.35">
      <c r="A84" s="3">
        <v>73</v>
      </c>
      <c r="B84" s="8">
        <f t="shared" si="6"/>
        <v>119462.32989484908</v>
      </c>
      <c r="C84" s="8">
        <f t="shared" si="11"/>
        <v>2778.2727157883069</v>
      </c>
      <c r="D84" s="9">
        <f t="shared" si="7"/>
        <v>547.53567868472499</v>
      </c>
      <c r="E84" s="8">
        <f t="shared" si="8"/>
        <v>2230.7370371035818</v>
      </c>
      <c r="F84" s="8">
        <f t="shared" si="9"/>
        <v>117231.59285774551</v>
      </c>
      <c r="G84" s="8">
        <f t="shared" si="10"/>
        <v>64045.501110291785</v>
      </c>
    </row>
    <row r="85" spans="1:7" x14ac:dyDescent="0.35">
      <c r="A85" s="3">
        <v>74</v>
      </c>
      <c r="B85" s="8">
        <f t="shared" si="6"/>
        <v>117231.59285774551</v>
      </c>
      <c r="C85" s="8">
        <f t="shared" si="11"/>
        <v>2778.2727157883069</v>
      </c>
      <c r="D85" s="9">
        <f t="shared" si="7"/>
        <v>537.31146726466693</v>
      </c>
      <c r="E85" s="8">
        <f t="shared" si="8"/>
        <v>2240.9612485236398</v>
      </c>
      <c r="F85" s="8">
        <f t="shared" si="9"/>
        <v>114990.63160922186</v>
      </c>
      <c r="G85" s="8">
        <f t="shared" si="10"/>
        <v>64582.812577556455</v>
      </c>
    </row>
    <row r="86" spans="1:7" x14ac:dyDescent="0.35">
      <c r="A86" s="3">
        <v>75</v>
      </c>
      <c r="B86" s="8">
        <f t="shared" si="6"/>
        <v>114990.63160922186</v>
      </c>
      <c r="C86" s="8">
        <f t="shared" si="11"/>
        <v>2778.2727157883069</v>
      </c>
      <c r="D86" s="9">
        <f t="shared" si="7"/>
        <v>527.04039487560021</v>
      </c>
      <c r="E86" s="8">
        <f t="shared" si="8"/>
        <v>2251.2323209127067</v>
      </c>
      <c r="F86" s="8">
        <f t="shared" si="9"/>
        <v>112739.39928830916</v>
      </c>
      <c r="G86" s="8">
        <f t="shared" si="10"/>
        <v>65109.852972432054</v>
      </c>
    </row>
    <row r="87" spans="1:7" x14ac:dyDescent="0.35">
      <c r="A87" s="3">
        <v>76</v>
      </c>
      <c r="B87" s="8">
        <f t="shared" ref="B87:B131" si="12">F86</f>
        <v>112739.39928830916</v>
      </c>
      <c r="C87" s="8">
        <f t="shared" si="11"/>
        <v>2778.2727157883069</v>
      </c>
      <c r="D87" s="9">
        <f t="shared" ref="D87:D131" si="13">B87*$G$5</f>
        <v>516.72224673808364</v>
      </c>
      <c r="E87" s="8">
        <f t="shared" ref="E87:E131" si="14">C87-D87</f>
        <v>2261.550469050223</v>
      </c>
      <c r="F87" s="8">
        <f t="shared" ref="F87:F131" si="15">B87-E87</f>
        <v>110477.84881925893</v>
      </c>
      <c r="G87" s="8">
        <f t="shared" ref="G87:G131" si="16">G86+D87</f>
        <v>65626.575219170132</v>
      </c>
    </row>
    <row r="88" spans="1:7" x14ac:dyDescent="0.35">
      <c r="A88" s="3">
        <v>77</v>
      </c>
      <c r="B88" s="8">
        <f t="shared" si="12"/>
        <v>110477.84881925893</v>
      </c>
      <c r="C88" s="8">
        <f t="shared" si="11"/>
        <v>2778.2727157883069</v>
      </c>
      <c r="D88" s="9">
        <f t="shared" si="13"/>
        <v>506.3568070882701</v>
      </c>
      <c r="E88" s="8">
        <f t="shared" si="14"/>
        <v>2271.9159087000367</v>
      </c>
      <c r="F88" s="8">
        <f t="shared" si="15"/>
        <v>108205.9329105589</v>
      </c>
      <c r="G88" s="8">
        <f t="shared" si="16"/>
        <v>66132.932026258408</v>
      </c>
    </row>
    <row r="89" spans="1:7" x14ac:dyDescent="0.35">
      <c r="A89" s="3">
        <v>78</v>
      </c>
      <c r="B89" s="8">
        <f t="shared" si="12"/>
        <v>108205.9329105589</v>
      </c>
      <c r="C89" s="8">
        <f t="shared" si="11"/>
        <v>2778.2727157883069</v>
      </c>
      <c r="D89" s="9">
        <f t="shared" si="13"/>
        <v>495.94385917339497</v>
      </c>
      <c r="E89" s="8">
        <f t="shared" si="14"/>
        <v>2282.3288566149117</v>
      </c>
      <c r="F89" s="8">
        <f t="shared" si="15"/>
        <v>105923.60405394399</v>
      </c>
      <c r="G89" s="8">
        <f t="shared" si="16"/>
        <v>66628.8758854318</v>
      </c>
    </row>
    <row r="90" spans="1:7" x14ac:dyDescent="0.35">
      <c r="A90" s="3">
        <v>79</v>
      </c>
      <c r="B90" s="8">
        <f t="shared" si="12"/>
        <v>105923.60405394399</v>
      </c>
      <c r="C90" s="8">
        <f t="shared" si="11"/>
        <v>2778.2727157883069</v>
      </c>
      <c r="D90" s="9">
        <f t="shared" si="13"/>
        <v>485.48318524724328</v>
      </c>
      <c r="E90" s="8">
        <f t="shared" si="14"/>
        <v>2292.7895305410634</v>
      </c>
      <c r="F90" s="8">
        <f t="shared" si="15"/>
        <v>103630.81452340292</v>
      </c>
      <c r="G90" s="8">
        <f t="shared" si="16"/>
        <v>67114.359070679042</v>
      </c>
    </row>
    <row r="91" spans="1:7" x14ac:dyDescent="0.35">
      <c r="A91" s="3">
        <v>80</v>
      </c>
      <c r="B91" s="8">
        <f t="shared" si="12"/>
        <v>103630.81452340292</v>
      </c>
      <c r="C91" s="8">
        <f t="shared" si="11"/>
        <v>2778.2727157883069</v>
      </c>
      <c r="D91" s="9">
        <f t="shared" si="13"/>
        <v>474.97456656559672</v>
      </c>
      <c r="E91" s="8">
        <f t="shared" si="14"/>
        <v>2303.29814922271</v>
      </c>
      <c r="F91" s="8">
        <f t="shared" si="15"/>
        <v>101327.51637418021</v>
      </c>
      <c r="G91" s="8">
        <f t="shared" si="16"/>
        <v>67589.333637244636</v>
      </c>
    </row>
    <row r="92" spans="1:7" x14ac:dyDescent="0.35">
      <c r="A92" s="3">
        <v>81</v>
      </c>
      <c r="B92" s="8">
        <f t="shared" si="12"/>
        <v>101327.51637418021</v>
      </c>
      <c r="C92" s="8">
        <f t="shared" si="11"/>
        <v>2778.2727157883069</v>
      </c>
      <c r="D92" s="9">
        <f t="shared" si="13"/>
        <v>464.41778338165932</v>
      </c>
      <c r="E92" s="8">
        <f t="shared" si="14"/>
        <v>2313.8549324066475</v>
      </c>
      <c r="F92" s="8">
        <f t="shared" si="15"/>
        <v>99013.661441773569</v>
      </c>
      <c r="G92" s="8">
        <f t="shared" si="16"/>
        <v>68053.7514206263</v>
      </c>
    </row>
    <row r="93" spans="1:7" x14ac:dyDescent="0.35">
      <c r="A93" s="3">
        <v>82</v>
      </c>
      <c r="B93" s="8">
        <f t="shared" si="12"/>
        <v>99013.661441773569</v>
      </c>
      <c r="C93" s="8">
        <f t="shared" si="11"/>
        <v>2778.2727157883069</v>
      </c>
      <c r="D93" s="9">
        <f t="shared" si="13"/>
        <v>453.81261494146219</v>
      </c>
      <c r="E93" s="8">
        <f t="shared" si="14"/>
        <v>2324.4601008468449</v>
      </c>
      <c r="F93" s="8">
        <f t="shared" si="15"/>
        <v>96689.201340926724</v>
      </c>
      <c r="G93" s="8">
        <f t="shared" si="16"/>
        <v>68507.564035567761</v>
      </c>
    </row>
    <row r="94" spans="1:7" x14ac:dyDescent="0.35">
      <c r="A94" s="3">
        <v>83</v>
      </c>
      <c r="B94" s="8">
        <f t="shared" si="12"/>
        <v>96689.201340926724</v>
      </c>
      <c r="C94" s="8">
        <f t="shared" si="11"/>
        <v>2778.2727157883069</v>
      </c>
      <c r="D94" s="9">
        <f t="shared" si="13"/>
        <v>443.15883947924749</v>
      </c>
      <c r="E94" s="8">
        <f t="shared" si="14"/>
        <v>2335.1138763090594</v>
      </c>
      <c r="F94" s="8">
        <f t="shared" si="15"/>
        <v>94354.087464617667</v>
      </c>
      <c r="G94" s="8">
        <f t="shared" si="16"/>
        <v>68950.722875047009</v>
      </c>
    </row>
    <row r="95" spans="1:7" x14ac:dyDescent="0.35">
      <c r="A95" s="3">
        <v>84</v>
      </c>
      <c r="B95" s="8">
        <f t="shared" si="12"/>
        <v>94354.087464617667</v>
      </c>
      <c r="C95" s="8">
        <f t="shared" si="11"/>
        <v>2778.2727157883069</v>
      </c>
      <c r="D95" s="9">
        <f t="shared" si="13"/>
        <v>432.45623421283096</v>
      </c>
      <c r="E95" s="8">
        <f t="shared" si="14"/>
        <v>2345.8164815754758</v>
      </c>
      <c r="F95" s="8">
        <f t="shared" si="15"/>
        <v>92008.270983042195</v>
      </c>
      <c r="G95" s="8">
        <f t="shared" si="16"/>
        <v>69383.179109259843</v>
      </c>
    </row>
    <row r="96" spans="1:7" x14ac:dyDescent="0.35">
      <c r="A96" s="3">
        <v>85</v>
      </c>
      <c r="B96" s="8">
        <f t="shared" si="12"/>
        <v>92008.270983042195</v>
      </c>
      <c r="C96" s="8">
        <f t="shared" si="11"/>
        <v>2778.2727157883069</v>
      </c>
      <c r="D96" s="9">
        <f t="shared" si="13"/>
        <v>421.70457533894341</v>
      </c>
      <c r="E96" s="8">
        <f t="shared" si="14"/>
        <v>2356.5681404493635</v>
      </c>
      <c r="F96" s="8">
        <f t="shared" si="15"/>
        <v>89651.702842592829</v>
      </c>
      <c r="G96" s="8">
        <f t="shared" si="16"/>
        <v>69804.883684598783</v>
      </c>
    </row>
    <row r="97" spans="1:7" x14ac:dyDescent="0.35">
      <c r="A97" s="3">
        <v>86</v>
      </c>
      <c r="B97" s="8">
        <f t="shared" si="12"/>
        <v>89651.702842592829</v>
      </c>
      <c r="C97" s="8">
        <f t="shared" si="11"/>
        <v>2778.2727157883069</v>
      </c>
      <c r="D97" s="9">
        <f t="shared" si="13"/>
        <v>410.90363802855046</v>
      </c>
      <c r="E97" s="8">
        <f t="shared" si="14"/>
        <v>2367.3690777597562</v>
      </c>
      <c r="F97" s="8">
        <f t="shared" si="15"/>
        <v>87284.333764833078</v>
      </c>
      <c r="G97" s="8">
        <f t="shared" si="16"/>
        <v>70215.787322627337</v>
      </c>
    </row>
    <row r="98" spans="1:7" x14ac:dyDescent="0.35">
      <c r="A98" s="3">
        <v>87</v>
      </c>
      <c r="B98" s="8">
        <f t="shared" si="12"/>
        <v>87284.333764833078</v>
      </c>
      <c r="C98" s="8">
        <f t="shared" si="11"/>
        <v>2778.2727157883069</v>
      </c>
      <c r="D98" s="9">
        <f t="shared" si="13"/>
        <v>400.05319642215159</v>
      </c>
      <c r="E98" s="8">
        <f t="shared" si="14"/>
        <v>2378.2195193661555</v>
      </c>
      <c r="F98" s="8">
        <f t="shared" si="15"/>
        <v>84906.114245466917</v>
      </c>
      <c r="G98" s="8">
        <f t="shared" si="16"/>
        <v>70615.840519049481</v>
      </c>
    </row>
    <row r="99" spans="1:7" x14ac:dyDescent="0.35">
      <c r="A99" s="3">
        <v>88</v>
      </c>
      <c r="B99" s="8">
        <f t="shared" si="12"/>
        <v>84906.114245466917</v>
      </c>
      <c r="C99" s="8">
        <f t="shared" si="11"/>
        <v>2778.2727157883069</v>
      </c>
      <c r="D99" s="9">
        <f t="shared" si="13"/>
        <v>389.15302362505673</v>
      </c>
      <c r="E99" s="8">
        <f t="shared" si="14"/>
        <v>2389.11969216325</v>
      </c>
      <c r="F99" s="8">
        <f t="shared" si="15"/>
        <v>82516.994553303666</v>
      </c>
      <c r="G99" s="8">
        <f t="shared" si="16"/>
        <v>71004.993542674536</v>
      </c>
    </row>
    <row r="100" spans="1:7" x14ac:dyDescent="0.35">
      <c r="A100" s="3">
        <v>89</v>
      </c>
      <c r="B100" s="8">
        <f t="shared" si="12"/>
        <v>82516.994553303666</v>
      </c>
      <c r="C100" s="8">
        <f t="shared" si="11"/>
        <v>2778.2727157883069</v>
      </c>
      <c r="D100" s="9">
        <f t="shared" si="13"/>
        <v>378.20289170264181</v>
      </c>
      <c r="E100" s="8">
        <f t="shared" si="14"/>
        <v>2400.069824085665</v>
      </c>
      <c r="F100" s="8">
        <f t="shared" si="15"/>
        <v>80116.924729218008</v>
      </c>
      <c r="G100" s="8">
        <f t="shared" si="16"/>
        <v>71383.196434377183</v>
      </c>
    </row>
    <row r="101" spans="1:7" x14ac:dyDescent="0.35">
      <c r="A101" s="3">
        <v>90</v>
      </c>
      <c r="B101" s="8">
        <f t="shared" si="12"/>
        <v>80116.924729218008</v>
      </c>
      <c r="C101" s="8">
        <f t="shared" si="11"/>
        <v>2778.2727157883069</v>
      </c>
      <c r="D101" s="9">
        <f t="shared" si="13"/>
        <v>367.20257167558253</v>
      </c>
      <c r="E101" s="8">
        <f t="shared" si="14"/>
        <v>2411.0701441127244</v>
      </c>
      <c r="F101" s="8">
        <f t="shared" si="15"/>
        <v>77705.854585105277</v>
      </c>
      <c r="G101" s="8">
        <f t="shared" si="16"/>
        <v>71750.399006052772</v>
      </c>
    </row>
    <row r="102" spans="1:7" x14ac:dyDescent="0.35">
      <c r="A102" s="3">
        <v>91</v>
      </c>
      <c r="B102" s="8">
        <f t="shared" si="12"/>
        <v>77705.854585105277</v>
      </c>
      <c r="C102" s="8">
        <f t="shared" si="11"/>
        <v>2778.2727157883069</v>
      </c>
      <c r="D102" s="9">
        <f t="shared" si="13"/>
        <v>356.15183351506585</v>
      </c>
      <c r="E102" s="8">
        <f t="shared" si="14"/>
        <v>2422.120882273241</v>
      </c>
      <c r="F102" s="8">
        <f t="shared" si="15"/>
        <v>75283.733702832033</v>
      </c>
      <c r="G102" s="8">
        <f t="shared" si="16"/>
        <v>72106.550839567833</v>
      </c>
    </row>
    <row r="103" spans="1:7" x14ac:dyDescent="0.35">
      <c r="A103" s="3">
        <v>92</v>
      </c>
      <c r="B103" s="8">
        <f t="shared" si="12"/>
        <v>75283.733702832033</v>
      </c>
      <c r="C103" s="8">
        <f t="shared" si="11"/>
        <v>2778.2727157883069</v>
      </c>
      <c r="D103" s="9">
        <f t="shared" si="13"/>
        <v>345.05044613798015</v>
      </c>
      <c r="E103" s="8">
        <f t="shared" si="14"/>
        <v>2433.2222696503268</v>
      </c>
      <c r="F103" s="8">
        <f t="shared" si="15"/>
        <v>72850.511433181702</v>
      </c>
      <c r="G103" s="8">
        <f t="shared" si="16"/>
        <v>72451.601285705809</v>
      </c>
    </row>
    <row r="104" spans="1:7" x14ac:dyDescent="0.35">
      <c r="A104" s="3">
        <v>93</v>
      </c>
      <c r="B104" s="8">
        <f t="shared" si="12"/>
        <v>72850.511433181702</v>
      </c>
      <c r="C104" s="8">
        <f t="shared" si="11"/>
        <v>2778.2727157883069</v>
      </c>
      <c r="D104" s="9">
        <f t="shared" si="13"/>
        <v>333.89817740208281</v>
      </c>
      <c r="E104" s="8">
        <f t="shared" si="14"/>
        <v>2444.3745383862242</v>
      </c>
      <c r="F104" s="8">
        <f t="shared" si="15"/>
        <v>70406.136894795476</v>
      </c>
      <c r="G104" s="8">
        <f t="shared" si="16"/>
        <v>72785.499463107888</v>
      </c>
    </row>
    <row r="105" spans="1:7" x14ac:dyDescent="0.35">
      <c r="A105" s="3">
        <v>94</v>
      </c>
      <c r="B105" s="8">
        <f t="shared" si="12"/>
        <v>70406.136894795476</v>
      </c>
      <c r="C105" s="8">
        <f t="shared" si="11"/>
        <v>2778.2727157883069</v>
      </c>
      <c r="D105" s="9">
        <f t="shared" si="13"/>
        <v>322.69479410114593</v>
      </c>
      <c r="E105" s="8">
        <f t="shared" si="14"/>
        <v>2455.5779216871611</v>
      </c>
      <c r="F105" s="8">
        <f t="shared" si="15"/>
        <v>67950.558973108316</v>
      </c>
      <c r="G105" s="8">
        <f t="shared" si="16"/>
        <v>73108.194257209034</v>
      </c>
    </row>
    <row r="106" spans="1:7" x14ac:dyDescent="0.35">
      <c r="A106" s="3">
        <v>95</v>
      </c>
      <c r="B106" s="8">
        <f t="shared" si="12"/>
        <v>67950.558973108316</v>
      </c>
      <c r="C106" s="8">
        <f t="shared" si="11"/>
        <v>2778.2727157883069</v>
      </c>
      <c r="D106" s="9">
        <f t="shared" si="13"/>
        <v>311.44006196007979</v>
      </c>
      <c r="E106" s="8">
        <f t="shared" si="14"/>
        <v>2466.8326538282272</v>
      </c>
      <c r="F106" s="8">
        <f t="shared" si="15"/>
        <v>65483.726319280089</v>
      </c>
      <c r="G106" s="8">
        <f t="shared" si="16"/>
        <v>73419.634319169112</v>
      </c>
    </row>
    <row r="107" spans="1:7" x14ac:dyDescent="0.35">
      <c r="A107" s="3">
        <v>96</v>
      </c>
      <c r="B107" s="8">
        <f t="shared" si="12"/>
        <v>65483.726319280089</v>
      </c>
      <c r="C107" s="8">
        <f t="shared" si="11"/>
        <v>2778.2727157883069</v>
      </c>
      <c r="D107" s="9">
        <f t="shared" si="13"/>
        <v>300.13374563003373</v>
      </c>
      <c r="E107" s="8">
        <f t="shared" si="14"/>
        <v>2478.138970158273</v>
      </c>
      <c r="F107" s="8">
        <f t="shared" si="15"/>
        <v>63005.587349121815</v>
      </c>
      <c r="G107" s="8">
        <f t="shared" si="16"/>
        <v>73719.768064799151</v>
      </c>
    </row>
    <row r="108" spans="1:7" x14ac:dyDescent="0.35">
      <c r="A108" s="3">
        <v>97</v>
      </c>
      <c r="B108" s="8">
        <f t="shared" si="12"/>
        <v>63005.587349121815</v>
      </c>
      <c r="C108" s="8">
        <f t="shared" si="11"/>
        <v>2778.2727157883069</v>
      </c>
      <c r="D108" s="9">
        <f t="shared" si="13"/>
        <v>288.77560868347501</v>
      </c>
      <c r="E108" s="8">
        <f t="shared" si="14"/>
        <v>2489.4971071048317</v>
      </c>
      <c r="F108" s="8">
        <f t="shared" si="15"/>
        <v>60516.09024201698</v>
      </c>
      <c r="G108" s="8">
        <f t="shared" si="16"/>
        <v>74008.543673482622</v>
      </c>
    </row>
    <row r="109" spans="1:7" x14ac:dyDescent="0.35">
      <c r="A109" s="3">
        <v>98</v>
      </c>
      <c r="B109" s="8">
        <f t="shared" si="12"/>
        <v>60516.09024201698</v>
      </c>
      <c r="C109" s="8">
        <f t="shared" si="11"/>
        <v>2778.2727157883069</v>
      </c>
      <c r="D109" s="9">
        <f t="shared" si="13"/>
        <v>277.36541360924451</v>
      </c>
      <c r="E109" s="8">
        <f t="shared" si="14"/>
        <v>2500.9073021790623</v>
      </c>
      <c r="F109" s="8">
        <f t="shared" si="15"/>
        <v>58015.18293983792</v>
      </c>
      <c r="G109" s="8">
        <f t="shared" si="16"/>
        <v>74285.909087091859</v>
      </c>
    </row>
    <row r="110" spans="1:7" x14ac:dyDescent="0.35">
      <c r="A110" s="3">
        <v>99</v>
      </c>
      <c r="B110" s="8">
        <f t="shared" si="12"/>
        <v>58015.18293983792</v>
      </c>
      <c r="C110" s="8">
        <f t="shared" si="11"/>
        <v>2778.2727157883069</v>
      </c>
      <c r="D110" s="9">
        <f t="shared" si="13"/>
        <v>265.90292180759047</v>
      </c>
      <c r="E110" s="8">
        <f t="shared" si="14"/>
        <v>2512.3697939807162</v>
      </c>
      <c r="F110" s="8">
        <f t="shared" si="15"/>
        <v>55502.813145857202</v>
      </c>
      <c r="G110" s="8">
        <f t="shared" si="16"/>
        <v>74551.812008899447</v>
      </c>
    </row>
    <row r="111" spans="1:7" x14ac:dyDescent="0.35">
      <c r="A111" s="3">
        <v>100</v>
      </c>
      <c r="B111" s="8">
        <f t="shared" si="12"/>
        <v>55502.813145857202</v>
      </c>
      <c r="C111" s="8">
        <f t="shared" si="11"/>
        <v>2778.2727157883069</v>
      </c>
      <c r="D111" s="9">
        <f t="shared" si="13"/>
        <v>254.38789358517886</v>
      </c>
      <c r="E111" s="8">
        <f t="shared" si="14"/>
        <v>2523.8848222031279</v>
      </c>
      <c r="F111" s="8">
        <f t="shared" si="15"/>
        <v>52978.928323654072</v>
      </c>
      <c r="G111" s="8">
        <f t="shared" si="16"/>
        <v>74806.19990248463</v>
      </c>
    </row>
    <row r="112" spans="1:7" x14ac:dyDescent="0.35">
      <c r="A112" s="3">
        <v>101</v>
      </c>
      <c r="B112" s="8">
        <f t="shared" si="12"/>
        <v>52978.928323654072</v>
      </c>
      <c r="C112" s="8">
        <f t="shared" si="11"/>
        <v>2778.2727157883069</v>
      </c>
      <c r="D112" s="9">
        <f t="shared" si="13"/>
        <v>242.82008815008118</v>
      </c>
      <c r="E112" s="8">
        <f t="shared" si="14"/>
        <v>2535.4526276382257</v>
      </c>
      <c r="F112" s="8">
        <f t="shared" si="15"/>
        <v>50443.475696015848</v>
      </c>
      <c r="G112" s="8">
        <f t="shared" si="16"/>
        <v>75049.019990634712</v>
      </c>
    </row>
    <row r="113" spans="1:7" x14ac:dyDescent="0.35">
      <c r="A113" s="3">
        <v>102</v>
      </c>
      <c r="B113" s="8">
        <f t="shared" si="12"/>
        <v>50443.475696015848</v>
      </c>
      <c r="C113" s="8">
        <f t="shared" si="11"/>
        <v>2778.2727157883069</v>
      </c>
      <c r="D113" s="9">
        <f t="shared" si="13"/>
        <v>231.19926360673929</v>
      </c>
      <c r="E113" s="8">
        <f t="shared" si="14"/>
        <v>2547.0734521815675</v>
      </c>
      <c r="F113" s="8">
        <f t="shared" si="15"/>
        <v>47896.40224383428</v>
      </c>
      <c r="G113" s="8">
        <f t="shared" si="16"/>
        <v>75280.219254241456</v>
      </c>
    </row>
    <row r="114" spans="1:7" x14ac:dyDescent="0.35">
      <c r="A114" s="3">
        <v>103</v>
      </c>
      <c r="B114" s="8">
        <f t="shared" si="12"/>
        <v>47896.40224383428</v>
      </c>
      <c r="C114" s="8">
        <f t="shared" si="11"/>
        <v>2778.2727157883069</v>
      </c>
      <c r="D114" s="9">
        <f t="shared" si="13"/>
        <v>219.52517695090711</v>
      </c>
      <c r="E114" s="8">
        <f t="shared" si="14"/>
        <v>2558.7475388373996</v>
      </c>
      <c r="F114" s="8">
        <f t="shared" si="15"/>
        <v>45337.654704996879</v>
      </c>
      <c r="G114" s="8">
        <f t="shared" si="16"/>
        <v>75499.744431192361</v>
      </c>
    </row>
    <row r="115" spans="1:7" x14ac:dyDescent="0.35">
      <c r="A115" s="3">
        <v>104</v>
      </c>
      <c r="B115" s="8">
        <f t="shared" si="12"/>
        <v>45337.654704996879</v>
      </c>
      <c r="C115" s="8">
        <f t="shared" si="11"/>
        <v>2778.2727157883069</v>
      </c>
      <c r="D115" s="9">
        <f t="shared" si="13"/>
        <v>207.79758406456904</v>
      </c>
      <c r="E115" s="8">
        <f t="shared" si="14"/>
        <v>2570.4751317237378</v>
      </c>
      <c r="F115" s="8">
        <f t="shared" si="15"/>
        <v>42767.179573273141</v>
      </c>
      <c r="G115" s="8">
        <f t="shared" si="16"/>
        <v>75707.542015256928</v>
      </c>
    </row>
    <row r="116" spans="1:7" x14ac:dyDescent="0.35">
      <c r="A116" s="3">
        <v>105</v>
      </c>
      <c r="B116" s="8">
        <f t="shared" si="12"/>
        <v>42767.179573273141</v>
      </c>
      <c r="C116" s="8">
        <f t="shared" si="11"/>
        <v>2778.2727157883069</v>
      </c>
      <c r="D116" s="9">
        <f t="shared" si="13"/>
        <v>196.01623971083524</v>
      </c>
      <c r="E116" s="8">
        <f t="shared" si="14"/>
        <v>2582.2564760774717</v>
      </c>
      <c r="F116" s="8">
        <f t="shared" si="15"/>
        <v>40184.923097195671</v>
      </c>
      <c r="G116" s="8">
        <f t="shared" si="16"/>
        <v>75903.558254967764</v>
      </c>
    </row>
    <row r="117" spans="1:7" x14ac:dyDescent="0.35">
      <c r="A117" s="3">
        <v>106</v>
      </c>
      <c r="B117" s="8">
        <f t="shared" si="12"/>
        <v>40184.923097195671</v>
      </c>
      <c r="C117" s="8">
        <f t="shared" si="11"/>
        <v>2778.2727157883069</v>
      </c>
      <c r="D117" s="9">
        <f t="shared" si="13"/>
        <v>184.18089752881349</v>
      </c>
      <c r="E117" s="8">
        <f t="shared" si="14"/>
        <v>2594.0918182594933</v>
      </c>
      <c r="F117" s="8">
        <f t="shared" si="15"/>
        <v>37590.831278936181</v>
      </c>
      <c r="G117" s="8">
        <f t="shared" si="16"/>
        <v>76087.739152496579</v>
      </c>
    </row>
    <row r="118" spans="1:7" x14ac:dyDescent="0.35">
      <c r="A118" s="3">
        <v>107</v>
      </c>
      <c r="B118" s="8">
        <f t="shared" si="12"/>
        <v>37590.831278936181</v>
      </c>
      <c r="C118" s="8">
        <f t="shared" si="11"/>
        <v>2778.2727157883069</v>
      </c>
      <c r="D118" s="9">
        <f t="shared" si="13"/>
        <v>172.2913100284575</v>
      </c>
      <c r="E118" s="8">
        <f t="shared" si="14"/>
        <v>2605.9814057598492</v>
      </c>
      <c r="F118" s="8">
        <f t="shared" si="15"/>
        <v>34984.849873176332</v>
      </c>
      <c r="G118" s="8">
        <f t="shared" si="16"/>
        <v>76260.030462525043</v>
      </c>
    </row>
    <row r="119" spans="1:7" x14ac:dyDescent="0.35">
      <c r="A119" s="3">
        <v>108</v>
      </c>
      <c r="B119" s="8">
        <f t="shared" si="12"/>
        <v>34984.849873176332</v>
      </c>
      <c r="C119" s="8">
        <f t="shared" si="11"/>
        <v>2778.2727157883069</v>
      </c>
      <c r="D119" s="9">
        <f t="shared" si="13"/>
        <v>160.34722858539152</v>
      </c>
      <c r="E119" s="8">
        <f t="shared" si="14"/>
        <v>2617.9254872029155</v>
      </c>
      <c r="F119" s="8">
        <f t="shared" si="15"/>
        <v>32366.924385973416</v>
      </c>
      <c r="G119" s="8">
        <f t="shared" si="16"/>
        <v>76420.377691110436</v>
      </c>
    </row>
    <row r="120" spans="1:7" x14ac:dyDescent="0.35">
      <c r="A120" s="3">
        <v>109</v>
      </c>
      <c r="B120" s="8">
        <f t="shared" si="12"/>
        <v>32366.924385973416</v>
      </c>
      <c r="C120" s="8">
        <f t="shared" si="11"/>
        <v>2778.2727157883069</v>
      </c>
      <c r="D120" s="9">
        <f t="shared" si="13"/>
        <v>148.3484034357115</v>
      </c>
      <c r="E120" s="8">
        <f t="shared" si="14"/>
        <v>2629.9243123525953</v>
      </c>
      <c r="F120" s="8">
        <f t="shared" si="15"/>
        <v>29737.00007362082</v>
      </c>
      <c r="G120" s="8">
        <f t="shared" si="16"/>
        <v>76568.726094546146</v>
      </c>
    </row>
    <row r="121" spans="1:7" x14ac:dyDescent="0.35">
      <c r="A121" s="3">
        <v>110</v>
      </c>
      <c r="B121" s="8">
        <f t="shared" si="12"/>
        <v>29737.00007362082</v>
      </c>
      <c r="C121" s="8">
        <f t="shared" si="11"/>
        <v>2778.2727157883069</v>
      </c>
      <c r="D121" s="9">
        <f t="shared" si="13"/>
        <v>136.29458367076208</v>
      </c>
      <c r="E121" s="8">
        <f t="shared" si="14"/>
        <v>2641.9781321175446</v>
      </c>
      <c r="F121" s="8">
        <f t="shared" si="15"/>
        <v>27095.021941503277</v>
      </c>
      <c r="G121" s="8">
        <f t="shared" si="16"/>
        <v>76705.020678216912</v>
      </c>
    </row>
    <row r="122" spans="1:7" x14ac:dyDescent="0.35">
      <c r="A122" s="3">
        <v>111</v>
      </c>
      <c r="B122" s="8">
        <f t="shared" si="12"/>
        <v>27095.021941503277</v>
      </c>
      <c r="C122" s="8">
        <f t="shared" si="11"/>
        <v>2778.2727157883069</v>
      </c>
      <c r="D122" s="9">
        <f t="shared" si="13"/>
        <v>124.18551723189002</v>
      </c>
      <c r="E122" s="8">
        <f t="shared" si="14"/>
        <v>2654.0871985564168</v>
      </c>
      <c r="F122" s="8">
        <f t="shared" si="15"/>
        <v>24440.934742946862</v>
      </c>
      <c r="G122" s="8">
        <f t="shared" si="16"/>
        <v>76829.206195448802</v>
      </c>
    </row>
    <row r="123" spans="1:7" x14ac:dyDescent="0.35">
      <c r="A123" s="3">
        <v>112</v>
      </c>
      <c r="B123" s="8">
        <f t="shared" si="12"/>
        <v>24440.934742946862</v>
      </c>
      <c r="C123" s="8">
        <f t="shared" si="11"/>
        <v>2778.2727157883069</v>
      </c>
      <c r="D123" s="9">
        <f t="shared" si="13"/>
        <v>112.02095090517312</v>
      </c>
      <c r="E123" s="8">
        <f t="shared" si="14"/>
        <v>2666.2517648831335</v>
      </c>
      <c r="F123" s="8">
        <f t="shared" si="15"/>
        <v>21774.682978063727</v>
      </c>
      <c r="G123" s="8">
        <f t="shared" si="16"/>
        <v>76941.22714635398</v>
      </c>
    </row>
    <row r="124" spans="1:7" x14ac:dyDescent="0.35">
      <c r="A124" s="3">
        <v>113</v>
      </c>
      <c r="B124" s="8">
        <f t="shared" si="12"/>
        <v>21774.682978063727</v>
      </c>
      <c r="C124" s="8">
        <f t="shared" si="11"/>
        <v>2778.2727157883069</v>
      </c>
      <c r="D124" s="9">
        <f t="shared" si="13"/>
        <v>99.800630316125421</v>
      </c>
      <c r="E124" s="8">
        <f t="shared" si="14"/>
        <v>2678.4720854721813</v>
      </c>
      <c r="F124" s="8">
        <f t="shared" si="15"/>
        <v>19096.210892591545</v>
      </c>
      <c r="G124" s="8">
        <f t="shared" si="16"/>
        <v>77041.027776670104</v>
      </c>
    </row>
    <row r="125" spans="1:7" x14ac:dyDescent="0.35">
      <c r="A125" s="3">
        <v>114</v>
      </c>
      <c r="B125" s="8">
        <f t="shared" si="12"/>
        <v>19096.210892591545</v>
      </c>
      <c r="C125" s="8">
        <f t="shared" si="11"/>
        <v>2778.2727157883069</v>
      </c>
      <c r="D125" s="9">
        <f t="shared" si="13"/>
        <v>87.524299924377914</v>
      </c>
      <c r="E125" s="8">
        <f t="shared" si="14"/>
        <v>2690.748415863929</v>
      </c>
      <c r="F125" s="8">
        <f t="shared" si="15"/>
        <v>16405.462476727618</v>
      </c>
      <c r="G125" s="8">
        <f t="shared" si="16"/>
        <v>77128.552076594482</v>
      </c>
    </row>
    <row r="126" spans="1:7" x14ac:dyDescent="0.35">
      <c r="A126" s="3">
        <v>115</v>
      </c>
      <c r="B126" s="8">
        <f t="shared" si="12"/>
        <v>16405.462476727618</v>
      </c>
      <c r="C126" s="8">
        <f t="shared" si="11"/>
        <v>2778.2727157883069</v>
      </c>
      <c r="D126" s="9">
        <f t="shared" si="13"/>
        <v>75.19170301833492</v>
      </c>
      <c r="E126" s="8">
        <f t="shared" si="14"/>
        <v>2703.0810127699719</v>
      </c>
      <c r="F126" s="8">
        <f t="shared" si="15"/>
        <v>13702.381463957647</v>
      </c>
      <c r="G126" s="8">
        <f t="shared" si="16"/>
        <v>77203.743779612822</v>
      </c>
    </row>
    <row r="127" spans="1:7" x14ac:dyDescent="0.35">
      <c r="A127" s="3">
        <v>116</v>
      </c>
      <c r="B127" s="8">
        <f t="shared" si="12"/>
        <v>13702.381463957647</v>
      </c>
      <c r="C127" s="8">
        <f t="shared" si="11"/>
        <v>2778.2727157883069</v>
      </c>
      <c r="D127" s="9">
        <f t="shared" si="13"/>
        <v>62.802581709805878</v>
      </c>
      <c r="E127" s="8">
        <f t="shared" si="14"/>
        <v>2715.4701340785009</v>
      </c>
      <c r="F127" s="8">
        <f t="shared" si="15"/>
        <v>10986.911329879145</v>
      </c>
      <c r="G127" s="8">
        <f t="shared" si="16"/>
        <v>77266.546361322631</v>
      </c>
    </row>
    <row r="128" spans="1:7" x14ac:dyDescent="0.35">
      <c r="A128" s="3">
        <v>117</v>
      </c>
      <c r="B128" s="8">
        <f t="shared" si="12"/>
        <v>10986.911329879145</v>
      </c>
      <c r="C128" s="8">
        <f t="shared" si="11"/>
        <v>2778.2727157883069</v>
      </c>
      <c r="D128" s="9">
        <f t="shared" si="13"/>
        <v>50.35667692861275</v>
      </c>
      <c r="E128" s="8">
        <f t="shared" si="14"/>
        <v>2727.9160388596943</v>
      </c>
      <c r="F128" s="8">
        <f t="shared" si="15"/>
        <v>8258.9952910194515</v>
      </c>
      <c r="G128" s="8">
        <f t="shared" si="16"/>
        <v>77316.903038251243</v>
      </c>
    </row>
    <row r="129" spans="1:7" x14ac:dyDescent="0.35">
      <c r="A129" s="3">
        <v>118</v>
      </c>
      <c r="B129" s="8">
        <f t="shared" si="12"/>
        <v>8258.9952910194515</v>
      </c>
      <c r="C129" s="8">
        <f t="shared" si="11"/>
        <v>2778.2727157883069</v>
      </c>
      <c r="D129" s="9">
        <f t="shared" si="13"/>
        <v>37.853728417172483</v>
      </c>
      <c r="E129" s="8">
        <f t="shared" si="14"/>
        <v>2740.4189873711343</v>
      </c>
      <c r="F129" s="8">
        <f t="shared" si="15"/>
        <v>5518.5763036483168</v>
      </c>
      <c r="G129" s="8">
        <f t="shared" si="16"/>
        <v>77354.756766668419</v>
      </c>
    </row>
    <row r="130" spans="1:7" x14ac:dyDescent="0.35">
      <c r="A130" s="3">
        <v>119</v>
      </c>
      <c r="B130" s="8">
        <f t="shared" si="12"/>
        <v>5518.5763036483168</v>
      </c>
      <c r="C130" s="8">
        <f t="shared" si="11"/>
        <v>2778.2727157883069</v>
      </c>
      <c r="D130" s="9">
        <f t="shared" si="13"/>
        <v>25.293474725054786</v>
      </c>
      <c r="E130" s="8">
        <f t="shared" si="14"/>
        <v>2752.9792410632522</v>
      </c>
      <c r="F130" s="8">
        <f t="shared" si="15"/>
        <v>2765.5970625850646</v>
      </c>
      <c r="G130" s="8">
        <f t="shared" si="16"/>
        <v>77380.050241393474</v>
      </c>
    </row>
    <row r="131" spans="1:7" x14ac:dyDescent="0.35">
      <c r="A131" s="3">
        <v>120</v>
      </c>
      <c r="B131" s="8">
        <f t="shared" si="12"/>
        <v>2765.5970625850646</v>
      </c>
      <c r="C131" s="8">
        <f t="shared" si="11"/>
        <v>2778.2727157883069</v>
      </c>
      <c r="D131" s="9">
        <f t="shared" si="13"/>
        <v>12.67565320351488</v>
      </c>
      <c r="E131" s="8">
        <f t="shared" si="14"/>
        <v>2765.5970625847922</v>
      </c>
      <c r="F131" s="8">
        <f t="shared" si="15"/>
        <v>2.7239366318099201E-10</v>
      </c>
      <c r="G131" s="8">
        <f t="shared" si="16"/>
        <v>77392.725894596995</v>
      </c>
    </row>
    <row r="132" spans="1:7" x14ac:dyDescent="0.35">
      <c r="A132" s="10"/>
      <c r="B132" s="10"/>
      <c r="C132" s="10"/>
      <c r="D132" s="10"/>
      <c r="E132" s="10"/>
      <c r="F132" s="10"/>
      <c r="G132" s="10"/>
    </row>
    <row r="133" spans="1:7" x14ac:dyDescent="0.35">
      <c r="A133" s="10"/>
      <c r="B133" s="10"/>
      <c r="C133" s="10"/>
      <c r="D133" s="10"/>
      <c r="E133" s="10"/>
      <c r="F133" s="10"/>
      <c r="G133" s="10"/>
    </row>
    <row r="134" spans="1:7" x14ac:dyDescent="0.35">
      <c r="A134" s="10"/>
      <c r="B134" s="10"/>
      <c r="C134" s="10"/>
      <c r="D134" s="10"/>
      <c r="E134" s="10"/>
      <c r="F134" s="10"/>
      <c r="G134" s="10"/>
    </row>
    <row r="135" spans="1:7" x14ac:dyDescent="0.35">
      <c r="A135" s="10"/>
      <c r="B135" s="10"/>
      <c r="C135" s="10"/>
      <c r="D135" s="10"/>
      <c r="E135" s="10"/>
      <c r="F135" s="10"/>
      <c r="G135" s="10"/>
    </row>
    <row r="136" spans="1:7" x14ac:dyDescent="0.35">
      <c r="A136" s="10"/>
      <c r="B136" s="10"/>
      <c r="C136" s="10"/>
      <c r="D136" s="10"/>
      <c r="E136" s="10"/>
      <c r="F136" s="10"/>
      <c r="G136" s="10"/>
    </row>
    <row r="137" spans="1:7" x14ac:dyDescent="0.35">
      <c r="A137" s="10"/>
      <c r="B137" s="10"/>
      <c r="C137" s="10"/>
      <c r="D137" s="10"/>
      <c r="E137" s="10"/>
      <c r="F137" s="10"/>
      <c r="G137" s="10"/>
    </row>
    <row r="138" spans="1:7" x14ac:dyDescent="0.35">
      <c r="A138" s="10"/>
      <c r="B138" s="10"/>
      <c r="C138" s="10"/>
      <c r="D138" s="10"/>
      <c r="E138" s="10"/>
      <c r="F138" s="10"/>
      <c r="G138" s="10"/>
    </row>
    <row r="139" spans="1:7" x14ac:dyDescent="0.35">
      <c r="A139" s="10"/>
      <c r="B139" s="10"/>
      <c r="C139" s="10"/>
      <c r="D139" s="10"/>
      <c r="E139" s="10"/>
      <c r="F139" s="10"/>
      <c r="G139" s="10"/>
    </row>
    <row r="140" spans="1:7" x14ac:dyDescent="0.35">
      <c r="A140" s="10"/>
      <c r="B140" s="10"/>
      <c r="C140" s="10"/>
      <c r="D140" s="10"/>
      <c r="E140" s="10"/>
      <c r="F140" s="10"/>
      <c r="G140" s="10"/>
    </row>
    <row r="141" spans="1:7" x14ac:dyDescent="0.35">
      <c r="A141" s="10"/>
      <c r="B141" s="10"/>
      <c r="C141" s="10"/>
      <c r="D141" s="10"/>
      <c r="E141" s="10"/>
      <c r="F141" s="10"/>
      <c r="G141" s="10"/>
    </row>
    <row r="142" spans="1:7" x14ac:dyDescent="0.35">
      <c r="A142" s="10"/>
      <c r="B142" s="10"/>
      <c r="C142" s="10"/>
      <c r="D142" s="10"/>
      <c r="E142" s="10"/>
      <c r="F142" s="10"/>
      <c r="G142" s="10"/>
    </row>
    <row r="143" spans="1:7" x14ac:dyDescent="0.35">
      <c r="A143" s="10"/>
      <c r="B143" s="10"/>
      <c r="C143" s="10"/>
      <c r="D143" s="10"/>
      <c r="E143" s="10"/>
      <c r="F143" s="10"/>
      <c r="G143" s="10"/>
    </row>
    <row r="144" spans="1:7" x14ac:dyDescent="0.35">
      <c r="A144" s="10"/>
      <c r="B144" s="10"/>
      <c r="C144" s="10"/>
      <c r="D144" s="10"/>
      <c r="E144" s="10"/>
      <c r="F144" s="10"/>
      <c r="G144" s="10"/>
    </row>
    <row r="145" spans="1:7" x14ac:dyDescent="0.35">
      <c r="A145" s="10"/>
      <c r="B145" s="10"/>
      <c r="C145" s="10"/>
      <c r="D145" s="10"/>
      <c r="E145" s="10"/>
      <c r="F145" s="10"/>
      <c r="G145" s="10"/>
    </row>
    <row r="146" spans="1:7" x14ac:dyDescent="0.35">
      <c r="A146" s="10"/>
      <c r="B146" s="10"/>
      <c r="C146" s="10"/>
      <c r="D146" s="10"/>
      <c r="E146" s="10"/>
      <c r="F146" s="10"/>
      <c r="G146" s="10"/>
    </row>
    <row r="147" spans="1:7" x14ac:dyDescent="0.35">
      <c r="A147" s="10"/>
      <c r="B147" s="10"/>
      <c r="C147" s="10"/>
      <c r="D147" s="10"/>
      <c r="E147" s="10"/>
      <c r="F147" s="10"/>
      <c r="G147" s="10"/>
    </row>
    <row r="148" spans="1:7" x14ac:dyDescent="0.35">
      <c r="A148" s="10"/>
      <c r="B148" s="10"/>
      <c r="C148" s="10"/>
      <c r="D148" s="10"/>
      <c r="E148" s="10"/>
      <c r="F148" s="10"/>
      <c r="G148" s="10"/>
    </row>
    <row r="149" spans="1:7" x14ac:dyDescent="0.35">
      <c r="A149" s="10"/>
      <c r="B149" s="10"/>
      <c r="C149" s="10"/>
      <c r="D149" s="10"/>
      <c r="E149" s="10"/>
      <c r="F149" s="10"/>
      <c r="G149" s="10"/>
    </row>
    <row r="150" spans="1:7" x14ac:dyDescent="0.35">
      <c r="A150" s="10"/>
      <c r="B150" s="10"/>
      <c r="C150" s="10"/>
      <c r="D150" s="10"/>
      <c r="E150" s="10"/>
      <c r="F150" s="10"/>
      <c r="G150" s="10"/>
    </row>
    <row r="151" spans="1:7" x14ac:dyDescent="0.35">
      <c r="A151" s="10"/>
      <c r="B151" s="10"/>
      <c r="C151" s="10"/>
      <c r="D151" s="10"/>
      <c r="E151" s="10"/>
      <c r="F151" s="10"/>
      <c r="G151" s="10"/>
    </row>
    <row r="152" spans="1:7" x14ac:dyDescent="0.35">
      <c r="A152" s="10"/>
      <c r="B152" s="10"/>
      <c r="C152" s="10"/>
      <c r="D152" s="10"/>
      <c r="E152" s="10"/>
      <c r="F152" s="10"/>
      <c r="G152" s="10"/>
    </row>
    <row r="153" spans="1:7" x14ac:dyDescent="0.35">
      <c r="A153" s="10"/>
      <c r="B153" s="10"/>
      <c r="C153" s="10"/>
      <c r="D153" s="10"/>
      <c r="E153" s="10"/>
      <c r="F153" s="10"/>
      <c r="G153" s="10"/>
    </row>
    <row r="154" spans="1:7" x14ac:dyDescent="0.35">
      <c r="A154" s="10"/>
      <c r="B154" s="10"/>
      <c r="C154" s="10"/>
      <c r="D154" s="10"/>
      <c r="E154" s="10"/>
      <c r="F154" s="10"/>
      <c r="G154" s="10"/>
    </row>
    <row r="155" spans="1:7" x14ac:dyDescent="0.35">
      <c r="A155" s="10"/>
      <c r="B155" s="10"/>
      <c r="C155" s="10"/>
      <c r="D155" s="10"/>
      <c r="E155" s="10"/>
      <c r="F155" s="10"/>
      <c r="G155" s="10"/>
    </row>
    <row r="156" spans="1:7" x14ac:dyDescent="0.35">
      <c r="A156" s="10"/>
      <c r="B156" s="10"/>
      <c r="C156" s="10"/>
      <c r="D156" s="10"/>
      <c r="E156" s="10"/>
      <c r="F156" s="10"/>
      <c r="G156" s="10"/>
    </row>
    <row r="157" spans="1:7" x14ac:dyDescent="0.35">
      <c r="A157" s="10"/>
      <c r="B157" s="10"/>
      <c r="C157" s="10"/>
      <c r="D157" s="10"/>
      <c r="E157" s="10"/>
      <c r="F157" s="10"/>
      <c r="G157" s="10"/>
    </row>
    <row r="158" spans="1:7" x14ac:dyDescent="0.35">
      <c r="A158" s="10"/>
      <c r="B158" s="10"/>
      <c r="C158" s="10"/>
      <c r="D158" s="10"/>
      <c r="E158" s="10"/>
      <c r="F158" s="10"/>
      <c r="G158" s="10"/>
    </row>
    <row r="159" spans="1:7" x14ac:dyDescent="0.35">
      <c r="A159" s="10"/>
      <c r="B159" s="10"/>
      <c r="C159" s="10"/>
      <c r="D159" s="10"/>
      <c r="E159" s="10"/>
      <c r="F159" s="10"/>
      <c r="G159" s="10"/>
    </row>
    <row r="160" spans="1:7" x14ac:dyDescent="0.35">
      <c r="A160" s="10"/>
      <c r="B160" s="10"/>
      <c r="C160" s="10"/>
      <c r="D160" s="10"/>
      <c r="E160" s="10"/>
      <c r="F160" s="10"/>
      <c r="G160" s="10"/>
    </row>
    <row r="161" spans="1:7" x14ac:dyDescent="0.35">
      <c r="A161" s="10"/>
      <c r="B161" s="10"/>
      <c r="C161" s="10"/>
      <c r="D161" s="10"/>
      <c r="E161" s="10"/>
      <c r="F161" s="10"/>
      <c r="G161" s="10"/>
    </row>
    <row r="162" spans="1:7" x14ac:dyDescent="0.35">
      <c r="A162" s="10"/>
      <c r="B162" s="10"/>
      <c r="C162" s="10"/>
      <c r="D162" s="10"/>
      <c r="E162" s="10"/>
      <c r="F162" s="10"/>
      <c r="G162" s="10"/>
    </row>
    <row r="163" spans="1:7" x14ac:dyDescent="0.35">
      <c r="A163" s="10"/>
      <c r="B163" s="10"/>
      <c r="C163" s="10"/>
      <c r="D163" s="10"/>
      <c r="E163" s="10"/>
      <c r="F163" s="10"/>
      <c r="G163" s="10"/>
    </row>
    <row r="164" spans="1:7" x14ac:dyDescent="0.35">
      <c r="A164" s="10"/>
      <c r="B164" s="10"/>
      <c r="C164" s="10"/>
      <c r="D164" s="10"/>
      <c r="E164" s="10"/>
      <c r="F164" s="10"/>
      <c r="G164" s="10"/>
    </row>
    <row r="165" spans="1:7" x14ac:dyDescent="0.35">
      <c r="A165" s="10"/>
      <c r="B165" s="10"/>
      <c r="C165" s="10"/>
      <c r="D165" s="10"/>
      <c r="E165" s="10"/>
      <c r="F165" s="10"/>
      <c r="G165" s="10"/>
    </row>
    <row r="166" spans="1:7" x14ac:dyDescent="0.35">
      <c r="A166" s="10"/>
      <c r="B166" s="10"/>
      <c r="C166" s="10"/>
      <c r="D166" s="10"/>
      <c r="E166" s="10"/>
      <c r="F166" s="10"/>
      <c r="G166" s="10"/>
    </row>
    <row r="167" spans="1:7" x14ac:dyDescent="0.35">
      <c r="A167" s="10"/>
      <c r="B167" s="10"/>
      <c r="C167" s="10"/>
      <c r="D167" s="10"/>
      <c r="E167" s="10"/>
      <c r="F167" s="10"/>
      <c r="G167" s="10"/>
    </row>
    <row r="168" spans="1:7" x14ac:dyDescent="0.35">
      <c r="A168" s="10"/>
      <c r="B168" s="10"/>
      <c r="C168" s="10"/>
      <c r="D168" s="10"/>
      <c r="E168" s="10"/>
      <c r="F168" s="10"/>
      <c r="G168" s="10"/>
    </row>
    <row r="169" spans="1:7" x14ac:dyDescent="0.35">
      <c r="A169" s="10"/>
      <c r="B169" s="10"/>
      <c r="C169" s="10"/>
      <c r="D169" s="10"/>
      <c r="E169" s="10"/>
      <c r="F169" s="10"/>
      <c r="G169" s="10"/>
    </row>
    <row r="170" spans="1:7" x14ac:dyDescent="0.35">
      <c r="A170" s="10"/>
      <c r="B170" s="10"/>
      <c r="C170" s="10"/>
      <c r="D170" s="10"/>
      <c r="E170" s="10"/>
      <c r="F170" s="10"/>
      <c r="G170" s="10"/>
    </row>
    <row r="171" spans="1:7" x14ac:dyDescent="0.35">
      <c r="A171" s="10"/>
      <c r="B171" s="10"/>
      <c r="C171" s="10"/>
      <c r="D171" s="10"/>
      <c r="E171" s="10"/>
      <c r="F171" s="10"/>
      <c r="G171" s="10"/>
    </row>
    <row r="172" spans="1:7" x14ac:dyDescent="0.35">
      <c r="A172" s="10"/>
      <c r="B172" s="10"/>
      <c r="C172" s="10"/>
      <c r="D172" s="10"/>
      <c r="E172" s="10"/>
      <c r="F172" s="10"/>
      <c r="G172" s="10"/>
    </row>
    <row r="173" spans="1:7" x14ac:dyDescent="0.35">
      <c r="A173" s="10"/>
      <c r="B173" s="10"/>
      <c r="C173" s="10"/>
      <c r="D173" s="10"/>
      <c r="E173" s="10"/>
      <c r="F173" s="10"/>
      <c r="G173" s="10"/>
    </row>
    <row r="174" spans="1:7" x14ac:dyDescent="0.35">
      <c r="A174" s="10"/>
      <c r="B174" s="10"/>
      <c r="C174" s="10"/>
      <c r="D174" s="10"/>
      <c r="E174" s="10"/>
      <c r="F174" s="10"/>
      <c r="G174" s="10"/>
    </row>
    <row r="175" spans="1:7" x14ac:dyDescent="0.35">
      <c r="A175" s="10"/>
      <c r="B175" s="10"/>
      <c r="C175" s="10"/>
      <c r="D175" s="10"/>
      <c r="E175" s="10"/>
      <c r="F175" s="10"/>
      <c r="G175" s="10"/>
    </row>
    <row r="176" spans="1:7" x14ac:dyDescent="0.35">
      <c r="A176" s="10"/>
      <c r="B176" s="10"/>
      <c r="C176" s="10"/>
      <c r="D176" s="10"/>
      <c r="E176" s="10"/>
      <c r="F176" s="10"/>
      <c r="G176" s="10"/>
    </row>
    <row r="177" spans="1:7" x14ac:dyDescent="0.35">
      <c r="A177" s="10"/>
      <c r="B177" s="10"/>
      <c r="C177" s="10"/>
      <c r="D177" s="10"/>
      <c r="E177" s="10"/>
      <c r="F177" s="10"/>
      <c r="G177" s="10"/>
    </row>
    <row r="178" spans="1:7" x14ac:dyDescent="0.35">
      <c r="A178" s="10"/>
      <c r="B178" s="10"/>
      <c r="C178" s="10"/>
      <c r="D178" s="10"/>
      <c r="E178" s="10"/>
      <c r="F178" s="10"/>
      <c r="G178" s="10"/>
    </row>
    <row r="179" spans="1:7" x14ac:dyDescent="0.35">
      <c r="A179" s="10"/>
      <c r="B179" s="10"/>
      <c r="C179" s="10"/>
      <c r="D179" s="10"/>
      <c r="E179" s="10"/>
      <c r="F179" s="10"/>
      <c r="G179" s="10"/>
    </row>
    <row r="180" spans="1:7" x14ac:dyDescent="0.35">
      <c r="A180" s="10"/>
      <c r="B180" s="10"/>
      <c r="C180" s="10"/>
      <c r="D180" s="10"/>
      <c r="E180" s="10"/>
      <c r="F180" s="10"/>
      <c r="G180" s="10"/>
    </row>
    <row r="181" spans="1:7" x14ac:dyDescent="0.35">
      <c r="A181" s="10"/>
      <c r="B181" s="10"/>
      <c r="C181" s="10"/>
      <c r="D181" s="10"/>
      <c r="E181" s="10"/>
      <c r="F181" s="10"/>
      <c r="G181" s="10"/>
    </row>
    <row r="182" spans="1:7" x14ac:dyDescent="0.35">
      <c r="A182" s="10"/>
      <c r="B182" s="10"/>
      <c r="C182" s="10"/>
      <c r="D182" s="10"/>
      <c r="E182" s="10"/>
      <c r="F182" s="10"/>
      <c r="G182" s="10"/>
    </row>
    <row r="183" spans="1:7" x14ac:dyDescent="0.35">
      <c r="A183" s="10"/>
      <c r="B183" s="10"/>
      <c r="C183" s="10"/>
      <c r="D183" s="10"/>
      <c r="E183" s="10"/>
      <c r="F183" s="10"/>
      <c r="G183" s="10"/>
    </row>
    <row r="184" spans="1:7" x14ac:dyDescent="0.35">
      <c r="A184" s="10"/>
      <c r="B184" s="10"/>
      <c r="C184" s="10"/>
      <c r="D184" s="10"/>
      <c r="E184" s="10"/>
      <c r="F184" s="10"/>
      <c r="G184" s="10"/>
    </row>
    <row r="185" spans="1:7" x14ac:dyDescent="0.35">
      <c r="A185" s="10"/>
      <c r="B185" s="10"/>
      <c r="C185" s="10"/>
      <c r="D185" s="10"/>
      <c r="E185" s="10"/>
      <c r="F185" s="10"/>
      <c r="G185" s="10"/>
    </row>
    <row r="186" spans="1:7" x14ac:dyDescent="0.35">
      <c r="A186" s="10"/>
      <c r="B186" s="10"/>
      <c r="C186" s="10"/>
      <c r="D186" s="10"/>
      <c r="E186" s="10"/>
      <c r="F186" s="10"/>
      <c r="G186" s="10"/>
    </row>
    <row r="187" spans="1:7" x14ac:dyDescent="0.35">
      <c r="A187" s="10"/>
      <c r="B187" s="10"/>
      <c r="C187" s="10"/>
      <c r="D187" s="10"/>
      <c r="E187" s="10"/>
      <c r="F187" s="10"/>
      <c r="G187" s="10"/>
    </row>
    <row r="188" spans="1:7" x14ac:dyDescent="0.35">
      <c r="A188" s="10"/>
      <c r="B188" s="10"/>
      <c r="C188" s="10"/>
      <c r="D188" s="10"/>
      <c r="E188" s="10"/>
      <c r="F188" s="10"/>
      <c r="G188" s="10"/>
    </row>
    <row r="189" spans="1:7" x14ac:dyDescent="0.35">
      <c r="A189" s="10"/>
      <c r="B189" s="10"/>
      <c r="C189" s="10"/>
      <c r="D189" s="10"/>
      <c r="E189" s="10"/>
      <c r="F189" s="10"/>
      <c r="G189" s="10"/>
    </row>
    <row r="190" spans="1:7" x14ac:dyDescent="0.35">
      <c r="A190" s="10"/>
      <c r="B190" s="10"/>
      <c r="C190" s="10"/>
      <c r="D190" s="10"/>
      <c r="E190" s="10"/>
      <c r="F190" s="10"/>
      <c r="G190" s="10"/>
    </row>
    <row r="191" spans="1:7" x14ac:dyDescent="0.35">
      <c r="A191" s="10"/>
      <c r="B191" s="10"/>
      <c r="C191" s="10"/>
      <c r="D191" s="10"/>
      <c r="E191" s="10"/>
      <c r="F191" s="10"/>
      <c r="G191" s="10"/>
    </row>
    <row r="192" spans="1:7" x14ac:dyDescent="0.35">
      <c r="A192" s="10"/>
      <c r="B192" s="10"/>
      <c r="C192" s="10"/>
      <c r="D192" s="10"/>
      <c r="E192" s="10"/>
      <c r="F192" s="10"/>
      <c r="G192" s="10"/>
    </row>
    <row r="193" spans="1:7" x14ac:dyDescent="0.35">
      <c r="A193" s="10"/>
      <c r="B193" s="10"/>
      <c r="C193" s="10"/>
      <c r="D193" s="10"/>
      <c r="E193" s="10"/>
      <c r="F193" s="10"/>
      <c r="G193" s="10"/>
    </row>
    <row r="194" spans="1:7" x14ac:dyDescent="0.35">
      <c r="A194" s="10"/>
      <c r="B194" s="10"/>
      <c r="C194" s="10"/>
      <c r="D194" s="10"/>
      <c r="E194" s="10"/>
      <c r="F194" s="10"/>
      <c r="G194" s="10"/>
    </row>
    <row r="195" spans="1:7" x14ac:dyDescent="0.35">
      <c r="A195" s="10"/>
      <c r="B195" s="10"/>
      <c r="C195" s="10"/>
      <c r="D195" s="10"/>
      <c r="E195" s="10"/>
      <c r="F195" s="10"/>
      <c r="G195" s="10"/>
    </row>
    <row r="196" spans="1:7" x14ac:dyDescent="0.35">
      <c r="A196" s="10"/>
      <c r="B196" s="10"/>
      <c r="C196" s="10"/>
      <c r="D196" s="10"/>
      <c r="E196" s="10"/>
      <c r="F196" s="10"/>
      <c r="G196" s="10"/>
    </row>
    <row r="197" spans="1:7" x14ac:dyDescent="0.35">
      <c r="A197" s="10"/>
      <c r="B197" s="10"/>
      <c r="C197" s="10"/>
      <c r="D197" s="10"/>
      <c r="E197" s="10"/>
      <c r="F197" s="10"/>
      <c r="G197" s="10"/>
    </row>
    <row r="198" spans="1:7" x14ac:dyDescent="0.35">
      <c r="A198" s="10"/>
      <c r="B198" s="10"/>
      <c r="C198" s="10"/>
      <c r="D198" s="10"/>
      <c r="E198" s="10"/>
      <c r="F198" s="10"/>
      <c r="G198" s="10"/>
    </row>
    <row r="199" spans="1:7" x14ac:dyDescent="0.35">
      <c r="A199" s="10"/>
      <c r="B199" s="10"/>
      <c r="C199" s="10"/>
      <c r="D199" s="10"/>
      <c r="E199" s="10"/>
      <c r="F199" s="10"/>
      <c r="G199" s="10"/>
    </row>
    <row r="200" spans="1:7" x14ac:dyDescent="0.35">
      <c r="A200" s="10"/>
      <c r="B200" s="10"/>
      <c r="C200" s="10"/>
      <c r="D200" s="10"/>
      <c r="E200" s="10"/>
      <c r="F200" s="10"/>
      <c r="G200" s="10"/>
    </row>
    <row r="201" spans="1:7" x14ac:dyDescent="0.35">
      <c r="A201" s="10"/>
      <c r="B201" s="10"/>
      <c r="C201" s="10"/>
      <c r="D201" s="10"/>
      <c r="E201" s="10"/>
      <c r="F201" s="10"/>
      <c r="G201" s="10"/>
    </row>
    <row r="202" spans="1:7" x14ac:dyDescent="0.35">
      <c r="A202" s="10"/>
      <c r="B202" s="10"/>
      <c r="C202" s="10"/>
      <c r="D202" s="10"/>
      <c r="E202" s="10"/>
      <c r="F202" s="10"/>
      <c r="G202" s="10"/>
    </row>
    <row r="203" spans="1:7" x14ac:dyDescent="0.35">
      <c r="A203" s="10"/>
      <c r="B203" s="10"/>
      <c r="C203" s="10"/>
      <c r="D203" s="10"/>
      <c r="E203" s="10"/>
      <c r="F203" s="10"/>
      <c r="G203" s="10"/>
    </row>
    <row r="204" spans="1:7" x14ac:dyDescent="0.35">
      <c r="A204" s="10"/>
      <c r="B204" s="10"/>
      <c r="C204" s="10"/>
      <c r="D204" s="10"/>
      <c r="E204" s="10"/>
      <c r="F204" s="10"/>
      <c r="G204" s="10"/>
    </row>
    <row r="205" spans="1:7" x14ac:dyDescent="0.35">
      <c r="A205" s="10"/>
      <c r="B205" s="10"/>
      <c r="C205" s="10"/>
      <c r="D205" s="10"/>
      <c r="E205" s="10"/>
      <c r="F205" s="10"/>
      <c r="G205" s="10"/>
    </row>
    <row r="206" spans="1:7" x14ac:dyDescent="0.35">
      <c r="A206" s="10"/>
      <c r="B206" s="10"/>
      <c r="C206" s="10"/>
      <c r="D206" s="10"/>
      <c r="E206" s="10"/>
      <c r="F206" s="10"/>
      <c r="G206" s="10"/>
    </row>
    <row r="207" spans="1:7" x14ac:dyDescent="0.35">
      <c r="A207" s="10"/>
      <c r="B207" s="10"/>
      <c r="C207" s="10"/>
      <c r="D207" s="10"/>
      <c r="E207" s="10"/>
      <c r="F207" s="10"/>
      <c r="G207" s="10"/>
    </row>
    <row r="208" spans="1:7" x14ac:dyDescent="0.35">
      <c r="A208" s="10"/>
      <c r="B208" s="10"/>
      <c r="C208" s="10"/>
      <c r="D208" s="10"/>
      <c r="E208" s="10"/>
      <c r="F208" s="10"/>
      <c r="G208" s="10"/>
    </row>
    <row r="209" spans="1:7" x14ac:dyDescent="0.35">
      <c r="A209" s="10"/>
      <c r="B209" s="10"/>
      <c r="C209" s="10"/>
      <c r="D209" s="10"/>
      <c r="E209" s="10"/>
      <c r="F209" s="10"/>
      <c r="G209" s="10"/>
    </row>
    <row r="210" spans="1:7" x14ac:dyDescent="0.35">
      <c r="A210" s="10"/>
      <c r="B210" s="10"/>
      <c r="C210" s="10"/>
      <c r="D210" s="10"/>
      <c r="E210" s="10"/>
      <c r="F210" s="10"/>
      <c r="G210" s="10"/>
    </row>
    <row r="211" spans="1:7" x14ac:dyDescent="0.35">
      <c r="A211" s="10"/>
      <c r="B211" s="10"/>
      <c r="C211" s="10"/>
      <c r="D211" s="10"/>
      <c r="E211" s="10"/>
      <c r="F211" s="10"/>
      <c r="G211" s="10"/>
    </row>
    <row r="212" spans="1:7" x14ac:dyDescent="0.35">
      <c r="A212" s="10"/>
      <c r="B212" s="10"/>
      <c r="C212" s="10"/>
      <c r="D212" s="10"/>
      <c r="E212" s="10"/>
      <c r="F212" s="10"/>
      <c r="G212" s="10"/>
    </row>
    <row r="213" spans="1:7" x14ac:dyDescent="0.35">
      <c r="A213" s="10"/>
      <c r="B213" s="10"/>
      <c r="C213" s="10"/>
      <c r="D213" s="10"/>
      <c r="E213" s="10"/>
      <c r="F213" s="10"/>
      <c r="G213" s="10"/>
    </row>
    <row r="214" spans="1:7" x14ac:dyDescent="0.35">
      <c r="A214" s="10"/>
      <c r="B214" s="10"/>
      <c r="C214" s="10"/>
      <c r="D214" s="10"/>
      <c r="E214" s="10"/>
      <c r="F214" s="10"/>
      <c r="G214" s="10"/>
    </row>
    <row r="215" spans="1:7" x14ac:dyDescent="0.35">
      <c r="A215" s="10"/>
      <c r="B215" s="10"/>
      <c r="C215" s="10"/>
      <c r="D215" s="10"/>
      <c r="E215" s="10"/>
      <c r="F215" s="10"/>
      <c r="G215" s="10"/>
    </row>
    <row r="216" spans="1:7" x14ac:dyDescent="0.35">
      <c r="A216" s="10"/>
      <c r="B216" s="10"/>
      <c r="C216" s="10"/>
      <c r="D216" s="10"/>
      <c r="E216" s="10"/>
      <c r="F216" s="10"/>
      <c r="G216" s="10"/>
    </row>
    <row r="217" spans="1:7" x14ac:dyDescent="0.35">
      <c r="A217" s="10"/>
      <c r="B217" s="10"/>
      <c r="C217" s="10"/>
      <c r="D217" s="10"/>
      <c r="E217" s="10"/>
      <c r="F217" s="10"/>
      <c r="G217" s="10"/>
    </row>
    <row r="218" spans="1:7" x14ac:dyDescent="0.35">
      <c r="A218" s="10"/>
      <c r="B218" s="10"/>
      <c r="C218" s="10"/>
      <c r="D218" s="10"/>
      <c r="E218" s="10"/>
      <c r="F218" s="10"/>
      <c r="G218" s="10"/>
    </row>
    <row r="219" spans="1:7" x14ac:dyDescent="0.35">
      <c r="A219" s="10"/>
      <c r="B219" s="10"/>
      <c r="C219" s="10"/>
      <c r="D219" s="10"/>
      <c r="E219" s="10"/>
      <c r="F219" s="10"/>
      <c r="G219" s="10"/>
    </row>
    <row r="220" spans="1:7" x14ac:dyDescent="0.35">
      <c r="A220" s="10"/>
      <c r="B220" s="10"/>
      <c r="C220" s="10"/>
      <c r="D220" s="10"/>
      <c r="E220" s="10"/>
      <c r="F220" s="10"/>
      <c r="G220" s="10"/>
    </row>
    <row r="221" spans="1:7" x14ac:dyDescent="0.35">
      <c r="A221" s="10"/>
      <c r="B221" s="10"/>
      <c r="C221" s="10"/>
      <c r="D221" s="10"/>
      <c r="E221" s="10"/>
      <c r="F221" s="10"/>
      <c r="G221" s="10"/>
    </row>
    <row r="222" spans="1:7" x14ac:dyDescent="0.35">
      <c r="A222" s="10"/>
      <c r="B222" s="10"/>
      <c r="C222" s="10"/>
      <c r="D222" s="10"/>
      <c r="E222" s="10"/>
      <c r="F222" s="10"/>
      <c r="G222" s="10"/>
    </row>
    <row r="223" spans="1:7" x14ac:dyDescent="0.35">
      <c r="A223" s="10"/>
      <c r="B223" s="10"/>
      <c r="C223" s="10"/>
      <c r="D223" s="10"/>
      <c r="E223" s="10"/>
      <c r="F223" s="10"/>
      <c r="G223" s="10"/>
    </row>
    <row r="224" spans="1:7" x14ac:dyDescent="0.35">
      <c r="A224" s="10"/>
      <c r="B224" s="10"/>
      <c r="C224" s="10"/>
      <c r="D224" s="10"/>
      <c r="E224" s="10"/>
      <c r="F224" s="10"/>
      <c r="G224" s="10"/>
    </row>
    <row r="225" spans="1:7" x14ac:dyDescent="0.35">
      <c r="A225" s="10"/>
      <c r="B225" s="10"/>
      <c r="C225" s="10"/>
      <c r="D225" s="10"/>
      <c r="E225" s="10"/>
      <c r="F225" s="10"/>
      <c r="G225" s="10"/>
    </row>
    <row r="226" spans="1:7" x14ac:dyDescent="0.35">
      <c r="A226" s="10"/>
      <c r="B226" s="10"/>
      <c r="C226" s="10"/>
      <c r="D226" s="10"/>
      <c r="E226" s="10"/>
      <c r="F226" s="10"/>
      <c r="G226" s="10"/>
    </row>
    <row r="227" spans="1:7" x14ac:dyDescent="0.35">
      <c r="A227" s="10"/>
      <c r="B227" s="10"/>
      <c r="C227" s="10"/>
      <c r="D227" s="10"/>
      <c r="E227" s="10"/>
      <c r="F227" s="10"/>
      <c r="G227" s="10"/>
    </row>
    <row r="228" spans="1:7" x14ac:dyDescent="0.35">
      <c r="A228" s="10"/>
      <c r="B228" s="10"/>
      <c r="C228" s="10"/>
      <c r="D228" s="10"/>
      <c r="E228" s="10"/>
      <c r="F228" s="10"/>
      <c r="G228" s="10"/>
    </row>
    <row r="229" spans="1:7" x14ac:dyDescent="0.35">
      <c r="A229" s="10"/>
      <c r="B229" s="10"/>
      <c r="C229" s="10"/>
      <c r="D229" s="10"/>
      <c r="E229" s="10"/>
      <c r="F229" s="10"/>
      <c r="G229" s="10"/>
    </row>
    <row r="230" spans="1:7" x14ac:dyDescent="0.35">
      <c r="A230" s="10"/>
      <c r="B230" s="10"/>
      <c r="C230" s="10"/>
      <c r="D230" s="10"/>
      <c r="E230" s="10"/>
      <c r="F230" s="10"/>
      <c r="G230" s="10"/>
    </row>
    <row r="231" spans="1:7" x14ac:dyDescent="0.35">
      <c r="A231" s="10"/>
      <c r="B231" s="10"/>
      <c r="C231" s="10"/>
      <c r="D231" s="10"/>
      <c r="E231" s="10"/>
      <c r="F231" s="10"/>
      <c r="G231" s="10"/>
    </row>
    <row r="232" spans="1:7" x14ac:dyDescent="0.35">
      <c r="A232" s="10"/>
      <c r="B232" s="10"/>
      <c r="C232" s="10"/>
      <c r="D232" s="10"/>
      <c r="E232" s="10"/>
      <c r="F232" s="10"/>
      <c r="G232" s="10"/>
    </row>
    <row r="233" spans="1:7" x14ac:dyDescent="0.35">
      <c r="A233" s="10"/>
      <c r="B233" s="10"/>
      <c r="C233" s="10"/>
      <c r="D233" s="10"/>
      <c r="E233" s="10"/>
      <c r="F233" s="10"/>
      <c r="G233" s="10"/>
    </row>
    <row r="234" spans="1:7" x14ac:dyDescent="0.35">
      <c r="A234" s="10"/>
      <c r="B234" s="10"/>
      <c r="C234" s="10"/>
      <c r="D234" s="10"/>
      <c r="E234" s="10"/>
      <c r="F234" s="10"/>
      <c r="G234" s="10"/>
    </row>
    <row r="235" spans="1:7" x14ac:dyDescent="0.35">
      <c r="A235" s="10"/>
      <c r="B235" s="10"/>
      <c r="C235" s="10"/>
      <c r="D235" s="10"/>
      <c r="E235" s="10"/>
      <c r="F235" s="10"/>
      <c r="G235" s="10"/>
    </row>
    <row r="236" spans="1:7" x14ac:dyDescent="0.35">
      <c r="A236" s="10"/>
      <c r="B236" s="10"/>
      <c r="C236" s="10"/>
      <c r="D236" s="10"/>
      <c r="E236" s="10"/>
      <c r="F236" s="10"/>
      <c r="G236" s="10"/>
    </row>
    <row r="237" spans="1:7" x14ac:dyDescent="0.35">
      <c r="A237" s="10"/>
      <c r="B237" s="10"/>
      <c r="C237" s="10"/>
      <c r="D237" s="10"/>
      <c r="E237" s="10"/>
      <c r="F237" s="10"/>
      <c r="G237" s="10"/>
    </row>
    <row r="238" spans="1:7" x14ac:dyDescent="0.35">
      <c r="A238" s="10"/>
      <c r="B238" s="10"/>
      <c r="C238" s="10"/>
      <c r="D238" s="10"/>
      <c r="E238" s="10"/>
      <c r="F238" s="10"/>
      <c r="G238" s="10"/>
    </row>
    <row r="239" spans="1:7" x14ac:dyDescent="0.35">
      <c r="A239" s="10"/>
      <c r="B239" s="10"/>
      <c r="C239" s="10"/>
      <c r="D239" s="10"/>
      <c r="E239" s="10"/>
      <c r="F239" s="10"/>
      <c r="G239" s="10"/>
    </row>
    <row r="240" spans="1:7" x14ac:dyDescent="0.35">
      <c r="A240" s="10"/>
      <c r="B240" s="10"/>
      <c r="C240" s="10"/>
      <c r="D240" s="10"/>
      <c r="E240" s="10"/>
      <c r="F240" s="10"/>
      <c r="G240" s="10"/>
    </row>
    <row r="241" spans="1:7" x14ac:dyDescent="0.35">
      <c r="A241" s="10"/>
      <c r="B241" s="10"/>
      <c r="C241" s="10"/>
      <c r="D241" s="10"/>
      <c r="E241" s="10"/>
      <c r="F241" s="10"/>
      <c r="G241" s="10"/>
    </row>
    <row r="242" spans="1:7" x14ac:dyDescent="0.35">
      <c r="A242" s="10"/>
      <c r="B242" s="10"/>
      <c r="C242" s="10"/>
      <c r="D242" s="10"/>
      <c r="E242" s="10"/>
      <c r="F242" s="10"/>
      <c r="G242" s="10"/>
    </row>
    <row r="243" spans="1:7" x14ac:dyDescent="0.35">
      <c r="A243" s="10"/>
      <c r="B243" s="10"/>
      <c r="C243" s="10"/>
      <c r="D243" s="10"/>
      <c r="E243" s="10"/>
      <c r="F243" s="10"/>
      <c r="G243" s="10"/>
    </row>
    <row r="244" spans="1:7" x14ac:dyDescent="0.35">
      <c r="A244" s="10"/>
      <c r="B244" s="10"/>
      <c r="C244" s="10"/>
      <c r="D244" s="10"/>
      <c r="E244" s="10"/>
      <c r="F244" s="10"/>
      <c r="G244" s="10"/>
    </row>
    <row r="245" spans="1:7" x14ac:dyDescent="0.35">
      <c r="A245" s="10"/>
      <c r="B245" s="10"/>
      <c r="C245" s="10"/>
      <c r="D245" s="10"/>
      <c r="E245" s="10"/>
      <c r="F245" s="10"/>
      <c r="G245" s="10"/>
    </row>
    <row r="246" spans="1:7" x14ac:dyDescent="0.35">
      <c r="A246" s="10"/>
      <c r="B246" s="10"/>
      <c r="C246" s="10"/>
      <c r="D246" s="10"/>
      <c r="E246" s="10"/>
      <c r="F246" s="10"/>
      <c r="G246" s="10"/>
    </row>
    <row r="247" spans="1:7" x14ac:dyDescent="0.35">
      <c r="A247" s="10"/>
      <c r="B247" s="10"/>
      <c r="C247" s="10"/>
      <c r="D247" s="10"/>
      <c r="E247" s="10"/>
      <c r="F247" s="10"/>
      <c r="G247" s="10"/>
    </row>
    <row r="248" spans="1:7" x14ac:dyDescent="0.35">
      <c r="A248" s="10"/>
      <c r="B248" s="10"/>
      <c r="C248" s="10"/>
      <c r="D248" s="10"/>
      <c r="E248" s="10"/>
      <c r="F248" s="10"/>
      <c r="G248" s="10"/>
    </row>
    <row r="249" spans="1:7" x14ac:dyDescent="0.35">
      <c r="A249" s="10"/>
      <c r="B249" s="10"/>
      <c r="C249" s="10"/>
      <c r="D249" s="10"/>
      <c r="E249" s="10"/>
      <c r="F249" s="10"/>
      <c r="G249" s="10"/>
    </row>
    <row r="250" spans="1:7" x14ac:dyDescent="0.35">
      <c r="A250" s="10"/>
      <c r="B250" s="10"/>
      <c r="C250" s="10"/>
      <c r="D250" s="10"/>
      <c r="E250" s="10"/>
      <c r="F250" s="10"/>
      <c r="G250" s="10"/>
    </row>
    <row r="251" spans="1:7" x14ac:dyDescent="0.35">
      <c r="A251" s="10"/>
      <c r="B251" s="10"/>
      <c r="C251" s="10"/>
      <c r="D251" s="10"/>
      <c r="E251" s="10"/>
      <c r="F251" s="10"/>
      <c r="G251" s="10"/>
    </row>
    <row r="252" spans="1:7" x14ac:dyDescent="0.35">
      <c r="A252" s="10"/>
      <c r="B252" s="10"/>
      <c r="C252" s="10"/>
      <c r="D252" s="10"/>
      <c r="E252" s="10"/>
      <c r="F252" s="10"/>
      <c r="G252" s="10"/>
    </row>
    <row r="253" spans="1:7" x14ac:dyDescent="0.35">
      <c r="A253" s="10"/>
      <c r="B253" s="10"/>
      <c r="C253" s="10"/>
      <c r="D253" s="10"/>
      <c r="E253" s="10"/>
      <c r="F253" s="10"/>
      <c r="G253" s="10"/>
    </row>
    <row r="254" spans="1:7" x14ac:dyDescent="0.35">
      <c r="A254" s="10"/>
      <c r="B254" s="10"/>
      <c r="C254" s="10"/>
      <c r="D254" s="10"/>
      <c r="E254" s="10"/>
      <c r="F254" s="10"/>
      <c r="G254" s="10"/>
    </row>
    <row r="255" spans="1:7" x14ac:dyDescent="0.35">
      <c r="A255" s="10"/>
      <c r="B255" s="10"/>
      <c r="C255" s="10"/>
      <c r="D255" s="10"/>
      <c r="E255" s="10"/>
      <c r="F255" s="10"/>
      <c r="G255" s="10"/>
    </row>
    <row r="256" spans="1:7" x14ac:dyDescent="0.35">
      <c r="A256" s="10"/>
      <c r="B256" s="10"/>
      <c r="C256" s="10"/>
      <c r="D256" s="10"/>
      <c r="E256" s="10"/>
      <c r="F256" s="10"/>
      <c r="G256" s="10"/>
    </row>
    <row r="257" spans="1:7" x14ac:dyDescent="0.35">
      <c r="A257" s="10"/>
      <c r="B257" s="10"/>
      <c r="C257" s="10"/>
      <c r="D257" s="10"/>
      <c r="E257" s="10"/>
      <c r="F257" s="10"/>
      <c r="G257" s="10"/>
    </row>
    <row r="258" spans="1:7" x14ac:dyDescent="0.35">
      <c r="A258" s="10"/>
      <c r="B258" s="10"/>
      <c r="C258" s="10"/>
      <c r="D258" s="10"/>
      <c r="E258" s="10"/>
      <c r="F258" s="10"/>
      <c r="G258" s="10"/>
    </row>
    <row r="259" spans="1:7" x14ac:dyDescent="0.35">
      <c r="A259" s="10"/>
      <c r="B259" s="10"/>
      <c r="C259" s="10"/>
      <c r="D259" s="10"/>
      <c r="E259" s="10"/>
      <c r="F259" s="10"/>
      <c r="G259" s="10"/>
    </row>
    <row r="260" spans="1:7" x14ac:dyDescent="0.35">
      <c r="A260" s="10"/>
      <c r="B260" s="10"/>
      <c r="C260" s="10"/>
      <c r="D260" s="10"/>
      <c r="E260" s="10"/>
      <c r="F260" s="10"/>
      <c r="G260" s="10"/>
    </row>
    <row r="261" spans="1:7" x14ac:dyDescent="0.35">
      <c r="A261" s="10"/>
      <c r="B261" s="10"/>
      <c r="C261" s="10"/>
      <c r="D261" s="10"/>
      <c r="E261" s="10"/>
      <c r="F261" s="10"/>
      <c r="G261" s="10"/>
    </row>
    <row r="262" spans="1:7" x14ac:dyDescent="0.35">
      <c r="A262" s="10"/>
      <c r="B262" s="10"/>
      <c r="C262" s="10"/>
      <c r="D262" s="10"/>
      <c r="E262" s="10"/>
      <c r="F262" s="10"/>
      <c r="G262" s="10"/>
    </row>
    <row r="263" spans="1:7" x14ac:dyDescent="0.35">
      <c r="A263" s="10"/>
      <c r="B263" s="10"/>
      <c r="C263" s="10"/>
      <c r="D263" s="10"/>
      <c r="E263" s="10"/>
      <c r="F263" s="10"/>
      <c r="G263" s="10"/>
    </row>
    <row r="264" spans="1:7" x14ac:dyDescent="0.35">
      <c r="A264" s="10"/>
      <c r="B264" s="10"/>
      <c r="C264" s="10"/>
      <c r="D264" s="10"/>
      <c r="E264" s="10"/>
      <c r="F264" s="10"/>
      <c r="G264" s="10"/>
    </row>
    <row r="265" spans="1:7" x14ac:dyDescent="0.35">
      <c r="A265" s="10"/>
      <c r="B265" s="10"/>
      <c r="C265" s="10"/>
      <c r="D265" s="10"/>
      <c r="E265" s="10"/>
      <c r="F265" s="10"/>
      <c r="G265" s="10"/>
    </row>
    <row r="266" spans="1:7" x14ac:dyDescent="0.35">
      <c r="A266" s="10"/>
      <c r="B266" s="10"/>
      <c r="C266" s="10"/>
      <c r="D266" s="10"/>
      <c r="E266" s="10"/>
      <c r="F266" s="10"/>
      <c r="G266" s="10"/>
    </row>
    <row r="267" spans="1:7" x14ac:dyDescent="0.35">
      <c r="A267" s="10"/>
      <c r="B267" s="10"/>
      <c r="C267" s="10"/>
      <c r="D267" s="10"/>
      <c r="E267" s="10"/>
      <c r="F267" s="10"/>
      <c r="G267" s="10"/>
    </row>
    <row r="268" spans="1:7" x14ac:dyDescent="0.35">
      <c r="A268" s="10"/>
      <c r="B268" s="10"/>
      <c r="C268" s="10"/>
      <c r="D268" s="10"/>
      <c r="E268" s="10"/>
      <c r="F268" s="10"/>
      <c r="G268" s="10"/>
    </row>
    <row r="269" spans="1:7" x14ac:dyDescent="0.35">
      <c r="A269" s="10"/>
      <c r="B269" s="10"/>
      <c r="C269" s="10"/>
      <c r="D269" s="10"/>
      <c r="E269" s="10"/>
      <c r="F269" s="10"/>
      <c r="G269" s="10"/>
    </row>
    <row r="270" spans="1:7" x14ac:dyDescent="0.35">
      <c r="A270" s="10"/>
      <c r="B270" s="10"/>
      <c r="C270" s="10"/>
      <c r="D270" s="10"/>
      <c r="E270" s="10"/>
      <c r="F270" s="10"/>
      <c r="G270" s="10"/>
    </row>
    <row r="271" spans="1:7" x14ac:dyDescent="0.35">
      <c r="A271" s="10"/>
      <c r="B271" s="10"/>
      <c r="C271" s="10"/>
      <c r="D271" s="10"/>
      <c r="E271" s="10"/>
      <c r="F271" s="10"/>
      <c r="G271" s="10"/>
    </row>
    <row r="272" spans="1:7" x14ac:dyDescent="0.35">
      <c r="A272" s="10"/>
      <c r="B272" s="10"/>
      <c r="C272" s="10"/>
      <c r="D272" s="10"/>
      <c r="E272" s="10"/>
      <c r="F272" s="10"/>
      <c r="G272" s="10"/>
    </row>
    <row r="273" spans="1:7" x14ac:dyDescent="0.35">
      <c r="A273" s="10"/>
      <c r="B273" s="10"/>
      <c r="C273" s="10"/>
      <c r="D273" s="10"/>
      <c r="E273" s="10"/>
      <c r="F273" s="10"/>
      <c r="G273" s="10"/>
    </row>
    <row r="274" spans="1:7" x14ac:dyDescent="0.35">
      <c r="A274" s="10"/>
      <c r="B274" s="10"/>
      <c r="C274" s="10"/>
      <c r="D274" s="10"/>
      <c r="E274" s="10"/>
      <c r="F274" s="10"/>
      <c r="G274" s="10"/>
    </row>
    <row r="275" spans="1:7" x14ac:dyDescent="0.35">
      <c r="A275" s="10"/>
      <c r="B275" s="10"/>
      <c r="C275" s="10"/>
      <c r="D275" s="10"/>
      <c r="E275" s="10"/>
      <c r="F275" s="10"/>
      <c r="G275" s="10"/>
    </row>
    <row r="276" spans="1:7" x14ac:dyDescent="0.35">
      <c r="A276" s="10"/>
      <c r="B276" s="10"/>
      <c r="C276" s="10"/>
      <c r="D276" s="10"/>
      <c r="E276" s="10"/>
      <c r="F276" s="10"/>
      <c r="G276" s="10"/>
    </row>
    <row r="277" spans="1:7" x14ac:dyDescent="0.35">
      <c r="A277" s="10"/>
      <c r="B277" s="10"/>
      <c r="C277" s="10"/>
      <c r="D277" s="10"/>
      <c r="E277" s="10"/>
      <c r="F277" s="10"/>
      <c r="G277" s="10"/>
    </row>
    <row r="278" spans="1:7" x14ac:dyDescent="0.35">
      <c r="A278" s="10"/>
      <c r="B278" s="10"/>
      <c r="C278" s="10"/>
      <c r="D278" s="10"/>
      <c r="E278" s="10"/>
      <c r="F278" s="10"/>
      <c r="G278" s="10"/>
    </row>
    <row r="279" spans="1:7" x14ac:dyDescent="0.35">
      <c r="A279" s="10"/>
      <c r="B279" s="10"/>
      <c r="C279" s="10"/>
      <c r="D279" s="10"/>
      <c r="E279" s="10"/>
      <c r="F279" s="10"/>
      <c r="G279" s="10"/>
    </row>
    <row r="280" spans="1:7" x14ac:dyDescent="0.35">
      <c r="A280" s="10"/>
      <c r="B280" s="10"/>
      <c r="C280" s="10"/>
      <c r="D280" s="10"/>
      <c r="E280" s="10"/>
      <c r="F280" s="10"/>
      <c r="G280" s="10"/>
    </row>
    <row r="281" spans="1:7" x14ac:dyDescent="0.35">
      <c r="A281" s="10"/>
      <c r="B281" s="10"/>
      <c r="C281" s="10"/>
      <c r="D281" s="10"/>
      <c r="E281" s="10"/>
      <c r="F281" s="10"/>
      <c r="G281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50CF-55D7-46AE-AD8B-4219A0E82ACA}">
  <dimension ref="A3:G23"/>
  <sheetViews>
    <sheetView workbookViewId="0">
      <selection activeCell="G25" sqref="G25"/>
    </sheetView>
  </sheetViews>
  <sheetFormatPr defaultRowHeight="14.5" x14ac:dyDescent="0.35"/>
  <cols>
    <col min="1" max="1" width="15.36328125" customWidth="1"/>
    <col min="2" max="2" width="16.08984375" customWidth="1"/>
    <col min="3" max="3" width="17.90625" customWidth="1"/>
    <col min="6" max="6" width="13.90625" customWidth="1"/>
    <col min="7" max="7" width="17.453125" customWidth="1"/>
  </cols>
  <sheetData>
    <row r="3" spans="1:7" x14ac:dyDescent="0.35">
      <c r="A3" s="1" t="s">
        <v>0</v>
      </c>
    </row>
    <row r="4" spans="1:7" ht="43.5" x14ac:dyDescent="0.35">
      <c r="A4" s="2" t="s">
        <v>29</v>
      </c>
      <c r="B4" s="2"/>
      <c r="C4" s="2" t="s">
        <v>30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35">
      <c r="A5" s="8">
        <v>1000</v>
      </c>
      <c r="B5" s="9"/>
      <c r="C5" s="8">
        <f>A5-B5</f>
        <v>1000</v>
      </c>
      <c r="D5" s="11">
        <v>0.16</v>
      </c>
      <c r="E5" s="3">
        <v>1</v>
      </c>
      <c r="F5" s="3">
        <v>12</v>
      </c>
      <c r="G5" s="28">
        <f>D5/12</f>
        <v>1.3333333333333334E-2</v>
      </c>
    </row>
    <row r="7" spans="1:7" ht="29" x14ac:dyDescent="0.35">
      <c r="A7" s="5" t="s">
        <v>8</v>
      </c>
    </row>
    <row r="8" spans="1:7" x14ac:dyDescent="0.35">
      <c r="A8" s="7">
        <f>PMT(G5,F5,-C5)</f>
        <v>90.730857859207987</v>
      </c>
      <c r="C8" s="13"/>
    </row>
    <row r="10" spans="1:7" x14ac:dyDescent="0.35">
      <c r="A10" s="1" t="s">
        <v>9</v>
      </c>
      <c r="B10" s="4"/>
    </row>
    <row r="11" spans="1:7" x14ac:dyDescent="0.35">
      <c r="A11" s="6" t="s">
        <v>10</v>
      </c>
      <c r="B11" s="6" t="s">
        <v>11</v>
      </c>
      <c r="C11" s="6" t="s">
        <v>8</v>
      </c>
      <c r="D11" s="6" t="s">
        <v>12</v>
      </c>
      <c r="E11" s="6" t="s">
        <v>13</v>
      </c>
      <c r="F11" s="6" t="s">
        <v>14</v>
      </c>
      <c r="G11" s="6" t="s">
        <v>15</v>
      </c>
    </row>
    <row r="12" spans="1:7" x14ac:dyDescent="0.35">
      <c r="A12" s="3">
        <v>1</v>
      </c>
      <c r="B12" s="8">
        <f>C5</f>
        <v>1000</v>
      </c>
      <c r="C12" s="8">
        <f>A8</f>
        <v>90.730857859207987</v>
      </c>
      <c r="D12" s="8">
        <f>B12*G5</f>
        <v>13.333333333333334</v>
      </c>
      <c r="E12" s="8">
        <f>C12-D12</f>
        <v>77.397524525874658</v>
      </c>
      <c r="F12" s="8">
        <f>B12-E12</f>
        <v>922.6024754741253</v>
      </c>
      <c r="G12" s="8">
        <f>D12</f>
        <v>13.333333333333334</v>
      </c>
    </row>
    <row r="13" spans="1:7" x14ac:dyDescent="0.35">
      <c r="A13" s="3">
        <v>2</v>
      </c>
      <c r="B13" s="8">
        <f>F12</f>
        <v>922.6024754741253</v>
      </c>
      <c r="C13" s="8">
        <f>$A$8</f>
        <v>90.730857859207987</v>
      </c>
      <c r="D13" s="9">
        <f>B13*$G$5</f>
        <v>12.301366339655004</v>
      </c>
      <c r="E13" s="8">
        <f>C13-D13</f>
        <v>78.429491519552982</v>
      </c>
      <c r="F13" s="8">
        <f>B13-E13</f>
        <v>844.17298395457237</v>
      </c>
      <c r="G13" s="8">
        <f>G12+D13</f>
        <v>25.63469967298834</v>
      </c>
    </row>
    <row r="14" spans="1:7" x14ac:dyDescent="0.35">
      <c r="A14" s="3">
        <v>3</v>
      </c>
      <c r="B14" s="8">
        <f t="shared" ref="B14:B23" si="0">F13</f>
        <v>844.17298395457237</v>
      </c>
      <c r="C14" s="8">
        <f t="shared" ref="C14:C23" si="1">$A$8</f>
        <v>90.730857859207987</v>
      </c>
      <c r="D14" s="9">
        <f t="shared" ref="D14:D23" si="2">B14*$G$5</f>
        <v>11.255639786060966</v>
      </c>
      <c r="E14" s="8">
        <f t="shared" ref="E14:E23" si="3">C14-D14</f>
        <v>79.475218073147019</v>
      </c>
      <c r="F14" s="8">
        <f t="shared" ref="F14:F23" si="4">B14-E14</f>
        <v>764.69776588142531</v>
      </c>
      <c r="G14" s="8">
        <f t="shared" ref="G14:G23" si="5">G13+D14</f>
        <v>36.890339459049308</v>
      </c>
    </row>
    <row r="15" spans="1:7" x14ac:dyDescent="0.35">
      <c r="A15" s="3">
        <v>4</v>
      </c>
      <c r="B15" s="8">
        <f t="shared" si="0"/>
        <v>764.69776588142531</v>
      </c>
      <c r="C15" s="8">
        <f t="shared" si="1"/>
        <v>90.730857859207987</v>
      </c>
      <c r="D15" s="9">
        <f t="shared" si="2"/>
        <v>10.195970211752337</v>
      </c>
      <c r="E15" s="8">
        <f t="shared" si="3"/>
        <v>80.534887647455648</v>
      </c>
      <c r="F15" s="8">
        <f t="shared" si="4"/>
        <v>684.16287823396965</v>
      </c>
      <c r="G15" s="8">
        <f t="shared" si="5"/>
        <v>47.086309670801647</v>
      </c>
    </row>
    <row r="16" spans="1:7" x14ac:dyDescent="0.35">
      <c r="A16" s="3">
        <v>5</v>
      </c>
      <c r="B16" s="8">
        <f t="shared" si="0"/>
        <v>684.16287823396965</v>
      </c>
      <c r="C16" s="8">
        <f t="shared" si="1"/>
        <v>90.730857859207987</v>
      </c>
      <c r="D16" s="9">
        <f t="shared" si="2"/>
        <v>9.1221717097862633</v>
      </c>
      <c r="E16" s="8">
        <f t="shared" si="3"/>
        <v>81.608686149421729</v>
      </c>
      <c r="F16" s="8">
        <f t="shared" si="4"/>
        <v>602.55419208454794</v>
      </c>
      <c r="G16" s="8">
        <f t="shared" si="5"/>
        <v>56.208481380587912</v>
      </c>
    </row>
    <row r="17" spans="1:7" x14ac:dyDescent="0.35">
      <c r="A17" s="3">
        <v>6</v>
      </c>
      <c r="B17" s="8">
        <f t="shared" si="0"/>
        <v>602.55419208454794</v>
      </c>
      <c r="C17" s="8">
        <f t="shared" si="1"/>
        <v>90.730857859207987</v>
      </c>
      <c r="D17" s="9">
        <f t="shared" si="2"/>
        <v>8.0340558944606393</v>
      </c>
      <c r="E17" s="8">
        <f t="shared" si="3"/>
        <v>82.696801964747351</v>
      </c>
      <c r="F17" s="8">
        <f t="shared" si="4"/>
        <v>519.85739011980058</v>
      </c>
      <c r="G17" s="8">
        <f t="shared" si="5"/>
        <v>64.242537275048548</v>
      </c>
    </row>
    <row r="18" spans="1:7" x14ac:dyDescent="0.35">
      <c r="A18" s="3">
        <v>7</v>
      </c>
      <c r="B18" s="8">
        <f t="shared" si="0"/>
        <v>519.85739011980058</v>
      </c>
      <c r="C18" s="8">
        <f t="shared" si="1"/>
        <v>90.730857859207987</v>
      </c>
      <c r="D18" s="9">
        <f t="shared" si="2"/>
        <v>6.9314318682640081</v>
      </c>
      <c r="E18" s="8">
        <f t="shared" si="3"/>
        <v>83.799425990943973</v>
      </c>
      <c r="F18" s="8">
        <f t="shared" si="4"/>
        <v>436.05796412885661</v>
      </c>
      <c r="G18" s="8">
        <f t="shared" si="5"/>
        <v>71.173969143312561</v>
      </c>
    </row>
    <row r="19" spans="1:7" x14ac:dyDescent="0.35">
      <c r="A19" s="3">
        <v>8</v>
      </c>
      <c r="B19" s="8">
        <f t="shared" si="0"/>
        <v>436.05796412885661</v>
      </c>
      <c r="C19" s="8">
        <f t="shared" si="1"/>
        <v>90.730857859207987</v>
      </c>
      <c r="D19" s="9">
        <f t="shared" si="2"/>
        <v>5.8141061883847556</v>
      </c>
      <c r="E19" s="8">
        <f t="shared" si="3"/>
        <v>84.916751670823231</v>
      </c>
      <c r="F19" s="8">
        <f t="shared" si="4"/>
        <v>351.14121245803335</v>
      </c>
      <c r="G19" s="8">
        <f t="shared" si="5"/>
        <v>76.988075331697317</v>
      </c>
    </row>
    <row r="20" spans="1:7" x14ac:dyDescent="0.35">
      <c r="A20" s="3">
        <v>9</v>
      </c>
      <c r="B20" s="8">
        <f t="shared" si="0"/>
        <v>351.14121245803335</v>
      </c>
      <c r="C20" s="8">
        <f t="shared" si="1"/>
        <v>90.730857859207987</v>
      </c>
      <c r="D20" s="9">
        <f t="shared" si="2"/>
        <v>4.6818828327737787</v>
      </c>
      <c r="E20" s="8">
        <f t="shared" si="3"/>
        <v>86.048975026434206</v>
      </c>
      <c r="F20" s="8">
        <f t="shared" si="4"/>
        <v>265.09223743159913</v>
      </c>
      <c r="G20" s="8">
        <f t="shared" si="5"/>
        <v>81.669958164471097</v>
      </c>
    </row>
    <row r="21" spans="1:7" x14ac:dyDescent="0.35">
      <c r="A21" s="3">
        <v>10</v>
      </c>
      <c r="B21" s="8">
        <f t="shared" si="0"/>
        <v>265.09223743159913</v>
      </c>
      <c r="C21" s="8">
        <f t="shared" si="1"/>
        <v>90.730857859207987</v>
      </c>
      <c r="D21" s="9">
        <f t="shared" si="2"/>
        <v>3.5345631657546552</v>
      </c>
      <c r="E21" s="8">
        <f t="shared" si="3"/>
        <v>87.196294693453325</v>
      </c>
      <c r="F21" s="8">
        <f t="shared" si="4"/>
        <v>177.89594273814581</v>
      </c>
      <c r="G21" s="8">
        <f t="shared" si="5"/>
        <v>85.204521330225759</v>
      </c>
    </row>
    <row r="22" spans="1:7" x14ac:dyDescent="0.35">
      <c r="A22" s="3">
        <v>11</v>
      </c>
      <c r="B22" s="8">
        <f t="shared" si="0"/>
        <v>177.89594273814581</v>
      </c>
      <c r="C22" s="8">
        <f t="shared" si="1"/>
        <v>90.730857859207987</v>
      </c>
      <c r="D22" s="9">
        <f t="shared" si="2"/>
        <v>2.3719459031752774</v>
      </c>
      <c r="E22" s="8">
        <f t="shared" si="3"/>
        <v>88.358911956032713</v>
      </c>
      <c r="F22" s="8">
        <f t="shared" si="4"/>
        <v>89.537030782113092</v>
      </c>
      <c r="G22" s="8">
        <f t="shared" si="5"/>
        <v>87.576467233401033</v>
      </c>
    </row>
    <row r="23" spans="1:7" x14ac:dyDescent="0.35">
      <c r="A23" s="3">
        <v>12</v>
      </c>
      <c r="B23" s="8">
        <f t="shared" si="0"/>
        <v>89.537030782113092</v>
      </c>
      <c r="C23" s="8">
        <f t="shared" si="1"/>
        <v>90.730857859207987</v>
      </c>
      <c r="D23" s="9">
        <f t="shared" si="2"/>
        <v>1.1938270770948414</v>
      </c>
      <c r="E23" s="8">
        <f t="shared" si="3"/>
        <v>89.537030782113149</v>
      </c>
      <c r="F23" s="8">
        <f t="shared" si="4"/>
        <v>0</v>
      </c>
      <c r="G23" s="8">
        <f t="shared" si="5"/>
        <v>88.770294310495871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A4848-5CE7-43D1-BFA7-8EC3C87B1F95}">
  <dimension ref="A3:H131"/>
  <sheetViews>
    <sheetView zoomScale="115" zoomScaleNormal="115" workbookViewId="0">
      <selection activeCell="A10" sqref="A10"/>
    </sheetView>
  </sheetViews>
  <sheetFormatPr defaultRowHeight="14.5" x14ac:dyDescent="0.35"/>
  <cols>
    <col min="1" max="1" width="14" customWidth="1"/>
    <col min="2" max="2" width="16.7265625" customWidth="1"/>
    <col min="3" max="3" width="10.6328125" customWidth="1"/>
    <col min="4" max="4" width="19.54296875" customWidth="1"/>
    <col min="5" max="5" width="23.6328125" customWidth="1"/>
    <col min="6" max="6" width="21.36328125" customWidth="1"/>
    <col min="8" max="8" width="13.54296875" customWidth="1"/>
  </cols>
  <sheetData>
    <row r="3" spans="1:8" x14ac:dyDescent="0.35">
      <c r="A3" s="25" t="s">
        <v>0</v>
      </c>
      <c r="B3" s="10"/>
      <c r="C3" s="10"/>
      <c r="D3" s="10"/>
      <c r="E3" s="10"/>
      <c r="F3" s="10"/>
    </row>
    <row r="4" spans="1:8" ht="43" customHeight="1" x14ac:dyDescent="0.35">
      <c r="A4" s="24" t="s">
        <v>16</v>
      </c>
      <c r="B4" s="24" t="s">
        <v>17</v>
      </c>
      <c r="C4" s="24" t="s">
        <v>18</v>
      </c>
      <c r="D4" s="23" t="s">
        <v>23</v>
      </c>
      <c r="E4" s="23" t="s">
        <v>24</v>
      </c>
      <c r="F4" s="23" t="s">
        <v>26</v>
      </c>
    </row>
    <row r="5" spans="1:8" x14ac:dyDescent="0.35">
      <c r="A5" s="8">
        <v>5000</v>
      </c>
      <c r="B5" s="9">
        <v>5000</v>
      </c>
      <c r="C5" s="26">
        <v>0.04</v>
      </c>
      <c r="D5" s="11">
        <v>10</v>
      </c>
      <c r="E5" s="16">
        <v>10</v>
      </c>
      <c r="F5" s="27">
        <f>C5/12</f>
        <v>3.3333333333333335E-3</v>
      </c>
    </row>
    <row r="6" spans="1:8" x14ac:dyDescent="0.35">
      <c r="A6" s="10"/>
      <c r="B6" s="10"/>
      <c r="C6" s="10"/>
      <c r="D6" s="10"/>
      <c r="E6" s="10"/>
      <c r="F6" s="10"/>
      <c r="H6" s="17"/>
    </row>
    <row r="7" spans="1:8" x14ac:dyDescent="0.35">
      <c r="A7" s="18" t="s">
        <v>27</v>
      </c>
      <c r="F7" s="19" t="s">
        <v>28</v>
      </c>
    </row>
    <row r="8" spans="1:8" x14ac:dyDescent="0.35">
      <c r="A8" s="18">
        <f>FV(F5,E5,-B5,-A5,1)</f>
        <v>56095.083749622427</v>
      </c>
      <c r="F8" s="19">
        <f>PMT(F5,E5,A5,-A8)</f>
        <v>5016.6666666668089</v>
      </c>
    </row>
    <row r="9" spans="1:8" x14ac:dyDescent="0.35">
      <c r="A9" s="10"/>
      <c r="B9" s="10"/>
      <c r="C9" s="10"/>
      <c r="D9" s="10"/>
      <c r="E9" s="10"/>
      <c r="F9" s="10"/>
      <c r="H9" s="10"/>
    </row>
    <row r="10" spans="1:8" x14ac:dyDescent="0.35">
      <c r="A10" s="14" t="s">
        <v>69</v>
      </c>
      <c r="B10" s="15"/>
      <c r="C10" s="10"/>
      <c r="D10" s="10"/>
      <c r="E10" s="10"/>
      <c r="F10" s="10"/>
    </row>
    <row r="11" spans="1:8" ht="58" x14ac:dyDescent="0.35">
      <c r="A11" s="20" t="s">
        <v>10</v>
      </c>
      <c r="B11" s="21" t="s">
        <v>19</v>
      </c>
      <c r="C11" s="22" t="s">
        <v>20</v>
      </c>
      <c r="D11" s="22" t="s">
        <v>25</v>
      </c>
      <c r="E11" s="21" t="s">
        <v>21</v>
      </c>
      <c r="F11" s="21" t="s">
        <v>22</v>
      </c>
    </row>
    <row r="12" spans="1:8" x14ac:dyDescent="0.35">
      <c r="A12" s="16">
        <v>1</v>
      </c>
      <c r="B12" s="8">
        <f>A5</f>
        <v>5000</v>
      </c>
      <c r="C12" s="8">
        <f>B5</f>
        <v>5000</v>
      </c>
      <c r="D12" s="8">
        <f>F5*(B12+C12)</f>
        <v>33.333333333333336</v>
      </c>
      <c r="E12" s="8">
        <f>SUM(B12:D12)</f>
        <v>10033.333333333334</v>
      </c>
      <c r="F12" s="8">
        <f>D12</f>
        <v>33.333333333333336</v>
      </c>
    </row>
    <row r="13" spans="1:8" x14ac:dyDescent="0.35">
      <c r="A13" s="16">
        <v>2</v>
      </c>
      <c r="B13" s="8">
        <f>E12</f>
        <v>10033.333333333334</v>
      </c>
      <c r="C13" s="8">
        <f>$B$5</f>
        <v>5000</v>
      </c>
      <c r="D13" s="9">
        <f>$F$5*(B13+C13)</f>
        <v>50.111111111111114</v>
      </c>
      <c r="E13" s="8">
        <f>SUM(B13:D13)</f>
        <v>15083.444444444445</v>
      </c>
      <c r="F13" s="8">
        <f>F12+D13</f>
        <v>83.444444444444457</v>
      </c>
    </row>
    <row r="14" spans="1:8" x14ac:dyDescent="0.35">
      <c r="A14" s="16">
        <v>3</v>
      </c>
      <c r="B14" s="8">
        <f t="shared" ref="B14:B77" si="0">E13</f>
        <v>15083.444444444445</v>
      </c>
      <c r="C14" s="8">
        <f t="shared" ref="C14:C77" si="1">$B$5</f>
        <v>5000</v>
      </c>
      <c r="D14" s="9">
        <f t="shared" ref="D14:D77" si="2">$F$5*(B14+C14)</f>
        <v>66.944814814814819</v>
      </c>
      <c r="E14" s="8">
        <f t="shared" ref="E14:E77" si="3">SUM(B14:D14)</f>
        <v>20150.38925925926</v>
      </c>
      <c r="F14" s="8">
        <f t="shared" ref="F14:F77" si="4">F13+D14</f>
        <v>150.38925925925929</v>
      </c>
    </row>
    <row r="15" spans="1:8" x14ac:dyDescent="0.35">
      <c r="A15" s="16">
        <v>4</v>
      </c>
      <c r="B15" s="8">
        <f t="shared" si="0"/>
        <v>20150.38925925926</v>
      </c>
      <c r="C15" s="8">
        <f t="shared" si="1"/>
        <v>5000</v>
      </c>
      <c r="D15" s="9">
        <f t="shared" si="2"/>
        <v>83.834630864197536</v>
      </c>
      <c r="E15" s="8">
        <f t="shared" si="3"/>
        <v>25234.223890123456</v>
      </c>
      <c r="F15" s="8">
        <f t="shared" si="4"/>
        <v>234.22389012345684</v>
      </c>
    </row>
    <row r="16" spans="1:8" x14ac:dyDescent="0.35">
      <c r="A16" s="16">
        <v>5</v>
      </c>
      <c r="B16" s="8">
        <f t="shared" si="0"/>
        <v>25234.223890123456</v>
      </c>
      <c r="C16" s="8">
        <f t="shared" si="1"/>
        <v>5000</v>
      </c>
      <c r="D16" s="9">
        <f t="shared" si="2"/>
        <v>100.78074630041152</v>
      </c>
      <c r="E16" s="8">
        <f t="shared" si="3"/>
        <v>30335.004636423866</v>
      </c>
      <c r="F16" s="8">
        <f t="shared" si="4"/>
        <v>335.00463642386836</v>
      </c>
    </row>
    <row r="17" spans="1:6" x14ac:dyDescent="0.35">
      <c r="A17" s="16">
        <v>6</v>
      </c>
      <c r="B17" s="8">
        <f t="shared" si="0"/>
        <v>30335.004636423866</v>
      </c>
      <c r="C17" s="8">
        <f t="shared" si="1"/>
        <v>5000</v>
      </c>
      <c r="D17" s="9">
        <f t="shared" si="2"/>
        <v>117.78334878807956</v>
      </c>
      <c r="E17" s="8">
        <f t="shared" si="3"/>
        <v>35452.787985211944</v>
      </c>
      <c r="F17" s="8">
        <f t="shared" si="4"/>
        <v>452.7879852119479</v>
      </c>
    </row>
    <row r="18" spans="1:6" x14ac:dyDescent="0.35">
      <c r="A18" s="16">
        <v>7</v>
      </c>
      <c r="B18" s="8">
        <f t="shared" si="0"/>
        <v>35452.787985211944</v>
      </c>
      <c r="C18" s="8">
        <f t="shared" si="1"/>
        <v>5000</v>
      </c>
      <c r="D18" s="9">
        <f t="shared" si="2"/>
        <v>134.84262661737316</v>
      </c>
      <c r="E18" s="8">
        <f t="shared" si="3"/>
        <v>40587.630611829314</v>
      </c>
      <c r="F18" s="8">
        <f t="shared" si="4"/>
        <v>587.63061182932108</v>
      </c>
    </row>
    <row r="19" spans="1:6" x14ac:dyDescent="0.35">
      <c r="A19" s="16">
        <v>8</v>
      </c>
      <c r="B19" s="8">
        <f t="shared" si="0"/>
        <v>40587.630611829314</v>
      </c>
      <c r="C19" s="8">
        <f t="shared" si="1"/>
        <v>5000</v>
      </c>
      <c r="D19" s="9">
        <f t="shared" si="2"/>
        <v>151.95876870609771</v>
      </c>
      <c r="E19" s="8">
        <f t="shared" si="3"/>
        <v>45739.589380535414</v>
      </c>
      <c r="F19" s="8">
        <f t="shared" si="4"/>
        <v>739.58938053541874</v>
      </c>
    </row>
    <row r="20" spans="1:6" x14ac:dyDescent="0.35">
      <c r="A20" s="16">
        <v>9</v>
      </c>
      <c r="B20" s="8">
        <f t="shared" si="0"/>
        <v>45739.589380535414</v>
      </c>
      <c r="C20" s="8">
        <f t="shared" si="1"/>
        <v>5000</v>
      </c>
      <c r="D20" s="9">
        <f t="shared" si="2"/>
        <v>169.13196460178472</v>
      </c>
      <c r="E20" s="8">
        <f t="shared" si="3"/>
        <v>50908.721345137201</v>
      </c>
      <c r="F20" s="8">
        <f t="shared" si="4"/>
        <v>908.72134513720346</v>
      </c>
    </row>
    <row r="21" spans="1:6" x14ac:dyDescent="0.35">
      <c r="A21" s="16">
        <v>10</v>
      </c>
      <c r="B21" s="8">
        <f t="shared" si="0"/>
        <v>50908.721345137201</v>
      </c>
      <c r="C21" s="8">
        <f t="shared" si="1"/>
        <v>5000</v>
      </c>
      <c r="D21" s="9">
        <f t="shared" si="2"/>
        <v>186.36240448379067</v>
      </c>
      <c r="E21" s="8">
        <f t="shared" si="3"/>
        <v>56095.083749620993</v>
      </c>
      <c r="F21" s="8">
        <f t="shared" si="4"/>
        <v>1095.0837496209942</v>
      </c>
    </row>
    <row r="22" spans="1:6" x14ac:dyDescent="0.35">
      <c r="A22" s="16">
        <v>11</v>
      </c>
      <c r="B22" s="8">
        <f t="shared" si="0"/>
        <v>56095.083749620993</v>
      </c>
      <c r="C22" s="8">
        <f t="shared" si="1"/>
        <v>5000</v>
      </c>
      <c r="D22" s="9">
        <f t="shared" si="2"/>
        <v>203.65027916540333</v>
      </c>
      <c r="E22" s="8">
        <f t="shared" si="3"/>
        <v>61298.734028786399</v>
      </c>
      <c r="F22" s="8">
        <f t="shared" si="4"/>
        <v>1298.7340287863976</v>
      </c>
    </row>
    <row r="23" spans="1:6" x14ac:dyDescent="0.35">
      <c r="A23" s="16">
        <v>12</v>
      </c>
      <c r="B23" s="8">
        <f t="shared" si="0"/>
        <v>61298.734028786399</v>
      </c>
      <c r="C23" s="8">
        <f t="shared" si="1"/>
        <v>5000</v>
      </c>
      <c r="D23" s="9">
        <f t="shared" si="2"/>
        <v>220.99578009595464</v>
      </c>
      <c r="E23" s="8">
        <f t="shared" si="3"/>
        <v>66519.729808882345</v>
      </c>
      <c r="F23" s="8">
        <f t="shared" si="4"/>
        <v>1519.7298088823522</v>
      </c>
    </row>
    <row r="24" spans="1:6" x14ac:dyDescent="0.35">
      <c r="A24" s="16">
        <v>13</v>
      </c>
      <c r="B24" s="8">
        <f t="shared" si="0"/>
        <v>66519.729808882345</v>
      </c>
      <c r="C24" s="8">
        <f t="shared" si="1"/>
        <v>5000</v>
      </c>
      <c r="D24" s="9">
        <f t="shared" si="2"/>
        <v>238.39909936294117</v>
      </c>
      <c r="E24" s="8">
        <f t="shared" si="3"/>
        <v>71758.128908245286</v>
      </c>
      <c r="F24" s="8">
        <f t="shared" si="4"/>
        <v>1758.1289082452934</v>
      </c>
    </row>
    <row r="25" spans="1:6" x14ac:dyDescent="0.35">
      <c r="A25" s="16">
        <v>14</v>
      </c>
      <c r="B25" s="8">
        <f t="shared" si="0"/>
        <v>71758.128908245286</v>
      </c>
      <c r="C25" s="8">
        <f t="shared" si="1"/>
        <v>5000</v>
      </c>
      <c r="D25" s="9">
        <f t="shared" si="2"/>
        <v>255.86042969415098</v>
      </c>
      <c r="E25" s="8">
        <f t="shared" si="3"/>
        <v>77013.989337939434</v>
      </c>
      <c r="F25" s="8">
        <f t="shared" si="4"/>
        <v>2013.9893379394443</v>
      </c>
    </row>
    <row r="26" spans="1:6" x14ac:dyDescent="0.35">
      <c r="A26" s="16">
        <v>15</v>
      </c>
      <c r="B26" s="8">
        <f t="shared" si="0"/>
        <v>77013.989337939434</v>
      </c>
      <c r="C26" s="8">
        <f t="shared" si="1"/>
        <v>5000</v>
      </c>
      <c r="D26" s="9">
        <f t="shared" si="2"/>
        <v>273.37996445979815</v>
      </c>
      <c r="E26" s="8">
        <f t="shared" si="3"/>
        <v>82287.369302399238</v>
      </c>
      <c r="F26" s="8">
        <f t="shared" si="4"/>
        <v>2287.3693023992423</v>
      </c>
    </row>
    <row r="27" spans="1:6" x14ac:dyDescent="0.35">
      <c r="A27" s="16">
        <v>16</v>
      </c>
      <c r="B27" s="8">
        <f t="shared" si="0"/>
        <v>82287.369302399238</v>
      </c>
      <c r="C27" s="8">
        <f t="shared" si="1"/>
        <v>5000</v>
      </c>
      <c r="D27" s="9">
        <f t="shared" si="2"/>
        <v>290.95789767466414</v>
      </c>
      <c r="E27" s="8">
        <f t="shared" si="3"/>
        <v>87578.327200073909</v>
      </c>
      <c r="F27" s="8">
        <f t="shared" si="4"/>
        <v>2578.3272000739066</v>
      </c>
    </row>
    <row r="28" spans="1:6" x14ac:dyDescent="0.35">
      <c r="A28" s="16">
        <v>17</v>
      </c>
      <c r="B28" s="8">
        <f t="shared" si="0"/>
        <v>87578.327200073909</v>
      </c>
      <c r="C28" s="8">
        <f t="shared" si="1"/>
        <v>5000</v>
      </c>
      <c r="D28" s="9">
        <f t="shared" si="2"/>
        <v>308.59442400024636</v>
      </c>
      <c r="E28" s="8">
        <f t="shared" si="3"/>
        <v>92886.921624074152</v>
      </c>
      <c r="F28" s="8">
        <f t="shared" si="4"/>
        <v>2886.921624074153</v>
      </c>
    </row>
    <row r="29" spans="1:6" x14ac:dyDescent="0.35">
      <c r="A29" s="16">
        <v>18</v>
      </c>
      <c r="B29" s="8">
        <f t="shared" si="0"/>
        <v>92886.921624074152</v>
      </c>
      <c r="C29" s="8">
        <f t="shared" si="1"/>
        <v>5000</v>
      </c>
      <c r="D29" s="9">
        <f t="shared" si="2"/>
        <v>326.28973874691388</v>
      </c>
      <c r="E29" s="8">
        <f t="shared" si="3"/>
        <v>98213.211362821065</v>
      </c>
      <c r="F29" s="8">
        <f t="shared" si="4"/>
        <v>3213.2113628210668</v>
      </c>
    </row>
    <row r="30" spans="1:6" x14ac:dyDescent="0.35">
      <c r="A30" s="16">
        <v>19</v>
      </c>
      <c r="B30" s="8">
        <f t="shared" si="0"/>
        <v>98213.211362821065</v>
      </c>
      <c r="C30" s="8">
        <f t="shared" si="1"/>
        <v>5000</v>
      </c>
      <c r="D30" s="9">
        <f t="shared" si="2"/>
        <v>344.04403787607026</v>
      </c>
      <c r="E30" s="8">
        <f t="shared" si="3"/>
        <v>103557.25540069713</v>
      </c>
      <c r="F30" s="8">
        <f t="shared" si="4"/>
        <v>3557.2554006971372</v>
      </c>
    </row>
    <row r="31" spans="1:6" x14ac:dyDescent="0.35">
      <c r="A31" s="16">
        <v>20</v>
      </c>
      <c r="B31" s="8">
        <f t="shared" si="0"/>
        <v>103557.25540069713</v>
      </c>
      <c r="C31" s="8">
        <f t="shared" si="1"/>
        <v>5000</v>
      </c>
      <c r="D31" s="9">
        <f t="shared" si="2"/>
        <v>361.85751800232379</v>
      </c>
      <c r="E31" s="8">
        <f t="shared" si="3"/>
        <v>108919.11291869945</v>
      </c>
      <c r="F31" s="8">
        <f t="shared" si="4"/>
        <v>3919.1129186994613</v>
      </c>
    </row>
    <row r="32" spans="1:6" x14ac:dyDescent="0.35">
      <c r="A32" s="16">
        <v>21</v>
      </c>
      <c r="B32" s="8">
        <f t="shared" si="0"/>
        <v>108919.11291869945</v>
      </c>
      <c r="C32" s="8">
        <f t="shared" si="1"/>
        <v>5000</v>
      </c>
      <c r="D32" s="9">
        <f t="shared" si="2"/>
        <v>379.73037639566485</v>
      </c>
      <c r="E32" s="8">
        <f t="shared" si="3"/>
        <v>114298.84329509511</v>
      </c>
      <c r="F32" s="8">
        <f t="shared" si="4"/>
        <v>4298.8432950951265</v>
      </c>
    </row>
    <row r="33" spans="1:6" x14ac:dyDescent="0.35">
      <c r="A33" s="16">
        <v>22</v>
      </c>
      <c r="B33" s="8">
        <f t="shared" si="0"/>
        <v>114298.84329509511</v>
      </c>
      <c r="C33" s="8">
        <f t="shared" si="1"/>
        <v>5000</v>
      </c>
      <c r="D33" s="9">
        <f t="shared" si="2"/>
        <v>397.66281098365039</v>
      </c>
      <c r="E33" s="8">
        <f t="shared" si="3"/>
        <v>119696.50610607876</v>
      </c>
      <c r="F33" s="8">
        <f t="shared" si="4"/>
        <v>4696.5061060787766</v>
      </c>
    </row>
    <row r="34" spans="1:6" x14ac:dyDescent="0.35">
      <c r="A34" s="16">
        <v>23</v>
      </c>
      <c r="B34" s="8">
        <f t="shared" si="0"/>
        <v>119696.50610607876</v>
      </c>
      <c r="C34" s="8">
        <f t="shared" si="1"/>
        <v>5000</v>
      </c>
      <c r="D34" s="9">
        <f t="shared" si="2"/>
        <v>415.65502035359589</v>
      </c>
      <c r="E34" s="8">
        <f t="shared" si="3"/>
        <v>125112.16112643236</v>
      </c>
      <c r="F34" s="8">
        <f t="shared" si="4"/>
        <v>5112.1611264323728</v>
      </c>
    </row>
    <row r="35" spans="1:6" x14ac:dyDescent="0.35">
      <c r="A35" s="16">
        <v>24</v>
      </c>
      <c r="B35" s="8">
        <f t="shared" si="0"/>
        <v>125112.16112643236</v>
      </c>
      <c r="C35" s="8">
        <f t="shared" si="1"/>
        <v>5000</v>
      </c>
      <c r="D35" s="9">
        <f t="shared" si="2"/>
        <v>433.70720375477458</v>
      </c>
      <c r="E35" s="8">
        <f t="shared" si="3"/>
        <v>130545.86833018714</v>
      </c>
      <c r="F35" s="8">
        <f t="shared" si="4"/>
        <v>5545.8683301871479</v>
      </c>
    </row>
    <row r="36" spans="1:6" x14ac:dyDescent="0.35">
      <c r="A36" s="16">
        <v>25</v>
      </c>
      <c r="B36" s="8">
        <f t="shared" si="0"/>
        <v>130545.86833018714</v>
      </c>
      <c r="C36" s="8">
        <f t="shared" si="1"/>
        <v>5000</v>
      </c>
      <c r="D36" s="9">
        <f t="shared" si="2"/>
        <v>451.81956110062379</v>
      </c>
      <c r="E36" s="8">
        <f t="shared" si="3"/>
        <v>135997.68789128776</v>
      </c>
      <c r="F36" s="8">
        <f t="shared" si="4"/>
        <v>5997.6878912877719</v>
      </c>
    </row>
    <row r="37" spans="1:6" x14ac:dyDescent="0.35">
      <c r="A37" s="16">
        <v>26</v>
      </c>
      <c r="B37" s="8">
        <f t="shared" si="0"/>
        <v>135997.68789128776</v>
      </c>
      <c r="C37" s="8">
        <f t="shared" si="1"/>
        <v>5000</v>
      </c>
      <c r="D37" s="9">
        <f t="shared" si="2"/>
        <v>469.99229297095923</v>
      </c>
      <c r="E37" s="8">
        <f t="shared" si="3"/>
        <v>141467.68018425873</v>
      </c>
      <c r="F37" s="8">
        <f t="shared" si="4"/>
        <v>6467.6801842587311</v>
      </c>
    </row>
    <row r="38" spans="1:6" x14ac:dyDescent="0.35">
      <c r="A38" s="16">
        <v>27</v>
      </c>
      <c r="B38" s="8">
        <f t="shared" si="0"/>
        <v>141467.68018425873</v>
      </c>
      <c r="C38" s="8">
        <f t="shared" si="1"/>
        <v>5000</v>
      </c>
      <c r="D38" s="9">
        <f t="shared" si="2"/>
        <v>488.2256006141958</v>
      </c>
      <c r="E38" s="8">
        <f t="shared" si="3"/>
        <v>146955.90578487291</v>
      </c>
      <c r="F38" s="8">
        <f t="shared" si="4"/>
        <v>6955.9057848729271</v>
      </c>
    </row>
    <row r="39" spans="1:6" x14ac:dyDescent="0.35">
      <c r="A39" s="16">
        <v>28</v>
      </c>
      <c r="B39" s="8">
        <f t="shared" si="0"/>
        <v>146955.90578487291</v>
      </c>
      <c r="C39" s="8">
        <f t="shared" si="1"/>
        <v>5000</v>
      </c>
      <c r="D39" s="9">
        <f t="shared" si="2"/>
        <v>506.5196859495764</v>
      </c>
      <c r="E39" s="8">
        <f t="shared" si="3"/>
        <v>152462.42547082249</v>
      </c>
      <c r="F39" s="8">
        <f t="shared" si="4"/>
        <v>7462.4254708225035</v>
      </c>
    </row>
    <row r="40" spans="1:6" x14ac:dyDescent="0.35">
      <c r="A40" s="16">
        <v>29</v>
      </c>
      <c r="B40" s="8">
        <f t="shared" si="0"/>
        <v>152462.42547082249</v>
      </c>
      <c r="C40" s="8">
        <f t="shared" si="1"/>
        <v>5000</v>
      </c>
      <c r="D40" s="9">
        <f t="shared" si="2"/>
        <v>524.87475156940832</v>
      </c>
      <c r="E40" s="8">
        <f t="shared" si="3"/>
        <v>157987.3002223919</v>
      </c>
      <c r="F40" s="8">
        <f t="shared" si="4"/>
        <v>7987.300222391912</v>
      </c>
    </row>
    <row r="41" spans="1:6" x14ac:dyDescent="0.35">
      <c r="A41" s="16">
        <v>30</v>
      </c>
      <c r="B41" s="8">
        <f t="shared" si="0"/>
        <v>157987.3002223919</v>
      </c>
      <c r="C41" s="8">
        <f t="shared" si="1"/>
        <v>5000</v>
      </c>
      <c r="D41" s="9">
        <f t="shared" si="2"/>
        <v>543.29100074130633</v>
      </c>
      <c r="E41" s="8">
        <f t="shared" si="3"/>
        <v>163530.5912231332</v>
      </c>
      <c r="F41" s="8">
        <f t="shared" si="4"/>
        <v>8530.5912231332186</v>
      </c>
    </row>
    <row r="42" spans="1:6" x14ac:dyDescent="0.35">
      <c r="A42" s="16">
        <v>31</v>
      </c>
      <c r="B42" s="8">
        <f t="shared" si="0"/>
        <v>163530.5912231332</v>
      </c>
      <c r="C42" s="8">
        <f t="shared" si="1"/>
        <v>5000</v>
      </c>
      <c r="D42" s="9">
        <f t="shared" si="2"/>
        <v>561.76863741044406</v>
      </c>
      <c r="E42" s="8">
        <f t="shared" si="3"/>
        <v>169092.35986054366</v>
      </c>
      <c r="F42" s="8">
        <f t="shared" si="4"/>
        <v>9092.3598605436619</v>
      </c>
    </row>
    <row r="43" spans="1:6" x14ac:dyDescent="0.35">
      <c r="A43" s="16">
        <v>32</v>
      </c>
      <c r="B43" s="8">
        <f t="shared" si="0"/>
        <v>169092.35986054366</v>
      </c>
      <c r="C43" s="8">
        <f t="shared" si="1"/>
        <v>5000</v>
      </c>
      <c r="D43" s="9">
        <f t="shared" si="2"/>
        <v>580.3078662018122</v>
      </c>
      <c r="E43" s="8">
        <f t="shared" si="3"/>
        <v>174672.66772674548</v>
      </c>
      <c r="F43" s="8">
        <f t="shared" si="4"/>
        <v>9672.6677267454743</v>
      </c>
    </row>
    <row r="44" spans="1:6" x14ac:dyDescent="0.35">
      <c r="A44" s="16">
        <v>33</v>
      </c>
      <c r="B44" s="8">
        <f t="shared" si="0"/>
        <v>174672.66772674548</v>
      </c>
      <c r="C44" s="8">
        <f t="shared" si="1"/>
        <v>5000</v>
      </c>
      <c r="D44" s="9">
        <f t="shared" si="2"/>
        <v>598.908892422485</v>
      </c>
      <c r="E44" s="8">
        <f t="shared" si="3"/>
        <v>180271.57661916796</v>
      </c>
      <c r="F44" s="8">
        <f t="shared" si="4"/>
        <v>10271.57661916796</v>
      </c>
    </row>
    <row r="45" spans="1:6" x14ac:dyDescent="0.35">
      <c r="A45" s="16">
        <v>34</v>
      </c>
      <c r="B45" s="8">
        <f t="shared" si="0"/>
        <v>180271.57661916796</v>
      </c>
      <c r="C45" s="8">
        <f t="shared" si="1"/>
        <v>5000</v>
      </c>
      <c r="D45" s="9">
        <f t="shared" si="2"/>
        <v>617.57192206389323</v>
      </c>
      <c r="E45" s="8">
        <f t="shared" si="3"/>
        <v>185889.14854123184</v>
      </c>
      <c r="F45" s="8">
        <f t="shared" si="4"/>
        <v>10889.148541231853</v>
      </c>
    </row>
    <row r="46" spans="1:6" x14ac:dyDescent="0.35">
      <c r="A46" s="16">
        <v>35</v>
      </c>
      <c r="B46" s="8">
        <f t="shared" si="0"/>
        <v>185889.14854123184</v>
      </c>
      <c r="C46" s="8">
        <f t="shared" si="1"/>
        <v>5000</v>
      </c>
      <c r="D46" s="9">
        <f t="shared" si="2"/>
        <v>636.29716180410617</v>
      </c>
      <c r="E46" s="8">
        <f t="shared" si="3"/>
        <v>191525.44570303595</v>
      </c>
      <c r="F46" s="8">
        <f t="shared" si="4"/>
        <v>11525.445703035959</v>
      </c>
    </row>
    <row r="47" spans="1:6" x14ac:dyDescent="0.35">
      <c r="A47" s="16">
        <v>36</v>
      </c>
      <c r="B47" s="8">
        <f t="shared" si="0"/>
        <v>191525.44570303595</v>
      </c>
      <c r="C47" s="8">
        <f t="shared" si="1"/>
        <v>5000</v>
      </c>
      <c r="D47" s="9">
        <f t="shared" si="2"/>
        <v>655.08481901011987</v>
      </c>
      <c r="E47" s="8">
        <f t="shared" si="3"/>
        <v>197180.53052204606</v>
      </c>
      <c r="F47" s="8">
        <f t="shared" si="4"/>
        <v>12180.53052204608</v>
      </c>
    </row>
    <row r="48" spans="1:6" x14ac:dyDescent="0.35">
      <c r="A48" s="16">
        <v>37</v>
      </c>
      <c r="B48" s="8">
        <f t="shared" si="0"/>
        <v>197180.53052204606</v>
      </c>
      <c r="C48" s="8">
        <f t="shared" si="1"/>
        <v>5000</v>
      </c>
      <c r="D48" s="9">
        <f t="shared" si="2"/>
        <v>673.93510174015353</v>
      </c>
      <c r="E48" s="8">
        <f t="shared" si="3"/>
        <v>202854.46562378621</v>
      </c>
      <c r="F48" s="8">
        <f t="shared" si="4"/>
        <v>12854.465623786233</v>
      </c>
    </row>
    <row r="49" spans="1:6" x14ac:dyDescent="0.35">
      <c r="A49" s="16">
        <v>38</v>
      </c>
      <c r="B49" s="8">
        <f t="shared" si="0"/>
        <v>202854.46562378621</v>
      </c>
      <c r="C49" s="8">
        <f t="shared" si="1"/>
        <v>5000</v>
      </c>
      <c r="D49" s="9">
        <f t="shared" si="2"/>
        <v>692.84821874595411</v>
      </c>
      <c r="E49" s="8">
        <f t="shared" si="3"/>
        <v>208547.31384253217</v>
      </c>
      <c r="F49" s="8">
        <f t="shared" si="4"/>
        <v>13547.313842532187</v>
      </c>
    </row>
    <row r="50" spans="1:6" x14ac:dyDescent="0.35">
      <c r="A50" s="16">
        <v>39</v>
      </c>
      <c r="B50" s="8">
        <f t="shared" si="0"/>
        <v>208547.31384253217</v>
      </c>
      <c r="C50" s="8">
        <f t="shared" si="1"/>
        <v>5000</v>
      </c>
      <c r="D50" s="9">
        <f t="shared" si="2"/>
        <v>711.82437947510732</v>
      </c>
      <c r="E50" s="8">
        <f t="shared" si="3"/>
        <v>214259.13822200728</v>
      </c>
      <c r="F50" s="8">
        <f t="shared" si="4"/>
        <v>14259.138222007294</v>
      </c>
    </row>
    <row r="51" spans="1:6" x14ac:dyDescent="0.35">
      <c r="A51" s="16">
        <v>40</v>
      </c>
      <c r="B51" s="8">
        <f t="shared" si="0"/>
        <v>214259.13822200728</v>
      </c>
      <c r="C51" s="8">
        <f t="shared" si="1"/>
        <v>5000</v>
      </c>
      <c r="D51" s="9">
        <f t="shared" si="2"/>
        <v>730.86379407335767</v>
      </c>
      <c r="E51" s="8">
        <f t="shared" si="3"/>
        <v>219990.00201608063</v>
      </c>
      <c r="F51" s="8">
        <f t="shared" si="4"/>
        <v>14990.002016080651</v>
      </c>
    </row>
    <row r="52" spans="1:6" x14ac:dyDescent="0.35">
      <c r="A52" s="16">
        <v>41</v>
      </c>
      <c r="B52" s="8">
        <f t="shared" si="0"/>
        <v>219990.00201608063</v>
      </c>
      <c r="C52" s="8">
        <f t="shared" si="1"/>
        <v>5000</v>
      </c>
      <c r="D52" s="9">
        <f t="shared" si="2"/>
        <v>749.96667338693544</v>
      </c>
      <c r="E52" s="8">
        <f t="shared" si="3"/>
        <v>225739.96868946755</v>
      </c>
      <c r="F52" s="8">
        <f t="shared" si="4"/>
        <v>15739.968689467587</v>
      </c>
    </row>
    <row r="53" spans="1:6" x14ac:dyDescent="0.35">
      <c r="A53" s="16">
        <v>42</v>
      </c>
      <c r="B53" s="8">
        <f t="shared" si="0"/>
        <v>225739.96868946755</v>
      </c>
      <c r="C53" s="8">
        <f t="shared" si="1"/>
        <v>5000</v>
      </c>
      <c r="D53" s="9">
        <f t="shared" si="2"/>
        <v>769.13322896489194</v>
      </c>
      <c r="E53" s="8">
        <f t="shared" si="3"/>
        <v>231509.10191843245</v>
      </c>
      <c r="F53" s="8">
        <f t="shared" si="4"/>
        <v>16509.10191843248</v>
      </c>
    </row>
    <row r="54" spans="1:6" x14ac:dyDescent="0.35">
      <c r="A54" s="16">
        <v>43</v>
      </c>
      <c r="B54" s="8">
        <f t="shared" si="0"/>
        <v>231509.10191843245</v>
      </c>
      <c r="C54" s="8">
        <f t="shared" si="1"/>
        <v>5000</v>
      </c>
      <c r="D54" s="9">
        <f t="shared" si="2"/>
        <v>788.36367306144155</v>
      </c>
      <c r="E54" s="8">
        <f t="shared" si="3"/>
        <v>237297.46559149391</v>
      </c>
      <c r="F54" s="8">
        <f t="shared" si="4"/>
        <v>17297.465591493921</v>
      </c>
    </row>
    <row r="55" spans="1:6" x14ac:dyDescent="0.35">
      <c r="A55" s="16">
        <v>44</v>
      </c>
      <c r="B55" s="8">
        <f t="shared" si="0"/>
        <v>237297.46559149391</v>
      </c>
      <c r="C55" s="8">
        <f t="shared" si="1"/>
        <v>5000</v>
      </c>
      <c r="D55" s="9">
        <f t="shared" si="2"/>
        <v>807.65821863831309</v>
      </c>
      <c r="E55" s="8">
        <f t="shared" si="3"/>
        <v>243105.12381013221</v>
      </c>
      <c r="F55" s="8">
        <f t="shared" si="4"/>
        <v>18105.123810132234</v>
      </c>
    </row>
    <row r="56" spans="1:6" x14ac:dyDescent="0.35">
      <c r="A56" s="16">
        <v>45</v>
      </c>
      <c r="B56" s="8">
        <f t="shared" si="0"/>
        <v>243105.12381013221</v>
      </c>
      <c r="C56" s="8">
        <f t="shared" si="1"/>
        <v>5000</v>
      </c>
      <c r="D56" s="9">
        <f t="shared" si="2"/>
        <v>827.01707936710739</v>
      </c>
      <c r="E56" s="8">
        <f t="shared" si="3"/>
        <v>248932.14088949931</v>
      </c>
      <c r="F56" s="8">
        <f t="shared" si="4"/>
        <v>18932.14088949934</v>
      </c>
    </row>
    <row r="57" spans="1:6" x14ac:dyDescent="0.35">
      <c r="A57" s="16">
        <v>46</v>
      </c>
      <c r="B57" s="8">
        <f t="shared" si="0"/>
        <v>248932.14088949931</v>
      </c>
      <c r="C57" s="8">
        <f t="shared" si="1"/>
        <v>5000</v>
      </c>
      <c r="D57" s="9">
        <f t="shared" si="2"/>
        <v>846.44046963166443</v>
      </c>
      <c r="E57" s="8">
        <f t="shared" si="3"/>
        <v>254778.58135913097</v>
      </c>
      <c r="F57" s="8">
        <f t="shared" si="4"/>
        <v>19778.581359131003</v>
      </c>
    </row>
    <row r="58" spans="1:6" x14ac:dyDescent="0.35">
      <c r="A58" s="16">
        <v>47</v>
      </c>
      <c r="B58" s="8">
        <f t="shared" si="0"/>
        <v>254778.58135913097</v>
      </c>
      <c r="C58" s="8">
        <f t="shared" si="1"/>
        <v>5000</v>
      </c>
      <c r="D58" s="9">
        <f t="shared" si="2"/>
        <v>865.92860453043659</v>
      </c>
      <c r="E58" s="8">
        <f t="shared" si="3"/>
        <v>260644.5099636614</v>
      </c>
      <c r="F58" s="8">
        <f t="shared" si="4"/>
        <v>20644.50996366144</v>
      </c>
    </row>
    <row r="59" spans="1:6" x14ac:dyDescent="0.35">
      <c r="A59" s="16">
        <v>48</v>
      </c>
      <c r="B59" s="8">
        <f t="shared" si="0"/>
        <v>260644.5099636614</v>
      </c>
      <c r="C59" s="8">
        <f t="shared" si="1"/>
        <v>5000</v>
      </c>
      <c r="D59" s="9">
        <f t="shared" si="2"/>
        <v>885.4816998788715</v>
      </c>
      <c r="E59" s="8">
        <f t="shared" si="3"/>
        <v>266529.99166354031</v>
      </c>
      <c r="F59" s="8">
        <f t="shared" si="4"/>
        <v>21529.99166354031</v>
      </c>
    </row>
    <row r="60" spans="1:6" x14ac:dyDescent="0.35">
      <c r="A60" s="16">
        <v>49</v>
      </c>
      <c r="B60" s="8">
        <f t="shared" si="0"/>
        <v>266529.99166354031</v>
      </c>
      <c r="C60" s="8">
        <f t="shared" si="1"/>
        <v>5000</v>
      </c>
      <c r="D60" s="9">
        <f t="shared" si="2"/>
        <v>905.09997221180106</v>
      </c>
      <c r="E60" s="8">
        <f t="shared" si="3"/>
        <v>272435.09163575212</v>
      </c>
      <c r="F60" s="8">
        <f t="shared" si="4"/>
        <v>22435.091635752109</v>
      </c>
    </row>
    <row r="61" spans="1:6" x14ac:dyDescent="0.35">
      <c r="A61" s="16">
        <v>50</v>
      </c>
      <c r="B61" s="8">
        <f t="shared" si="0"/>
        <v>272435.09163575212</v>
      </c>
      <c r="C61" s="8">
        <f t="shared" si="1"/>
        <v>5000</v>
      </c>
      <c r="D61" s="9">
        <f t="shared" si="2"/>
        <v>924.78363878584048</v>
      </c>
      <c r="E61" s="8">
        <f t="shared" si="3"/>
        <v>278359.87527453795</v>
      </c>
      <c r="F61" s="8">
        <f t="shared" si="4"/>
        <v>23359.87527453795</v>
      </c>
    </row>
    <row r="62" spans="1:6" x14ac:dyDescent="0.35">
      <c r="A62" s="16">
        <v>51</v>
      </c>
      <c r="B62" s="8">
        <f t="shared" si="0"/>
        <v>278359.87527453795</v>
      </c>
      <c r="C62" s="8">
        <f t="shared" si="1"/>
        <v>5000</v>
      </c>
      <c r="D62" s="9">
        <f t="shared" si="2"/>
        <v>944.53291758179319</v>
      </c>
      <c r="E62" s="8">
        <f t="shared" si="3"/>
        <v>284304.40819211974</v>
      </c>
      <c r="F62" s="8">
        <f t="shared" si="4"/>
        <v>24304.408192119743</v>
      </c>
    </row>
    <row r="63" spans="1:6" x14ac:dyDescent="0.35">
      <c r="A63" s="16">
        <v>52</v>
      </c>
      <c r="B63" s="8">
        <f t="shared" si="0"/>
        <v>284304.40819211974</v>
      </c>
      <c r="C63" s="8">
        <f t="shared" si="1"/>
        <v>5000</v>
      </c>
      <c r="D63" s="9">
        <f t="shared" si="2"/>
        <v>964.34802730706588</v>
      </c>
      <c r="E63" s="8">
        <f t="shared" si="3"/>
        <v>290268.75621942681</v>
      </c>
      <c r="F63" s="8">
        <f t="shared" si="4"/>
        <v>25268.75621942681</v>
      </c>
    </row>
    <row r="64" spans="1:6" x14ac:dyDescent="0.35">
      <c r="A64" s="16">
        <v>53</v>
      </c>
      <c r="B64" s="8">
        <f t="shared" si="0"/>
        <v>290268.75621942681</v>
      </c>
      <c r="C64" s="8">
        <f t="shared" si="1"/>
        <v>5000</v>
      </c>
      <c r="D64" s="9">
        <f t="shared" si="2"/>
        <v>984.22918739808938</v>
      </c>
      <c r="E64" s="8">
        <f t="shared" si="3"/>
        <v>296252.98540682491</v>
      </c>
      <c r="F64" s="8">
        <f t="shared" si="4"/>
        <v>26252.985406824901</v>
      </c>
    </row>
    <row r="65" spans="1:6" x14ac:dyDescent="0.35">
      <c r="A65" s="16">
        <v>54</v>
      </c>
      <c r="B65" s="8">
        <f t="shared" si="0"/>
        <v>296252.98540682491</v>
      </c>
      <c r="C65" s="8">
        <f t="shared" si="1"/>
        <v>5000</v>
      </c>
      <c r="D65" s="9">
        <f t="shared" si="2"/>
        <v>1004.1766180227497</v>
      </c>
      <c r="E65" s="8">
        <f t="shared" si="3"/>
        <v>302257.16202484764</v>
      </c>
      <c r="F65" s="8">
        <f t="shared" si="4"/>
        <v>27257.16202484765</v>
      </c>
    </row>
    <row r="66" spans="1:6" x14ac:dyDescent="0.35">
      <c r="A66" s="16">
        <v>55</v>
      </c>
      <c r="B66" s="8">
        <f t="shared" si="0"/>
        <v>302257.16202484764</v>
      </c>
      <c r="C66" s="8">
        <f t="shared" si="1"/>
        <v>5000</v>
      </c>
      <c r="D66" s="9">
        <f t="shared" si="2"/>
        <v>1024.1905400828255</v>
      </c>
      <c r="E66" s="8">
        <f t="shared" si="3"/>
        <v>308281.35256493045</v>
      </c>
      <c r="F66" s="8">
        <f t="shared" si="4"/>
        <v>28281.352564930476</v>
      </c>
    </row>
    <row r="67" spans="1:6" x14ac:dyDescent="0.35">
      <c r="A67" s="16">
        <v>56</v>
      </c>
      <c r="B67" s="8">
        <f t="shared" si="0"/>
        <v>308281.35256493045</v>
      </c>
      <c r="C67" s="8">
        <f t="shared" si="1"/>
        <v>5000</v>
      </c>
      <c r="D67" s="9">
        <f t="shared" si="2"/>
        <v>1044.2711752164348</v>
      </c>
      <c r="E67" s="8">
        <f t="shared" si="3"/>
        <v>314325.62374014687</v>
      </c>
      <c r="F67" s="8">
        <f t="shared" si="4"/>
        <v>29325.623740146912</v>
      </c>
    </row>
    <row r="68" spans="1:6" x14ac:dyDescent="0.35">
      <c r="A68" s="16">
        <v>57</v>
      </c>
      <c r="B68" s="8">
        <f t="shared" si="0"/>
        <v>314325.62374014687</v>
      </c>
      <c r="C68" s="8">
        <f t="shared" si="1"/>
        <v>5000</v>
      </c>
      <c r="D68" s="9">
        <f t="shared" si="2"/>
        <v>1064.4187458004897</v>
      </c>
      <c r="E68" s="8">
        <f t="shared" si="3"/>
        <v>320390.04248594737</v>
      </c>
      <c r="F68" s="8">
        <f t="shared" si="4"/>
        <v>30390.042485947401</v>
      </c>
    </row>
    <row r="69" spans="1:6" x14ac:dyDescent="0.35">
      <c r="A69" s="16">
        <v>58</v>
      </c>
      <c r="B69" s="8">
        <f t="shared" si="0"/>
        <v>320390.04248594737</v>
      </c>
      <c r="C69" s="8">
        <f t="shared" si="1"/>
        <v>5000</v>
      </c>
      <c r="D69" s="9">
        <f t="shared" si="2"/>
        <v>1084.6334749531579</v>
      </c>
      <c r="E69" s="8">
        <f t="shared" si="3"/>
        <v>326474.67596090055</v>
      </c>
      <c r="F69" s="8">
        <f t="shared" si="4"/>
        <v>31474.67596090056</v>
      </c>
    </row>
    <row r="70" spans="1:6" x14ac:dyDescent="0.35">
      <c r="A70" s="16">
        <v>59</v>
      </c>
      <c r="B70" s="8">
        <f t="shared" si="0"/>
        <v>326474.67596090055</v>
      </c>
      <c r="C70" s="8">
        <f t="shared" si="1"/>
        <v>5000</v>
      </c>
      <c r="D70" s="9">
        <f t="shared" si="2"/>
        <v>1104.9155865363352</v>
      </c>
      <c r="E70" s="8">
        <f t="shared" si="3"/>
        <v>332579.5915474369</v>
      </c>
      <c r="F70" s="8">
        <f t="shared" si="4"/>
        <v>32579.591547436896</v>
      </c>
    </row>
    <row r="71" spans="1:6" x14ac:dyDescent="0.35">
      <c r="A71" s="16">
        <v>60</v>
      </c>
      <c r="B71" s="8">
        <f t="shared" si="0"/>
        <v>332579.5915474369</v>
      </c>
      <c r="C71" s="8">
        <f t="shared" si="1"/>
        <v>5000</v>
      </c>
      <c r="D71" s="9">
        <f t="shared" si="2"/>
        <v>1125.2653051581231</v>
      </c>
      <c r="E71" s="8">
        <f t="shared" si="3"/>
        <v>338704.856852595</v>
      </c>
      <c r="F71" s="8">
        <f t="shared" si="4"/>
        <v>33704.856852595018</v>
      </c>
    </row>
    <row r="72" spans="1:6" x14ac:dyDescent="0.35">
      <c r="A72" s="16">
        <v>61</v>
      </c>
      <c r="B72" s="8">
        <f t="shared" si="0"/>
        <v>338704.856852595</v>
      </c>
      <c r="C72" s="8">
        <f t="shared" si="1"/>
        <v>5000</v>
      </c>
      <c r="D72" s="9">
        <f t="shared" si="2"/>
        <v>1145.6828561753168</v>
      </c>
      <c r="E72" s="8">
        <f t="shared" si="3"/>
        <v>344850.53970877029</v>
      </c>
      <c r="F72" s="8">
        <f t="shared" si="4"/>
        <v>34850.539708770331</v>
      </c>
    </row>
    <row r="73" spans="1:6" x14ac:dyDescent="0.35">
      <c r="A73" s="16">
        <v>62</v>
      </c>
      <c r="B73" s="8">
        <f t="shared" si="0"/>
        <v>344850.53970877029</v>
      </c>
      <c r="C73" s="8">
        <f t="shared" si="1"/>
        <v>5000</v>
      </c>
      <c r="D73" s="9">
        <f t="shared" si="2"/>
        <v>1166.168465695901</v>
      </c>
      <c r="E73" s="8">
        <f t="shared" si="3"/>
        <v>351016.70817446621</v>
      </c>
      <c r="F73" s="8">
        <f t="shared" si="4"/>
        <v>36016.708174466236</v>
      </c>
    </row>
    <row r="74" spans="1:6" x14ac:dyDescent="0.35">
      <c r="A74" s="16">
        <v>63</v>
      </c>
      <c r="B74" s="8">
        <f t="shared" si="0"/>
        <v>351016.70817446621</v>
      </c>
      <c r="C74" s="8">
        <f t="shared" si="1"/>
        <v>5000</v>
      </c>
      <c r="D74" s="9">
        <f t="shared" si="2"/>
        <v>1186.7223605815541</v>
      </c>
      <c r="E74" s="8">
        <f t="shared" si="3"/>
        <v>357203.43053504778</v>
      </c>
      <c r="F74" s="8">
        <f t="shared" si="4"/>
        <v>37203.430535047788</v>
      </c>
    </row>
    <row r="75" spans="1:6" x14ac:dyDescent="0.35">
      <c r="A75" s="16">
        <v>64</v>
      </c>
      <c r="B75" s="8">
        <f t="shared" si="0"/>
        <v>357203.43053504778</v>
      </c>
      <c r="C75" s="8">
        <f t="shared" si="1"/>
        <v>5000</v>
      </c>
      <c r="D75" s="9">
        <f t="shared" si="2"/>
        <v>1207.3447684501593</v>
      </c>
      <c r="E75" s="8">
        <f t="shared" si="3"/>
        <v>363410.77530349797</v>
      </c>
      <c r="F75" s="8">
        <f t="shared" si="4"/>
        <v>38410.775303497947</v>
      </c>
    </row>
    <row r="76" spans="1:6" x14ac:dyDescent="0.35">
      <c r="A76" s="16">
        <v>65</v>
      </c>
      <c r="B76" s="8">
        <f t="shared" si="0"/>
        <v>363410.77530349797</v>
      </c>
      <c r="C76" s="8">
        <f t="shared" si="1"/>
        <v>5000</v>
      </c>
      <c r="D76" s="9">
        <f t="shared" si="2"/>
        <v>1228.0359176783265</v>
      </c>
      <c r="E76" s="8">
        <f t="shared" si="3"/>
        <v>369638.81122117629</v>
      </c>
      <c r="F76" s="8">
        <f t="shared" si="4"/>
        <v>39638.811221176271</v>
      </c>
    </row>
    <row r="77" spans="1:6" x14ac:dyDescent="0.35">
      <c r="A77" s="16">
        <v>66</v>
      </c>
      <c r="B77" s="8">
        <f t="shared" si="0"/>
        <v>369638.81122117629</v>
      </c>
      <c r="C77" s="8">
        <f t="shared" si="1"/>
        <v>5000</v>
      </c>
      <c r="D77" s="9">
        <f t="shared" si="2"/>
        <v>1248.796037403921</v>
      </c>
      <c r="E77" s="8">
        <f t="shared" si="3"/>
        <v>375887.60725858022</v>
      </c>
      <c r="F77" s="8">
        <f t="shared" si="4"/>
        <v>40887.607258580188</v>
      </c>
    </row>
    <row r="78" spans="1:6" x14ac:dyDescent="0.35">
      <c r="A78" s="16">
        <v>67</v>
      </c>
      <c r="B78" s="8">
        <f t="shared" ref="B78:B131" si="5">E77</f>
        <v>375887.60725858022</v>
      </c>
      <c r="C78" s="8">
        <f t="shared" ref="C78:C131" si="6">$B$5</f>
        <v>5000</v>
      </c>
      <c r="D78" s="9">
        <f t="shared" ref="D78:D131" si="7">$F$5*(B78+C78)</f>
        <v>1269.6253575286007</v>
      </c>
      <c r="E78" s="8">
        <f t="shared" ref="E78:E131" si="8">SUM(B78:D78)</f>
        <v>382157.23261610884</v>
      </c>
      <c r="F78" s="8">
        <f t="shared" ref="F78:F131" si="9">F77+D78</f>
        <v>42157.232616108791</v>
      </c>
    </row>
    <row r="79" spans="1:6" x14ac:dyDescent="0.35">
      <c r="A79" s="16">
        <v>68</v>
      </c>
      <c r="B79" s="8">
        <f t="shared" si="5"/>
        <v>382157.23261610884</v>
      </c>
      <c r="C79" s="8">
        <f t="shared" si="6"/>
        <v>5000</v>
      </c>
      <c r="D79" s="9">
        <f t="shared" si="7"/>
        <v>1290.5241087203628</v>
      </c>
      <c r="E79" s="8">
        <f t="shared" si="8"/>
        <v>388447.7567248292</v>
      </c>
      <c r="F79" s="8">
        <f t="shared" si="9"/>
        <v>43447.756724829153</v>
      </c>
    </row>
    <row r="80" spans="1:6" x14ac:dyDescent="0.35">
      <c r="A80" s="16">
        <v>69</v>
      </c>
      <c r="B80" s="8">
        <f t="shared" si="5"/>
        <v>388447.7567248292</v>
      </c>
      <c r="C80" s="8">
        <f t="shared" si="6"/>
        <v>5000</v>
      </c>
      <c r="D80" s="9">
        <f t="shared" si="7"/>
        <v>1311.4925224160975</v>
      </c>
      <c r="E80" s="8">
        <f t="shared" si="8"/>
        <v>394759.24924724532</v>
      </c>
      <c r="F80" s="8">
        <f t="shared" si="9"/>
        <v>44759.24924724525</v>
      </c>
    </row>
    <row r="81" spans="1:6" x14ac:dyDescent="0.35">
      <c r="A81" s="16">
        <v>70</v>
      </c>
      <c r="B81" s="8">
        <f t="shared" si="5"/>
        <v>394759.24924724532</v>
      </c>
      <c r="C81" s="8">
        <f t="shared" si="6"/>
        <v>5000</v>
      </c>
      <c r="D81" s="9">
        <f t="shared" si="7"/>
        <v>1332.5308308241511</v>
      </c>
      <c r="E81" s="8">
        <f t="shared" si="8"/>
        <v>401091.78007806948</v>
      </c>
      <c r="F81" s="8">
        <f t="shared" si="9"/>
        <v>46091.780078069401</v>
      </c>
    </row>
    <row r="82" spans="1:6" x14ac:dyDescent="0.35">
      <c r="A82" s="16">
        <v>71</v>
      </c>
      <c r="B82" s="8">
        <f t="shared" si="5"/>
        <v>401091.78007806948</v>
      </c>
      <c r="C82" s="8">
        <f t="shared" si="6"/>
        <v>5000</v>
      </c>
      <c r="D82" s="9">
        <f t="shared" si="7"/>
        <v>1353.6392669268985</v>
      </c>
      <c r="E82" s="8">
        <f t="shared" si="8"/>
        <v>407445.41934499639</v>
      </c>
      <c r="F82" s="8">
        <f t="shared" si="9"/>
        <v>47445.419344996299</v>
      </c>
    </row>
    <row r="83" spans="1:6" x14ac:dyDescent="0.35">
      <c r="A83" s="16">
        <v>72</v>
      </c>
      <c r="B83" s="8">
        <f t="shared" si="5"/>
        <v>407445.41934499639</v>
      </c>
      <c r="C83" s="8">
        <f t="shared" si="6"/>
        <v>5000</v>
      </c>
      <c r="D83" s="9">
        <f t="shared" si="7"/>
        <v>1374.8180644833215</v>
      </c>
      <c r="E83" s="8">
        <f t="shared" si="8"/>
        <v>413820.23740947974</v>
      </c>
      <c r="F83" s="8">
        <f t="shared" si="9"/>
        <v>48820.237409479618</v>
      </c>
    </row>
    <row r="84" spans="1:6" x14ac:dyDescent="0.35">
      <c r="A84" s="16">
        <v>73</v>
      </c>
      <c r="B84" s="8">
        <f t="shared" si="5"/>
        <v>413820.23740947974</v>
      </c>
      <c r="C84" s="8">
        <f t="shared" si="6"/>
        <v>5000</v>
      </c>
      <c r="D84" s="9">
        <f t="shared" si="7"/>
        <v>1396.0674580315992</v>
      </c>
      <c r="E84" s="8">
        <f t="shared" si="8"/>
        <v>420216.30486751132</v>
      </c>
      <c r="F84" s="8">
        <f t="shared" si="9"/>
        <v>50216.304867511215</v>
      </c>
    </row>
    <row r="85" spans="1:6" x14ac:dyDescent="0.35">
      <c r="A85" s="16">
        <v>74</v>
      </c>
      <c r="B85" s="8">
        <f t="shared" si="5"/>
        <v>420216.30486751132</v>
      </c>
      <c r="C85" s="8">
        <f t="shared" si="6"/>
        <v>5000</v>
      </c>
      <c r="D85" s="9">
        <f t="shared" si="7"/>
        <v>1417.3876828917046</v>
      </c>
      <c r="E85" s="8">
        <f t="shared" si="8"/>
        <v>426633.69255040301</v>
      </c>
      <c r="F85" s="8">
        <f t="shared" si="9"/>
        <v>51633.69255040292</v>
      </c>
    </row>
    <row r="86" spans="1:6" x14ac:dyDescent="0.35">
      <c r="A86" s="16">
        <v>75</v>
      </c>
      <c r="B86" s="8">
        <f t="shared" si="5"/>
        <v>426633.69255040301</v>
      </c>
      <c r="C86" s="8">
        <f t="shared" si="6"/>
        <v>5000</v>
      </c>
      <c r="D86" s="9">
        <f t="shared" si="7"/>
        <v>1438.7789751680102</v>
      </c>
      <c r="E86" s="8">
        <f t="shared" si="8"/>
        <v>433072.47152557102</v>
      </c>
      <c r="F86" s="8">
        <f t="shared" si="9"/>
        <v>53072.471525570931</v>
      </c>
    </row>
    <row r="87" spans="1:6" x14ac:dyDescent="0.35">
      <c r="A87" s="16">
        <v>76</v>
      </c>
      <c r="B87" s="8">
        <f t="shared" si="5"/>
        <v>433072.47152557102</v>
      </c>
      <c r="C87" s="8">
        <f t="shared" si="6"/>
        <v>5000</v>
      </c>
      <c r="D87" s="9">
        <f t="shared" si="7"/>
        <v>1460.2415717519034</v>
      </c>
      <c r="E87" s="8">
        <f t="shared" si="8"/>
        <v>439532.71309732291</v>
      </c>
      <c r="F87" s="8">
        <f t="shared" si="9"/>
        <v>54532.713097322834</v>
      </c>
    </row>
    <row r="88" spans="1:6" x14ac:dyDescent="0.35">
      <c r="A88" s="16">
        <v>77</v>
      </c>
      <c r="B88" s="8">
        <f t="shared" si="5"/>
        <v>439532.71309732291</v>
      </c>
      <c r="C88" s="8">
        <f t="shared" si="6"/>
        <v>5000</v>
      </c>
      <c r="D88" s="9">
        <f t="shared" si="7"/>
        <v>1481.7757103244098</v>
      </c>
      <c r="E88" s="8">
        <f t="shared" si="8"/>
        <v>446014.48880764731</v>
      </c>
      <c r="F88" s="8">
        <f t="shared" si="9"/>
        <v>56014.488807647242</v>
      </c>
    </row>
    <row r="89" spans="1:6" x14ac:dyDescent="0.35">
      <c r="A89" s="16">
        <v>78</v>
      </c>
      <c r="B89" s="8">
        <f t="shared" si="5"/>
        <v>446014.48880764731</v>
      </c>
      <c r="C89" s="8">
        <f t="shared" si="6"/>
        <v>5000</v>
      </c>
      <c r="D89" s="9">
        <f t="shared" si="7"/>
        <v>1503.3816293588245</v>
      </c>
      <c r="E89" s="8">
        <f t="shared" si="8"/>
        <v>452517.87043700612</v>
      </c>
      <c r="F89" s="8">
        <f t="shared" si="9"/>
        <v>57517.870437006066</v>
      </c>
    </row>
    <row r="90" spans="1:6" x14ac:dyDescent="0.35">
      <c r="A90" s="16">
        <v>79</v>
      </c>
      <c r="B90" s="8">
        <f t="shared" si="5"/>
        <v>452517.87043700612</v>
      </c>
      <c r="C90" s="8">
        <f t="shared" si="6"/>
        <v>5000</v>
      </c>
      <c r="D90" s="9">
        <f t="shared" si="7"/>
        <v>1525.0595681233538</v>
      </c>
      <c r="E90" s="8">
        <f t="shared" si="8"/>
        <v>459042.93000512948</v>
      </c>
      <c r="F90" s="8">
        <f t="shared" si="9"/>
        <v>59042.930005129419</v>
      </c>
    </row>
    <row r="91" spans="1:6" x14ac:dyDescent="0.35">
      <c r="A91" s="16">
        <v>80</v>
      </c>
      <c r="B91" s="8">
        <f t="shared" si="5"/>
        <v>459042.93000512948</v>
      </c>
      <c r="C91" s="8">
        <f t="shared" si="6"/>
        <v>5000</v>
      </c>
      <c r="D91" s="9">
        <f t="shared" si="7"/>
        <v>1546.809766683765</v>
      </c>
      <c r="E91" s="8">
        <f t="shared" si="8"/>
        <v>465589.73977181327</v>
      </c>
      <c r="F91" s="8">
        <f t="shared" si="9"/>
        <v>60589.739771813183</v>
      </c>
    </row>
    <row r="92" spans="1:6" x14ac:dyDescent="0.35">
      <c r="A92" s="16">
        <v>81</v>
      </c>
      <c r="B92" s="8">
        <f t="shared" si="5"/>
        <v>465589.73977181327</v>
      </c>
      <c r="C92" s="8">
        <f t="shared" si="6"/>
        <v>5000</v>
      </c>
      <c r="D92" s="9">
        <f t="shared" si="7"/>
        <v>1568.6324659060444</v>
      </c>
      <c r="E92" s="8">
        <f t="shared" si="8"/>
        <v>472158.3722377193</v>
      </c>
      <c r="F92" s="8">
        <f t="shared" si="9"/>
        <v>62158.372237719224</v>
      </c>
    </row>
    <row r="93" spans="1:6" x14ac:dyDescent="0.35">
      <c r="A93" s="16">
        <v>82</v>
      </c>
      <c r="B93" s="8">
        <f t="shared" si="5"/>
        <v>472158.3722377193</v>
      </c>
      <c r="C93" s="8">
        <f t="shared" si="6"/>
        <v>5000</v>
      </c>
      <c r="D93" s="9">
        <f t="shared" si="7"/>
        <v>1590.5279074590644</v>
      </c>
      <c r="E93" s="8">
        <f t="shared" si="8"/>
        <v>478748.90014517837</v>
      </c>
      <c r="F93" s="8">
        <f t="shared" si="9"/>
        <v>63748.90014517829</v>
      </c>
    </row>
    <row r="94" spans="1:6" x14ac:dyDescent="0.35">
      <c r="A94" s="16">
        <v>83</v>
      </c>
      <c r="B94" s="8">
        <f t="shared" si="5"/>
        <v>478748.90014517837</v>
      </c>
      <c r="C94" s="8">
        <f t="shared" si="6"/>
        <v>5000</v>
      </c>
      <c r="D94" s="9">
        <f t="shared" si="7"/>
        <v>1612.4963338172613</v>
      </c>
      <c r="E94" s="8">
        <f t="shared" si="8"/>
        <v>485361.39647899562</v>
      </c>
      <c r="F94" s="8">
        <f t="shared" si="9"/>
        <v>65361.39647899555</v>
      </c>
    </row>
    <row r="95" spans="1:6" x14ac:dyDescent="0.35">
      <c r="A95" s="16">
        <v>84</v>
      </c>
      <c r="B95" s="8">
        <f t="shared" si="5"/>
        <v>485361.39647899562</v>
      </c>
      <c r="C95" s="8">
        <f t="shared" si="6"/>
        <v>5000</v>
      </c>
      <c r="D95" s="9">
        <f t="shared" si="7"/>
        <v>1634.5379882633188</v>
      </c>
      <c r="E95" s="8">
        <f t="shared" si="8"/>
        <v>491995.93446725892</v>
      </c>
      <c r="F95" s="8">
        <f t="shared" si="9"/>
        <v>66995.934467258863</v>
      </c>
    </row>
    <row r="96" spans="1:6" x14ac:dyDescent="0.35">
      <c r="A96" s="16">
        <v>85</v>
      </c>
      <c r="B96" s="8">
        <f t="shared" si="5"/>
        <v>491995.93446725892</v>
      </c>
      <c r="C96" s="8">
        <f t="shared" si="6"/>
        <v>5000</v>
      </c>
      <c r="D96" s="9">
        <f t="shared" si="7"/>
        <v>1656.6531148908632</v>
      </c>
      <c r="E96" s="8">
        <f t="shared" si="8"/>
        <v>498652.58758214978</v>
      </c>
      <c r="F96" s="8">
        <f t="shared" si="9"/>
        <v>68652.587582149732</v>
      </c>
    </row>
    <row r="97" spans="1:6" x14ac:dyDescent="0.35">
      <c r="A97" s="16">
        <v>86</v>
      </c>
      <c r="B97" s="8">
        <f t="shared" si="5"/>
        <v>498652.58758214978</v>
      </c>
      <c r="C97" s="8">
        <f t="shared" si="6"/>
        <v>5000</v>
      </c>
      <c r="D97" s="9">
        <f t="shared" si="7"/>
        <v>1678.8419586071661</v>
      </c>
      <c r="E97" s="8">
        <f t="shared" si="8"/>
        <v>505331.42954075692</v>
      </c>
      <c r="F97" s="8">
        <f t="shared" si="9"/>
        <v>70331.429540756901</v>
      </c>
    </row>
    <row r="98" spans="1:6" x14ac:dyDescent="0.35">
      <c r="A98" s="16">
        <v>87</v>
      </c>
      <c r="B98" s="8">
        <f t="shared" si="5"/>
        <v>505331.42954075692</v>
      </c>
      <c r="C98" s="8">
        <f t="shared" si="6"/>
        <v>5000</v>
      </c>
      <c r="D98" s="9">
        <f t="shared" si="7"/>
        <v>1701.1047651358565</v>
      </c>
      <c r="E98" s="8">
        <f t="shared" si="8"/>
        <v>512032.53430589277</v>
      </c>
      <c r="F98" s="8">
        <f t="shared" si="9"/>
        <v>72032.534305892754</v>
      </c>
    </row>
    <row r="99" spans="1:6" x14ac:dyDescent="0.35">
      <c r="A99" s="16">
        <v>88</v>
      </c>
      <c r="B99" s="8">
        <f t="shared" si="5"/>
        <v>512032.53430589277</v>
      </c>
      <c r="C99" s="8">
        <f t="shared" si="6"/>
        <v>5000</v>
      </c>
      <c r="D99" s="9">
        <f t="shared" si="7"/>
        <v>1723.4417810196426</v>
      </c>
      <c r="E99" s="8">
        <f t="shared" si="8"/>
        <v>518755.97608691239</v>
      </c>
      <c r="F99" s="8">
        <f t="shared" si="9"/>
        <v>73755.9760869124</v>
      </c>
    </row>
    <row r="100" spans="1:6" x14ac:dyDescent="0.35">
      <c r="A100" s="16">
        <v>89</v>
      </c>
      <c r="B100" s="8">
        <f t="shared" si="5"/>
        <v>518755.97608691239</v>
      </c>
      <c r="C100" s="8">
        <f t="shared" si="6"/>
        <v>5000</v>
      </c>
      <c r="D100" s="9">
        <f t="shared" si="7"/>
        <v>1745.8532536230414</v>
      </c>
      <c r="E100" s="8">
        <f t="shared" si="8"/>
        <v>525501.82934053545</v>
      </c>
      <c r="F100" s="8">
        <f t="shared" si="9"/>
        <v>75501.829340535449</v>
      </c>
    </row>
    <row r="101" spans="1:6" x14ac:dyDescent="0.35">
      <c r="A101" s="16">
        <v>90</v>
      </c>
      <c r="B101" s="8">
        <f t="shared" si="5"/>
        <v>525501.82934053545</v>
      </c>
      <c r="C101" s="8">
        <f t="shared" si="6"/>
        <v>5000</v>
      </c>
      <c r="D101" s="9">
        <f t="shared" si="7"/>
        <v>1768.3394311351183</v>
      </c>
      <c r="E101" s="8">
        <f t="shared" si="8"/>
        <v>532270.16877167055</v>
      </c>
      <c r="F101" s="8">
        <f t="shared" si="9"/>
        <v>77270.168771670564</v>
      </c>
    </row>
    <row r="102" spans="1:6" x14ac:dyDescent="0.35">
      <c r="A102" s="16">
        <v>91</v>
      </c>
      <c r="B102" s="8">
        <f t="shared" si="5"/>
        <v>532270.16877167055</v>
      </c>
      <c r="C102" s="8">
        <f t="shared" si="6"/>
        <v>5000</v>
      </c>
      <c r="D102" s="9">
        <f t="shared" si="7"/>
        <v>1790.9005625722352</v>
      </c>
      <c r="E102" s="8">
        <f t="shared" si="8"/>
        <v>539061.06933424284</v>
      </c>
      <c r="F102" s="8">
        <f t="shared" si="9"/>
        <v>79061.069334242799</v>
      </c>
    </row>
    <row r="103" spans="1:6" x14ac:dyDescent="0.35">
      <c r="A103" s="16">
        <v>92</v>
      </c>
      <c r="B103" s="8">
        <f t="shared" si="5"/>
        <v>539061.06933424284</v>
      </c>
      <c r="C103" s="8">
        <f t="shared" si="6"/>
        <v>5000</v>
      </c>
      <c r="D103" s="9">
        <f t="shared" si="7"/>
        <v>1813.5368977808096</v>
      </c>
      <c r="E103" s="8">
        <f t="shared" si="8"/>
        <v>545874.60623202368</v>
      </c>
      <c r="F103" s="8">
        <f t="shared" si="9"/>
        <v>80874.606232023609</v>
      </c>
    </row>
    <row r="104" spans="1:6" x14ac:dyDescent="0.35">
      <c r="A104" s="16">
        <v>93</v>
      </c>
      <c r="B104" s="8">
        <f t="shared" si="5"/>
        <v>545874.60623202368</v>
      </c>
      <c r="C104" s="8">
        <f t="shared" si="6"/>
        <v>5000</v>
      </c>
      <c r="D104" s="9">
        <f t="shared" si="7"/>
        <v>1836.248687440079</v>
      </c>
      <c r="E104" s="8">
        <f t="shared" si="8"/>
        <v>552710.85491946375</v>
      </c>
      <c r="F104" s="8">
        <f t="shared" si="9"/>
        <v>82710.854919463687</v>
      </c>
    </row>
    <row r="105" spans="1:6" x14ac:dyDescent="0.35">
      <c r="A105" s="16">
        <v>94</v>
      </c>
      <c r="B105" s="8">
        <f t="shared" si="5"/>
        <v>552710.85491946375</v>
      </c>
      <c r="C105" s="8">
        <f t="shared" si="6"/>
        <v>5000</v>
      </c>
      <c r="D105" s="9">
        <f t="shared" si="7"/>
        <v>1859.0361830648792</v>
      </c>
      <c r="E105" s="8">
        <f t="shared" si="8"/>
        <v>559569.89110252867</v>
      </c>
      <c r="F105" s="8">
        <f t="shared" si="9"/>
        <v>84569.891102528563</v>
      </c>
    </row>
    <row r="106" spans="1:6" x14ac:dyDescent="0.35">
      <c r="A106" s="16">
        <v>95</v>
      </c>
      <c r="B106" s="8">
        <f t="shared" si="5"/>
        <v>559569.89110252867</v>
      </c>
      <c r="C106" s="8">
        <f t="shared" si="6"/>
        <v>5000</v>
      </c>
      <c r="D106" s="9">
        <f t="shared" si="7"/>
        <v>1881.899637008429</v>
      </c>
      <c r="E106" s="8">
        <f t="shared" si="8"/>
        <v>566451.7907395371</v>
      </c>
      <c r="F106" s="8">
        <f t="shared" si="9"/>
        <v>86451.790739536998</v>
      </c>
    </row>
    <row r="107" spans="1:6" x14ac:dyDescent="0.35">
      <c r="A107" s="16">
        <v>96</v>
      </c>
      <c r="B107" s="8">
        <f t="shared" si="5"/>
        <v>566451.7907395371</v>
      </c>
      <c r="C107" s="8">
        <f t="shared" si="6"/>
        <v>5000</v>
      </c>
      <c r="D107" s="9">
        <f t="shared" si="7"/>
        <v>1904.8393024651239</v>
      </c>
      <c r="E107" s="8">
        <f t="shared" si="8"/>
        <v>573356.63004200219</v>
      </c>
      <c r="F107" s="8">
        <f t="shared" si="9"/>
        <v>88356.630042002129</v>
      </c>
    </row>
    <row r="108" spans="1:6" x14ac:dyDescent="0.35">
      <c r="A108" s="16">
        <v>97</v>
      </c>
      <c r="B108" s="8">
        <f t="shared" si="5"/>
        <v>573356.63004200219</v>
      </c>
      <c r="C108" s="8">
        <f t="shared" si="6"/>
        <v>5000</v>
      </c>
      <c r="D108" s="9">
        <f t="shared" si="7"/>
        <v>1927.8554334733408</v>
      </c>
      <c r="E108" s="8">
        <f t="shared" si="8"/>
        <v>580284.48547547555</v>
      </c>
      <c r="F108" s="8">
        <f t="shared" si="9"/>
        <v>90284.485475475463</v>
      </c>
    </row>
    <row r="109" spans="1:6" x14ac:dyDescent="0.35">
      <c r="A109" s="16">
        <v>98</v>
      </c>
      <c r="B109" s="8">
        <f t="shared" si="5"/>
        <v>580284.48547547555</v>
      </c>
      <c r="C109" s="8">
        <f t="shared" si="6"/>
        <v>5000</v>
      </c>
      <c r="D109" s="9">
        <f t="shared" si="7"/>
        <v>1950.9482849182521</v>
      </c>
      <c r="E109" s="8">
        <f t="shared" si="8"/>
        <v>587235.43376039376</v>
      </c>
      <c r="F109" s="8">
        <f t="shared" si="9"/>
        <v>92235.433760393717</v>
      </c>
    </row>
    <row r="110" spans="1:6" x14ac:dyDescent="0.35">
      <c r="A110" s="16">
        <v>99</v>
      </c>
      <c r="B110" s="8">
        <f t="shared" si="5"/>
        <v>587235.43376039376</v>
      </c>
      <c r="C110" s="8">
        <f t="shared" si="6"/>
        <v>5000</v>
      </c>
      <c r="D110" s="9">
        <f t="shared" si="7"/>
        <v>1974.1181125346459</v>
      </c>
      <c r="E110" s="8">
        <f t="shared" si="8"/>
        <v>594209.55187292839</v>
      </c>
      <c r="F110" s="8">
        <f t="shared" si="9"/>
        <v>94209.551872928365</v>
      </c>
    </row>
    <row r="111" spans="1:6" x14ac:dyDescent="0.35">
      <c r="A111" s="16">
        <v>100</v>
      </c>
      <c r="B111" s="8">
        <f t="shared" si="5"/>
        <v>594209.55187292839</v>
      </c>
      <c r="C111" s="8">
        <f t="shared" si="6"/>
        <v>5000</v>
      </c>
      <c r="D111" s="9">
        <f t="shared" si="7"/>
        <v>1997.3651729097614</v>
      </c>
      <c r="E111" s="8">
        <f t="shared" si="8"/>
        <v>601206.9170458382</v>
      </c>
      <c r="F111" s="8">
        <f t="shared" si="9"/>
        <v>96206.917045838127</v>
      </c>
    </row>
    <row r="112" spans="1:6" x14ac:dyDescent="0.35">
      <c r="A112" s="16">
        <v>101</v>
      </c>
      <c r="B112" s="8">
        <f t="shared" si="5"/>
        <v>601206.9170458382</v>
      </c>
      <c r="C112" s="8">
        <f t="shared" si="6"/>
        <v>5000</v>
      </c>
      <c r="D112" s="9">
        <f t="shared" si="7"/>
        <v>2020.6897234861274</v>
      </c>
      <c r="E112" s="8">
        <f t="shared" si="8"/>
        <v>608227.60676932428</v>
      </c>
      <c r="F112" s="8">
        <f t="shared" si="9"/>
        <v>98227.606769324251</v>
      </c>
    </row>
    <row r="113" spans="1:6" x14ac:dyDescent="0.35">
      <c r="A113" s="16">
        <v>102</v>
      </c>
      <c r="B113" s="8">
        <f t="shared" si="5"/>
        <v>608227.60676932428</v>
      </c>
      <c r="C113" s="8">
        <f t="shared" si="6"/>
        <v>5000</v>
      </c>
      <c r="D113" s="9">
        <f t="shared" si="7"/>
        <v>2044.0920225644145</v>
      </c>
      <c r="E113" s="8">
        <f t="shared" si="8"/>
        <v>615271.69879188866</v>
      </c>
      <c r="F113" s="8">
        <f t="shared" si="9"/>
        <v>100271.69879188866</v>
      </c>
    </row>
    <row r="114" spans="1:6" x14ac:dyDescent="0.35">
      <c r="A114" s="16">
        <v>103</v>
      </c>
      <c r="B114" s="8">
        <f t="shared" si="5"/>
        <v>615271.69879188866</v>
      </c>
      <c r="C114" s="8">
        <f t="shared" si="6"/>
        <v>5000</v>
      </c>
      <c r="D114" s="9">
        <f t="shared" si="7"/>
        <v>2067.5723293062956</v>
      </c>
      <c r="E114" s="8">
        <f t="shared" si="8"/>
        <v>622339.27112119494</v>
      </c>
      <c r="F114" s="8">
        <f t="shared" si="9"/>
        <v>102339.27112119495</v>
      </c>
    </row>
    <row r="115" spans="1:6" x14ac:dyDescent="0.35">
      <c r="A115" s="16">
        <v>104</v>
      </c>
      <c r="B115" s="8">
        <f t="shared" si="5"/>
        <v>622339.27112119494</v>
      </c>
      <c r="C115" s="8">
        <f t="shared" si="6"/>
        <v>5000</v>
      </c>
      <c r="D115" s="9">
        <f t="shared" si="7"/>
        <v>2091.1309037373167</v>
      </c>
      <c r="E115" s="8">
        <f t="shared" si="8"/>
        <v>629430.40202493221</v>
      </c>
      <c r="F115" s="8">
        <f t="shared" si="9"/>
        <v>104430.40202493226</v>
      </c>
    </row>
    <row r="116" spans="1:6" x14ac:dyDescent="0.35">
      <c r="A116" s="16">
        <v>105</v>
      </c>
      <c r="B116" s="8">
        <f t="shared" si="5"/>
        <v>629430.40202493221</v>
      </c>
      <c r="C116" s="8">
        <f t="shared" si="6"/>
        <v>5000</v>
      </c>
      <c r="D116" s="9">
        <f t="shared" si="7"/>
        <v>2114.768006749774</v>
      </c>
      <c r="E116" s="8">
        <f t="shared" si="8"/>
        <v>636545.17003168201</v>
      </c>
      <c r="F116" s="8">
        <f t="shared" si="9"/>
        <v>106545.17003168204</v>
      </c>
    </row>
    <row r="117" spans="1:6" x14ac:dyDescent="0.35">
      <c r="A117" s="16">
        <v>106</v>
      </c>
      <c r="B117" s="8">
        <f t="shared" si="5"/>
        <v>636545.17003168201</v>
      </c>
      <c r="C117" s="8">
        <f t="shared" si="6"/>
        <v>5000</v>
      </c>
      <c r="D117" s="9">
        <f t="shared" si="7"/>
        <v>2138.4839001056066</v>
      </c>
      <c r="E117" s="8">
        <f t="shared" si="8"/>
        <v>643683.65393178759</v>
      </c>
      <c r="F117" s="8">
        <f t="shared" si="9"/>
        <v>108683.65393178764</v>
      </c>
    </row>
    <row r="118" spans="1:6" x14ac:dyDescent="0.35">
      <c r="A118" s="16">
        <v>107</v>
      </c>
      <c r="B118" s="8">
        <f t="shared" si="5"/>
        <v>643683.65393178759</v>
      </c>
      <c r="C118" s="8">
        <f t="shared" si="6"/>
        <v>5000</v>
      </c>
      <c r="D118" s="9">
        <f t="shared" si="7"/>
        <v>2162.278846439292</v>
      </c>
      <c r="E118" s="8">
        <f t="shared" si="8"/>
        <v>650845.93277822691</v>
      </c>
      <c r="F118" s="8">
        <f t="shared" si="9"/>
        <v>110845.93277822694</v>
      </c>
    </row>
    <row r="119" spans="1:6" x14ac:dyDescent="0.35">
      <c r="A119" s="16">
        <v>108</v>
      </c>
      <c r="B119" s="8">
        <f t="shared" si="5"/>
        <v>650845.93277822691</v>
      </c>
      <c r="C119" s="8">
        <f t="shared" si="6"/>
        <v>5000</v>
      </c>
      <c r="D119" s="9">
        <f t="shared" si="7"/>
        <v>2186.1531092607565</v>
      </c>
      <c r="E119" s="8">
        <f t="shared" si="8"/>
        <v>658032.08588748763</v>
      </c>
      <c r="F119" s="8">
        <f t="shared" si="9"/>
        <v>113032.0858874877</v>
      </c>
    </row>
    <row r="120" spans="1:6" x14ac:dyDescent="0.35">
      <c r="A120" s="16">
        <v>109</v>
      </c>
      <c r="B120" s="8">
        <f t="shared" si="5"/>
        <v>658032.08588748763</v>
      </c>
      <c r="C120" s="8">
        <f t="shared" si="6"/>
        <v>5000</v>
      </c>
      <c r="D120" s="9">
        <f t="shared" si="7"/>
        <v>2210.1069529582924</v>
      </c>
      <c r="E120" s="8">
        <f t="shared" si="8"/>
        <v>665242.1928404459</v>
      </c>
      <c r="F120" s="8">
        <f t="shared" si="9"/>
        <v>115242.19284044599</v>
      </c>
    </row>
    <row r="121" spans="1:6" x14ac:dyDescent="0.35">
      <c r="A121" s="16">
        <v>110</v>
      </c>
      <c r="B121" s="8">
        <f t="shared" si="5"/>
        <v>665242.1928404459</v>
      </c>
      <c r="C121" s="8">
        <f t="shared" si="6"/>
        <v>5000</v>
      </c>
      <c r="D121" s="9">
        <f t="shared" si="7"/>
        <v>2234.1406428014866</v>
      </c>
      <c r="E121" s="8">
        <f t="shared" si="8"/>
        <v>672476.33348324744</v>
      </c>
      <c r="F121" s="8">
        <f t="shared" si="9"/>
        <v>117476.33348324748</v>
      </c>
    </row>
    <row r="122" spans="1:6" x14ac:dyDescent="0.35">
      <c r="A122" s="16">
        <v>111</v>
      </c>
      <c r="B122" s="8">
        <f t="shared" si="5"/>
        <v>672476.33348324744</v>
      </c>
      <c r="C122" s="8">
        <f t="shared" si="6"/>
        <v>5000</v>
      </c>
      <c r="D122" s="9">
        <f t="shared" si="7"/>
        <v>2258.2544449441584</v>
      </c>
      <c r="E122" s="8">
        <f t="shared" si="8"/>
        <v>679734.58792819164</v>
      </c>
      <c r="F122" s="8">
        <f t="shared" si="9"/>
        <v>119734.58792819164</v>
      </c>
    </row>
    <row r="123" spans="1:6" x14ac:dyDescent="0.35">
      <c r="A123" s="16">
        <v>112</v>
      </c>
      <c r="B123" s="8">
        <f t="shared" si="5"/>
        <v>679734.58792819164</v>
      </c>
      <c r="C123" s="8">
        <f t="shared" si="6"/>
        <v>5000</v>
      </c>
      <c r="D123" s="9">
        <f t="shared" si="7"/>
        <v>2282.4486264273055</v>
      </c>
      <c r="E123" s="8">
        <f t="shared" si="8"/>
        <v>687017.03655461897</v>
      </c>
      <c r="F123" s="8">
        <f t="shared" si="9"/>
        <v>122017.03655461894</v>
      </c>
    </row>
    <row r="124" spans="1:6" x14ac:dyDescent="0.35">
      <c r="A124" s="16">
        <v>113</v>
      </c>
      <c r="B124" s="8">
        <f t="shared" si="5"/>
        <v>687017.03655461897</v>
      </c>
      <c r="C124" s="8">
        <f t="shared" si="6"/>
        <v>5000</v>
      </c>
      <c r="D124" s="9">
        <f t="shared" si="7"/>
        <v>2306.7234551820634</v>
      </c>
      <c r="E124" s="8">
        <f t="shared" si="8"/>
        <v>694323.76000980102</v>
      </c>
      <c r="F124" s="8">
        <f t="shared" si="9"/>
        <v>124323.760009801</v>
      </c>
    </row>
    <row r="125" spans="1:6" x14ac:dyDescent="0.35">
      <c r="A125" s="16">
        <v>114</v>
      </c>
      <c r="B125" s="8">
        <f t="shared" si="5"/>
        <v>694323.76000980102</v>
      </c>
      <c r="C125" s="8">
        <f t="shared" si="6"/>
        <v>5000</v>
      </c>
      <c r="D125" s="9">
        <f t="shared" si="7"/>
        <v>2331.0792000326701</v>
      </c>
      <c r="E125" s="8">
        <f t="shared" si="8"/>
        <v>701654.83920983365</v>
      </c>
      <c r="F125" s="8">
        <f t="shared" si="9"/>
        <v>126654.83920983368</v>
      </c>
    </row>
    <row r="126" spans="1:6" x14ac:dyDescent="0.35">
      <c r="A126" s="16">
        <v>115</v>
      </c>
      <c r="B126" s="8">
        <f t="shared" si="5"/>
        <v>701654.83920983365</v>
      </c>
      <c r="C126" s="8">
        <f t="shared" si="6"/>
        <v>5000</v>
      </c>
      <c r="D126" s="9">
        <f t="shared" si="7"/>
        <v>2355.5161306994455</v>
      </c>
      <c r="E126" s="8">
        <f t="shared" si="8"/>
        <v>709010.35534053307</v>
      </c>
      <c r="F126" s="8">
        <f t="shared" si="9"/>
        <v>129010.35534053312</v>
      </c>
    </row>
    <row r="127" spans="1:6" x14ac:dyDescent="0.35">
      <c r="A127" s="16">
        <v>116</v>
      </c>
      <c r="B127" s="8">
        <f t="shared" si="5"/>
        <v>709010.35534053307</v>
      </c>
      <c r="C127" s="8">
        <f t="shared" si="6"/>
        <v>5000</v>
      </c>
      <c r="D127" s="9">
        <f t="shared" si="7"/>
        <v>2380.0345178017769</v>
      </c>
      <c r="E127" s="8">
        <f t="shared" si="8"/>
        <v>716390.38985833491</v>
      </c>
      <c r="F127" s="8">
        <f t="shared" si="9"/>
        <v>131390.38985833491</v>
      </c>
    </row>
    <row r="128" spans="1:6" x14ac:dyDescent="0.35">
      <c r="A128" s="16">
        <v>117</v>
      </c>
      <c r="B128" s="8">
        <f t="shared" si="5"/>
        <v>716390.38985833491</v>
      </c>
      <c r="C128" s="8">
        <f t="shared" si="6"/>
        <v>5000</v>
      </c>
      <c r="D128" s="9">
        <f t="shared" si="7"/>
        <v>2404.6346328611166</v>
      </c>
      <c r="E128" s="8">
        <f t="shared" si="8"/>
        <v>723795.02449119603</v>
      </c>
      <c r="F128" s="8">
        <f t="shared" si="9"/>
        <v>133795.02449119603</v>
      </c>
    </row>
    <row r="129" spans="1:6" x14ac:dyDescent="0.35">
      <c r="A129" s="16">
        <v>118</v>
      </c>
      <c r="B129" s="8">
        <f t="shared" si="5"/>
        <v>723795.02449119603</v>
      </c>
      <c r="C129" s="8">
        <f t="shared" si="6"/>
        <v>5000</v>
      </c>
      <c r="D129" s="9">
        <f t="shared" si="7"/>
        <v>2429.316748303987</v>
      </c>
      <c r="E129" s="8">
        <f t="shared" si="8"/>
        <v>731224.34123949998</v>
      </c>
      <c r="F129" s="8">
        <f t="shared" si="9"/>
        <v>136224.34123950003</v>
      </c>
    </row>
    <row r="130" spans="1:6" x14ac:dyDescent="0.35">
      <c r="A130" s="16">
        <v>119</v>
      </c>
      <c r="B130" s="8">
        <f t="shared" si="5"/>
        <v>731224.34123949998</v>
      </c>
      <c r="C130" s="8">
        <f t="shared" si="6"/>
        <v>5000</v>
      </c>
      <c r="D130" s="9">
        <f t="shared" si="7"/>
        <v>2454.0811374650002</v>
      </c>
      <c r="E130" s="8">
        <f t="shared" si="8"/>
        <v>738678.42237696494</v>
      </c>
      <c r="F130" s="8">
        <f t="shared" si="9"/>
        <v>138678.42237696503</v>
      </c>
    </row>
    <row r="131" spans="1:6" x14ac:dyDescent="0.35">
      <c r="A131" s="16">
        <v>120</v>
      </c>
      <c r="B131" s="8">
        <f t="shared" si="5"/>
        <v>738678.42237696494</v>
      </c>
      <c r="C131" s="8">
        <f t="shared" si="6"/>
        <v>5000</v>
      </c>
      <c r="D131" s="9">
        <f t="shared" si="7"/>
        <v>2478.9280745898832</v>
      </c>
      <c r="E131" s="8">
        <f t="shared" si="8"/>
        <v>746157.35045155487</v>
      </c>
      <c r="F131" s="8">
        <f t="shared" si="9"/>
        <v>141157.3504515549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223DD-365A-4C80-A1C2-A7540AF67939}">
  <dimension ref="A1:F12"/>
  <sheetViews>
    <sheetView workbookViewId="0">
      <selection activeCell="F13" sqref="F13"/>
    </sheetView>
  </sheetViews>
  <sheetFormatPr defaultRowHeight="14.5" x14ac:dyDescent="0.35"/>
  <cols>
    <col min="1" max="1" width="7.90625" customWidth="1"/>
    <col min="2" max="2" width="11.26953125" customWidth="1"/>
    <col min="4" max="4" width="12.26953125" customWidth="1"/>
    <col min="5" max="5" width="13.36328125" customWidth="1"/>
    <col min="6" max="6" width="12.36328125" customWidth="1"/>
  </cols>
  <sheetData>
    <row r="1" spans="1:6" x14ac:dyDescent="0.35">
      <c r="A1" s="1" t="s">
        <v>31</v>
      </c>
      <c r="B1" s="1" t="s">
        <v>32</v>
      </c>
      <c r="C1" s="1" t="s">
        <v>33</v>
      </c>
      <c r="D1" s="1" t="s">
        <v>36</v>
      </c>
      <c r="E1" s="1" t="s">
        <v>34</v>
      </c>
      <c r="F1" s="1" t="s">
        <v>35</v>
      </c>
    </row>
    <row r="2" spans="1:6" x14ac:dyDescent="0.35">
      <c r="A2">
        <v>1</v>
      </c>
      <c r="B2" s="10">
        <v>5000</v>
      </c>
      <c r="C2" s="30">
        <v>0.04</v>
      </c>
      <c r="D2" s="10">
        <f>B2*C2</f>
        <v>200</v>
      </c>
      <c r="E2" s="10">
        <f>B2*C2</f>
        <v>200</v>
      </c>
      <c r="F2" s="10">
        <f>B2+E2</f>
        <v>5200</v>
      </c>
    </row>
    <row r="3" spans="1:6" x14ac:dyDescent="0.35">
      <c r="A3" s="29">
        <v>2</v>
      </c>
      <c r="B3" s="10">
        <v>5000</v>
      </c>
      <c r="C3" s="30">
        <f>$C$2</f>
        <v>0.04</v>
      </c>
      <c r="D3" s="10">
        <f>C3*F2</f>
        <v>208</v>
      </c>
      <c r="E3" s="10">
        <f>D3+E2</f>
        <v>408</v>
      </c>
      <c r="F3" s="10">
        <f>F2+B3+D3</f>
        <v>10408</v>
      </c>
    </row>
    <row r="4" spans="1:6" x14ac:dyDescent="0.35">
      <c r="A4" s="29">
        <v>3</v>
      </c>
      <c r="B4" s="10">
        <v>5000</v>
      </c>
      <c r="C4" s="30">
        <f t="shared" ref="C4:C11" si="0">$C$2</f>
        <v>0.04</v>
      </c>
      <c r="D4" s="10">
        <f t="shared" ref="D4:D11" si="1">C4*F3</f>
        <v>416.32</v>
      </c>
      <c r="E4" s="10">
        <f t="shared" ref="E4:E11" si="2">D4+E3</f>
        <v>824.31999999999994</v>
      </c>
      <c r="F4" s="10">
        <f t="shared" ref="F4:F11" si="3">F3+B4+D4</f>
        <v>15824.32</v>
      </c>
    </row>
    <row r="5" spans="1:6" x14ac:dyDescent="0.35">
      <c r="A5" s="29">
        <v>4</v>
      </c>
      <c r="B5" s="10">
        <v>5000</v>
      </c>
      <c r="C5" s="30">
        <f t="shared" si="0"/>
        <v>0.04</v>
      </c>
      <c r="D5" s="10">
        <f t="shared" si="1"/>
        <v>632.97280000000001</v>
      </c>
      <c r="E5" s="10">
        <f t="shared" si="2"/>
        <v>1457.2927999999999</v>
      </c>
      <c r="F5" s="10">
        <f t="shared" si="3"/>
        <v>21457.292799999999</v>
      </c>
    </row>
    <row r="6" spans="1:6" x14ac:dyDescent="0.35">
      <c r="A6" s="29">
        <v>5</v>
      </c>
      <c r="B6" s="10">
        <v>5000</v>
      </c>
      <c r="C6" s="30">
        <f t="shared" si="0"/>
        <v>0.04</v>
      </c>
      <c r="D6" s="10">
        <f t="shared" si="1"/>
        <v>858.29171199999996</v>
      </c>
      <c r="E6" s="10">
        <f t="shared" si="2"/>
        <v>2315.5845119999999</v>
      </c>
      <c r="F6" s="10">
        <f t="shared" si="3"/>
        <v>27315.584511999998</v>
      </c>
    </row>
    <row r="7" spans="1:6" x14ac:dyDescent="0.35">
      <c r="A7" s="29">
        <v>6</v>
      </c>
      <c r="B7" s="10">
        <v>5000</v>
      </c>
      <c r="C7" s="30">
        <f t="shared" si="0"/>
        <v>0.04</v>
      </c>
      <c r="D7" s="10">
        <f t="shared" si="1"/>
        <v>1092.6233804799999</v>
      </c>
      <c r="E7" s="10">
        <f t="shared" si="2"/>
        <v>3408.2078924799998</v>
      </c>
      <c r="F7" s="10">
        <f t="shared" si="3"/>
        <v>33408.207892480001</v>
      </c>
    </row>
    <row r="8" spans="1:6" x14ac:dyDescent="0.35">
      <c r="A8" s="29">
        <v>7</v>
      </c>
      <c r="B8" s="10">
        <v>5000</v>
      </c>
      <c r="C8" s="30">
        <f t="shared" si="0"/>
        <v>0.04</v>
      </c>
      <c r="D8" s="10">
        <f t="shared" si="1"/>
        <v>1336.3283156991999</v>
      </c>
      <c r="E8" s="10">
        <f t="shared" si="2"/>
        <v>4744.5362081792</v>
      </c>
      <c r="F8" s="10">
        <f t="shared" si="3"/>
        <v>39744.536208179197</v>
      </c>
    </row>
    <row r="9" spans="1:6" x14ac:dyDescent="0.35">
      <c r="A9" s="29">
        <v>8</v>
      </c>
      <c r="B9" s="10">
        <v>5000</v>
      </c>
      <c r="C9" s="30">
        <f t="shared" si="0"/>
        <v>0.04</v>
      </c>
      <c r="D9" s="10">
        <f t="shared" si="1"/>
        <v>1589.7814483271679</v>
      </c>
      <c r="E9" s="10">
        <f t="shared" si="2"/>
        <v>6334.3176565063677</v>
      </c>
      <c r="F9" s="10">
        <f t="shared" si="3"/>
        <v>46334.317656506362</v>
      </c>
    </row>
    <row r="10" spans="1:6" x14ac:dyDescent="0.35">
      <c r="A10" s="29">
        <v>9</v>
      </c>
      <c r="B10" s="10">
        <v>5000</v>
      </c>
      <c r="C10" s="30">
        <f t="shared" si="0"/>
        <v>0.04</v>
      </c>
      <c r="D10" s="10">
        <f t="shared" si="1"/>
        <v>1853.3727062602545</v>
      </c>
      <c r="E10" s="10">
        <f t="shared" si="2"/>
        <v>8187.6903627666225</v>
      </c>
      <c r="F10" s="10">
        <f t="shared" si="3"/>
        <v>53187.690362766618</v>
      </c>
    </row>
    <row r="11" spans="1:6" x14ac:dyDescent="0.35">
      <c r="A11" s="31">
        <v>10</v>
      </c>
      <c r="B11" s="32">
        <v>5000</v>
      </c>
      <c r="C11" s="33">
        <f t="shared" si="0"/>
        <v>0.04</v>
      </c>
      <c r="D11" s="32">
        <f t="shared" si="1"/>
        <v>2127.5076145106646</v>
      </c>
      <c r="E11" s="32">
        <f t="shared" si="2"/>
        <v>10315.197977277287</v>
      </c>
      <c r="F11" s="32">
        <f t="shared" si="3"/>
        <v>60315.197977277283</v>
      </c>
    </row>
    <row r="12" spans="1:6" x14ac:dyDescent="0.35">
      <c r="A12" t="s">
        <v>37</v>
      </c>
      <c r="B12" s="10">
        <f>SUM(B2:B11)</f>
        <v>50000</v>
      </c>
      <c r="D12" s="10">
        <f>SUM(D2:D11)</f>
        <v>10315.197977277287</v>
      </c>
      <c r="F12" s="10">
        <f>B12+D12</f>
        <v>60315.19797727729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2DEA-CB39-4C8F-8757-B596FEAAEA91}">
  <dimension ref="A1:G70"/>
  <sheetViews>
    <sheetView tabSelected="1" topLeftCell="A46" workbookViewId="0">
      <selection activeCell="I56" sqref="I56"/>
    </sheetView>
  </sheetViews>
  <sheetFormatPr defaultRowHeight="14.5" x14ac:dyDescent="0.35"/>
  <cols>
    <col min="1" max="1" width="22.26953125" customWidth="1"/>
    <col min="2" max="2" width="9.81640625" bestFit="1" customWidth="1"/>
    <col min="3" max="3" width="10.90625" customWidth="1"/>
    <col min="5" max="5" width="17.08984375" customWidth="1"/>
    <col min="7" max="7" width="75.7265625" customWidth="1"/>
  </cols>
  <sheetData>
    <row r="1" spans="1:7" x14ac:dyDescent="0.35">
      <c r="A1" s="55"/>
      <c r="B1" s="54"/>
      <c r="E1" s="55"/>
      <c r="F1" s="13"/>
      <c r="G1" s="34"/>
    </row>
    <row r="2" spans="1:7" x14ac:dyDescent="0.35">
      <c r="A2" s="47" t="s">
        <v>40</v>
      </c>
      <c r="B2" s="49" t="s">
        <v>41</v>
      </c>
      <c r="C2" s="49" t="s">
        <v>42</v>
      </c>
      <c r="D2" s="49" t="s">
        <v>43</v>
      </c>
      <c r="E2" s="49" t="s">
        <v>44</v>
      </c>
      <c r="F2" s="49" t="s">
        <v>45</v>
      </c>
      <c r="G2" s="43" t="s">
        <v>50</v>
      </c>
    </row>
    <row r="3" spans="1:7" x14ac:dyDescent="0.35">
      <c r="A3" s="48">
        <f>PV(B3,C3,D3,E3,F3)</f>
        <v>471452.32340923039</v>
      </c>
      <c r="B3" s="51">
        <v>0.04</v>
      </c>
      <c r="C3" s="50">
        <v>15</v>
      </c>
      <c r="D3" s="50">
        <v>0</v>
      </c>
      <c r="E3" s="50">
        <v>-849059</v>
      </c>
      <c r="F3" s="50">
        <v>0</v>
      </c>
      <c r="G3" s="62">
        <f>PV(6%,20,0,-10000)</f>
        <v>3118.0472688608429</v>
      </c>
    </row>
    <row r="4" spans="1:7" x14ac:dyDescent="0.35">
      <c r="G4" s="60" t="s">
        <v>51</v>
      </c>
    </row>
    <row r="5" spans="1:7" x14ac:dyDescent="0.35">
      <c r="G5" s="63">
        <f>PV(3%,7,0,-30000)</f>
        <v>24392.745340300611</v>
      </c>
    </row>
    <row r="6" spans="1:7" x14ac:dyDescent="0.35">
      <c r="G6" s="44" t="s">
        <v>39</v>
      </c>
    </row>
    <row r="7" spans="1:7" x14ac:dyDescent="0.35">
      <c r="G7" s="62">
        <f>PV(4%,15,0,-849059,0)</f>
        <v>471452.32340923039</v>
      </c>
    </row>
    <row r="8" spans="1:7" x14ac:dyDescent="0.35">
      <c r="G8" s="75"/>
    </row>
    <row r="9" spans="1:7" x14ac:dyDescent="0.35">
      <c r="G9" s="75"/>
    </row>
    <row r="10" spans="1:7" x14ac:dyDescent="0.35">
      <c r="A10" s="55"/>
      <c r="B10" s="54"/>
      <c r="E10" s="55"/>
      <c r="F10" s="13"/>
      <c r="G10" s="34"/>
    </row>
    <row r="11" spans="1:7" x14ac:dyDescent="0.35">
      <c r="A11" s="47" t="s">
        <v>40</v>
      </c>
      <c r="B11" s="49" t="s">
        <v>41</v>
      </c>
      <c r="C11" s="49" t="s">
        <v>42</v>
      </c>
      <c r="D11" s="49" t="s">
        <v>43</v>
      </c>
      <c r="E11" s="49" t="s">
        <v>44</v>
      </c>
      <c r="F11" s="49" t="s">
        <v>45</v>
      </c>
      <c r="G11" s="36" t="s">
        <v>52</v>
      </c>
    </row>
    <row r="12" spans="1:7" x14ac:dyDescent="0.35">
      <c r="A12" s="48">
        <f>PV(B12,C12,D12,E12,CE1479)</f>
        <v>7721.7349291848132</v>
      </c>
      <c r="B12" s="59">
        <v>0.05</v>
      </c>
      <c r="C12" s="50">
        <v>10</v>
      </c>
      <c r="D12" s="50">
        <v>-1000</v>
      </c>
      <c r="E12" s="56"/>
      <c r="F12" s="50">
        <v>0</v>
      </c>
      <c r="G12" s="64">
        <f>PV(4%,5,-10000)</f>
        <v>44518.22331016211</v>
      </c>
    </row>
    <row r="13" spans="1:7" x14ac:dyDescent="0.35">
      <c r="G13" s="60" t="s">
        <v>53</v>
      </c>
    </row>
    <row r="14" spans="1:7" x14ac:dyDescent="0.35">
      <c r="G14" s="61">
        <v>7721.73</v>
      </c>
    </row>
    <row r="15" spans="1:7" x14ac:dyDescent="0.35">
      <c r="G15" s="36" t="s">
        <v>54</v>
      </c>
    </row>
    <row r="16" spans="1:7" x14ac:dyDescent="0.35">
      <c r="G16" s="64">
        <f>PV(5%,5,-100,0,0)</f>
        <v>432.94766706308206</v>
      </c>
    </row>
    <row r="17" spans="1:7" x14ac:dyDescent="0.35">
      <c r="G17" s="60" t="s">
        <v>55</v>
      </c>
    </row>
    <row r="18" spans="1:7" x14ac:dyDescent="0.35">
      <c r="G18" s="63">
        <f>PV(5%,10,-100)</f>
        <v>772.17349291848132</v>
      </c>
    </row>
    <row r="19" spans="1:7" x14ac:dyDescent="0.35">
      <c r="G19" s="36" t="s">
        <v>56</v>
      </c>
    </row>
    <row r="20" spans="1:7" x14ac:dyDescent="0.35">
      <c r="A20" s="55"/>
      <c r="B20" s="54"/>
      <c r="E20" s="55"/>
      <c r="F20" s="13"/>
      <c r="G20" s="64">
        <f>PV(6%,1,-500,0,0)</f>
        <v>471.69811320754758</v>
      </c>
    </row>
    <row r="22" spans="1:7" x14ac:dyDescent="0.35">
      <c r="A22" s="45"/>
      <c r="B22" s="45"/>
      <c r="C22" s="45"/>
      <c r="D22" s="45"/>
      <c r="E22" s="45"/>
      <c r="F22" s="45"/>
      <c r="G22" s="34"/>
    </row>
    <row r="23" spans="1:7" x14ac:dyDescent="0.35">
      <c r="A23" s="45"/>
      <c r="B23" s="46"/>
      <c r="C23" s="45"/>
      <c r="D23" s="45"/>
      <c r="E23" s="45"/>
      <c r="F23" s="45"/>
      <c r="G23" s="45"/>
    </row>
    <row r="24" spans="1:7" x14ac:dyDescent="0.35">
      <c r="A24" s="42" t="s">
        <v>46</v>
      </c>
      <c r="B24" s="52" t="s">
        <v>41</v>
      </c>
      <c r="C24" s="49" t="s">
        <v>42</v>
      </c>
      <c r="D24" s="49" t="s">
        <v>43</v>
      </c>
      <c r="E24" s="49" t="s">
        <v>47</v>
      </c>
      <c r="F24" s="49" t="s">
        <v>49</v>
      </c>
      <c r="G24" s="65" t="s">
        <v>57</v>
      </c>
    </row>
    <row r="25" spans="1:7" x14ac:dyDescent="0.35">
      <c r="A25" s="53">
        <f>FV(B25,C25,D25,E25,F25)</f>
        <v>1257.7892535548831</v>
      </c>
      <c r="B25" s="51">
        <v>0.05</v>
      </c>
      <c r="C25" s="50">
        <v>10</v>
      </c>
      <c r="D25" s="50">
        <v>-100</v>
      </c>
      <c r="E25" s="50"/>
      <c r="F25" s="50">
        <v>0</v>
      </c>
      <c r="G25" s="66">
        <f>FV(6%,1,-500,0,1)</f>
        <v>530.00000000000045</v>
      </c>
    </row>
    <row r="26" spans="1:7" x14ac:dyDescent="0.35">
      <c r="A26" s="45"/>
      <c r="B26" s="46"/>
      <c r="C26" s="45"/>
      <c r="D26" s="45"/>
      <c r="E26" s="45"/>
      <c r="F26" s="45"/>
      <c r="G26" s="67" t="s">
        <v>58</v>
      </c>
    </row>
    <row r="27" spans="1:7" x14ac:dyDescent="0.35">
      <c r="A27" s="45"/>
      <c r="B27" s="46"/>
      <c r="C27" s="45"/>
      <c r="D27" s="45"/>
      <c r="E27" s="45"/>
      <c r="F27" s="45"/>
      <c r="G27" s="68">
        <f>FV(5%,1,0,-100)</f>
        <v>105</v>
      </c>
    </row>
    <row r="28" spans="1:7" x14ac:dyDescent="0.35">
      <c r="A28" s="45"/>
      <c r="B28" s="46"/>
      <c r="C28" s="45"/>
      <c r="D28" s="45"/>
      <c r="E28" s="45"/>
      <c r="F28" s="45"/>
      <c r="G28" s="65" t="s">
        <v>59</v>
      </c>
    </row>
    <row r="29" spans="1:7" x14ac:dyDescent="0.35">
      <c r="A29" s="45"/>
      <c r="B29" s="46"/>
      <c r="C29" s="45"/>
      <c r="D29" s="45"/>
      <c r="E29" s="45"/>
      <c r="F29" s="45"/>
      <c r="G29" s="66">
        <f>FV(4%,5,-9000,0,1)</f>
        <v>50696.779161600083</v>
      </c>
    </row>
    <row r="30" spans="1:7" x14ac:dyDescent="0.35">
      <c r="A30" s="45"/>
      <c r="B30" s="46"/>
      <c r="C30" s="45"/>
      <c r="D30" s="45"/>
      <c r="E30" s="45"/>
      <c r="F30" s="45"/>
      <c r="G30" s="67" t="s">
        <v>60</v>
      </c>
    </row>
    <row r="31" spans="1:7" x14ac:dyDescent="0.35">
      <c r="A31" s="45"/>
      <c r="B31" s="46"/>
      <c r="C31" s="45"/>
      <c r="D31" s="45"/>
      <c r="E31" s="45"/>
      <c r="F31" s="45"/>
      <c r="G31" s="68">
        <f>FV(4%,10,-5000,0,0)</f>
        <v>60030.535614793072</v>
      </c>
    </row>
    <row r="32" spans="1:7" x14ac:dyDescent="0.35">
      <c r="A32" s="45"/>
      <c r="B32" s="46"/>
      <c r="C32" s="45"/>
      <c r="D32" s="45"/>
      <c r="E32" s="45"/>
      <c r="F32" s="45"/>
      <c r="G32" s="65" t="s">
        <v>68</v>
      </c>
    </row>
    <row r="33" spans="1:7" x14ac:dyDescent="0.35">
      <c r="A33" s="45"/>
      <c r="B33" s="46"/>
      <c r="C33" s="45"/>
      <c r="D33" s="45"/>
      <c r="E33" s="45"/>
      <c r="F33" s="45"/>
      <c r="G33" s="66">
        <f>FV(5%,10,-100,0,0)</f>
        <v>1257.7892535548831</v>
      </c>
    </row>
    <row r="34" spans="1:7" x14ac:dyDescent="0.35">
      <c r="A34" s="45"/>
      <c r="B34" s="46"/>
      <c r="C34" s="45"/>
      <c r="D34" s="45"/>
      <c r="E34" s="45"/>
      <c r="F34" s="45"/>
      <c r="G34" s="34"/>
    </row>
    <row r="35" spans="1:7" x14ac:dyDescent="0.35">
      <c r="A35" s="45"/>
      <c r="B35" s="46"/>
      <c r="C35" s="45"/>
      <c r="D35" s="45"/>
      <c r="E35" s="45"/>
      <c r="F35" s="45"/>
      <c r="G35" s="34"/>
    </row>
    <row r="36" spans="1:7" x14ac:dyDescent="0.35">
      <c r="A36" s="45"/>
      <c r="B36" s="46"/>
      <c r="C36" s="45"/>
      <c r="D36" s="45"/>
      <c r="E36" s="45"/>
      <c r="F36" s="45"/>
      <c r="G36" s="34"/>
    </row>
    <row r="37" spans="1:7" x14ac:dyDescent="0.35">
      <c r="A37" s="42" t="s">
        <v>46</v>
      </c>
      <c r="B37" s="49" t="s">
        <v>41</v>
      </c>
      <c r="C37" s="49" t="s">
        <v>42</v>
      </c>
      <c r="D37" s="49" t="s">
        <v>43</v>
      </c>
      <c r="E37" s="49" t="s">
        <v>47</v>
      </c>
      <c r="F37" s="49" t="s">
        <v>45</v>
      </c>
      <c r="G37" s="67" t="s">
        <v>61</v>
      </c>
    </row>
    <row r="38" spans="1:7" x14ac:dyDescent="0.35">
      <c r="A38" s="53">
        <f>FV(B38,C38,D38,E38,F38)</f>
        <v>1050.625</v>
      </c>
      <c r="B38" s="51">
        <v>2.5000000000000001E-2</v>
      </c>
      <c r="C38" s="50">
        <v>2</v>
      </c>
      <c r="D38" s="50">
        <v>0</v>
      </c>
      <c r="E38" s="50">
        <v>-1000</v>
      </c>
      <c r="F38" s="50">
        <v>1</v>
      </c>
      <c r="G38" s="68">
        <f>FV(3%,5,0,-10000,0)</f>
        <v>11592.740742999998</v>
      </c>
    </row>
    <row r="39" spans="1:7" x14ac:dyDescent="0.35">
      <c r="G39" s="65" t="s">
        <v>67</v>
      </c>
    </row>
    <row r="40" spans="1:7" x14ac:dyDescent="0.35">
      <c r="G40" s="66">
        <f>FV(0.75%,20,0,-10000,0)</f>
        <v>11611.841423032</v>
      </c>
    </row>
    <row r="41" spans="1:7" x14ac:dyDescent="0.35">
      <c r="A41" s="45"/>
      <c r="B41" s="46"/>
      <c r="C41" s="45"/>
      <c r="D41" s="45"/>
      <c r="E41" s="45"/>
      <c r="F41" s="45"/>
      <c r="G41" s="67" t="s">
        <v>66</v>
      </c>
    </row>
    <row r="42" spans="1:7" x14ac:dyDescent="0.35">
      <c r="A42" s="45"/>
      <c r="B42" s="46"/>
      <c r="C42" s="45"/>
      <c r="D42" s="45"/>
      <c r="E42" s="45"/>
      <c r="F42" s="45"/>
      <c r="G42" s="68">
        <f>FV(5%,2,0,-100)</f>
        <v>110.25</v>
      </c>
    </row>
    <row r="43" spans="1:7" x14ac:dyDescent="0.35">
      <c r="G43" s="65" t="s">
        <v>65</v>
      </c>
    </row>
    <row r="44" spans="1:7" x14ac:dyDescent="0.35">
      <c r="G44" s="66">
        <f>FV(2.5%,2,0,-1000,1)</f>
        <v>1050.625</v>
      </c>
    </row>
    <row r="46" spans="1:7" x14ac:dyDescent="0.35">
      <c r="A46" s="45"/>
      <c r="B46" s="46"/>
      <c r="C46" s="45"/>
      <c r="D46" s="45"/>
      <c r="E46" s="45"/>
      <c r="F46" s="45"/>
      <c r="G46" s="45"/>
    </row>
    <row r="47" spans="1:7" x14ac:dyDescent="0.35">
      <c r="G47" s="34"/>
    </row>
    <row r="48" spans="1:7" x14ac:dyDescent="0.35">
      <c r="A48" s="37" t="s">
        <v>43</v>
      </c>
      <c r="B48" s="58" t="s">
        <v>41</v>
      </c>
      <c r="C48" s="49" t="s">
        <v>42</v>
      </c>
      <c r="D48" s="49" t="s">
        <v>48</v>
      </c>
      <c r="E48" s="49" t="s">
        <v>44</v>
      </c>
      <c r="F48" s="49" t="s">
        <v>45</v>
      </c>
      <c r="G48" s="69" t="s">
        <v>38</v>
      </c>
    </row>
    <row r="49" spans="1:7" x14ac:dyDescent="0.35">
      <c r="A49" s="57">
        <f>PMT(B49,C49,D49,E49,F49)</f>
        <v>1504.5608711132552</v>
      </c>
      <c r="B49" s="59">
        <v>3.5417000000000001E-3</v>
      </c>
      <c r="C49" s="50">
        <v>180</v>
      </c>
      <c r="D49" s="50">
        <v>-200000</v>
      </c>
      <c r="E49" s="50"/>
      <c r="F49" s="50"/>
      <c r="G49" s="70">
        <f>PMT(1.3333333%,12,-1000)</f>
        <v>90.730857669919899</v>
      </c>
    </row>
    <row r="50" spans="1:7" x14ac:dyDescent="0.35">
      <c r="G50" s="71" t="s">
        <v>62</v>
      </c>
    </row>
    <row r="51" spans="1:7" x14ac:dyDescent="0.35">
      <c r="G51" s="72">
        <f>PMT(5%,5,0,-40000,1)</f>
        <v>6894.2780239340236</v>
      </c>
    </row>
    <row r="52" spans="1:7" x14ac:dyDescent="0.35">
      <c r="G52" s="69" t="s">
        <v>63</v>
      </c>
    </row>
    <row r="53" spans="1:7" x14ac:dyDescent="0.35">
      <c r="G53" s="70">
        <f>PMT(0.35417%,180,-200000,0,0)</f>
        <v>1504.5608711132552</v>
      </c>
    </row>
    <row r="54" spans="1:7" x14ac:dyDescent="0.35">
      <c r="G54" s="45"/>
    </row>
    <row r="55" spans="1:7" x14ac:dyDescent="0.35">
      <c r="B55" s="35"/>
    </row>
    <row r="56" spans="1:7" x14ac:dyDescent="0.35">
      <c r="A56" s="38" t="s">
        <v>42</v>
      </c>
      <c r="B56" s="39" t="s">
        <v>41</v>
      </c>
      <c r="C56" s="38" t="s">
        <v>43</v>
      </c>
      <c r="D56" s="38" t="s">
        <v>48</v>
      </c>
      <c r="E56" s="38" t="s">
        <v>44</v>
      </c>
      <c r="F56" s="38" t="s">
        <v>45</v>
      </c>
      <c r="G56" s="73" t="s">
        <v>64</v>
      </c>
    </row>
    <row r="57" spans="1:7" x14ac:dyDescent="0.35">
      <c r="A57" s="40">
        <f>NPER(B57,C57,D57,E57,F57)</f>
        <v>78.955739505804829</v>
      </c>
      <c r="B57" s="41">
        <v>1.2500000000000001E-2</v>
      </c>
      <c r="C57" s="40">
        <v>-10</v>
      </c>
      <c r="D57" s="40">
        <v>500</v>
      </c>
      <c r="E57" s="40"/>
      <c r="F57" s="40"/>
      <c r="G57" s="74">
        <f>NPER(15%/12,-10,500,0,0)</f>
        <v>78.955739505804814</v>
      </c>
    </row>
    <row r="63" spans="1:7" x14ac:dyDescent="0.35">
      <c r="A63" s="45"/>
      <c r="B63" s="46"/>
      <c r="C63" s="45"/>
      <c r="D63" s="45"/>
      <c r="E63" s="45"/>
      <c r="F63" s="45"/>
      <c r="G63" s="45"/>
    </row>
    <row r="69" spans="1:7" x14ac:dyDescent="0.35">
      <c r="A69" s="45"/>
      <c r="B69" s="46"/>
      <c r="C69" s="45"/>
      <c r="D69" s="45"/>
      <c r="E69" s="45"/>
      <c r="F69" s="45"/>
      <c r="G69" s="45"/>
    </row>
    <row r="70" spans="1:7" x14ac:dyDescent="0.35">
      <c r="A70" s="45"/>
      <c r="B70" s="46"/>
      <c r="C70" s="45"/>
      <c r="D70" s="45"/>
      <c r="E70" s="45"/>
      <c r="F70" s="45"/>
      <c r="G70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Mortgage Spreadsheet Model</vt:lpstr>
      <vt:lpstr>Credit Card Spreadsheet Model</vt:lpstr>
      <vt:lpstr>Savings Spreadsheet Model</vt:lpstr>
      <vt:lpstr>Calculations</vt:lpstr>
      <vt:lpstr>PV,FV,PMT,NPER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Spence</dc:creator>
  <cp:lastModifiedBy>Kim Spence</cp:lastModifiedBy>
  <dcterms:created xsi:type="dcterms:W3CDTF">2022-07-22T14:19:15Z</dcterms:created>
  <dcterms:modified xsi:type="dcterms:W3CDTF">2023-02-14T21:48:45Z</dcterms:modified>
</cp:coreProperties>
</file>