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Jinsoo Kim\Desktop\S&amp;OP_19\"/>
    </mc:Choice>
  </mc:AlternateContent>
  <xr:revisionPtr revIDLastSave="0" documentId="13_ncr:1_{B822C79A-AEA4-4718-B162-8F926EBBB851}" xr6:coauthVersionLast="41" xr6:coauthVersionMax="45" xr10:uidLastSave="{00000000-0000-0000-0000-000000000000}"/>
  <bookViews>
    <workbookView xWindow="-108" yWindow="-108" windowWidth="23256" windowHeight="12576" activeTab="8" xr2:uid="{00000000-000D-0000-FFFF-FFFF00000000}"/>
  </bookViews>
  <sheets>
    <sheet name="전체방향성" sheetId="5" r:id="rId1"/>
    <sheet name="재무보고서" sheetId="22" r:id="rId2"/>
    <sheet name="순위기록" sheetId="23" r:id="rId3"/>
    <sheet name="BOM" sheetId="3" r:id="rId4"/>
    <sheet name="구매" sheetId="36" r:id="rId5"/>
    <sheet name="구매(공급업체 시장)" sheetId="37" r:id="rId6"/>
    <sheet name="OP" sheetId="33" r:id="rId7"/>
    <sheet name="OP설비" sheetId="44" r:id="rId8"/>
    <sheet name="sales" sheetId="43" r:id="rId9"/>
    <sheet name="SCM" sheetId="41" r:id="rId10"/>
    <sheet name="SCM재고변동" sheetId="42" r:id="rId11"/>
    <sheet name="2018자료" sheetId="1" r:id="rId12"/>
    <sheet name="구매(납품신뢰성)" sheetId="18" r:id="rId13"/>
    <sheet name="구매(원자재 구매)" sheetId="1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12" i="41" l="1"/>
  <c r="F111" i="41"/>
  <c r="F110" i="41"/>
  <c r="F109" i="41"/>
  <c r="F108" i="41"/>
  <c r="H75" i="22" l="1"/>
  <c r="H11" i="22"/>
  <c r="H12" i="22" s="1"/>
  <c r="H70" i="22"/>
  <c r="O11" i="3" l="1"/>
  <c r="P11" i="3"/>
  <c r="Q11" i="3"/>
  <c r="R11" i="3"/>
  <c r="S11" i="3"/>
  <c r="T11" i="3"/>
  <c r="O14" i="3"/>
  <c r="O23" i="3" s="1"/>
  <c r="P14" i="3"/>
  <c r="P23" i="3" s="1"/>
  <c r="Q14" i="3"/>
  <c r="R14" i="3"/>
  <c r="S14" i="3"/>
  <c r="S23" i="3" s="1"/>
  <c r="T14" i="3"/>
  <c r="T23" i="3" s="1"/>
  <c r="O15" i="3"/>
  <c r="P15" i="3"/>
  <c r="Q15" i="3"/>
  <c r="R15" i="3"/>
  <c r="S15" i="3"/>
  <c r="T15" i="3"/>
  <c r="O16" i="3"/>
  <c r="O25" i="3" s="1"/>
  <c r="P16" i="3"/>
  <c r="P25" i="3" s="1"/>
  <c r="Q16" i="3"/>
  <c r="R16" i="3"/>
  <c r="S16" i="3"/>
  <c r="S25" i="3" s="1"/>
  <c r="T16" i="3"/>
  <c r="T25" i="3" s="1"/>
  <c r="O17" i="3"/>
  <c r="P17" i="3"/>
  <c r="Q17" i="3"/>
  <c r="Q26" i="3" s="1"/>
  <c r="R17" i="3"/>
  <c r="R26" i="3" s="1"/>
  <c r="S17" i="3"/>
  <c r="T17" i="3"/>
  <c r="T26" i="3" s="1"/>
  <c r="O18" i="3"/>
  <c r="O27" i="3" s="1"/>
  <c r="P18" i="3"/>
  <c r="P27" i="3" s="1"/>
  <c r="Q18" i="3"/>
  <c r="R18" i="3"/>
  <c r="S18" i="3"/>
  <c r="S27" i="3" s="1"/>
  <c r="T18" i="3"/>
  <c r="T27" i="3" s="1"/>
  <c r="O19" i="3"/>
  <c r="P19" i="3"/>
  <c r="P28" i="3" s="1"/>
  <c r="Q19" i="3"/>
  <c r="Q28" i="3" s="1"/>
  <c r="R19" i="3"/>
  <c r="R28" i="3" s="1"/>
  <c r="S19" i="3"/>
  <c r="T19" i="3"/>
  <c r="O20" i="3"/>
  <c r="S20" i="3"/>
  <c r="Q23" i="3"/>
  <c r="R23" i="3"/>
  <c r="O24" i="3"/>
  <c r="P24" i="3"/>
  <c r="S24" i="3"/>
  <c r="T24" i="3"/>
  <c r="Q25" i="3"/>
  <c r="R25" i="3"/>
  <c r="O26" i="3"/>
  <c r="P26" i="3"/>
  <c r="S26" i="3"/>
  <c r="Q27" i="3"/>
  <c r="R27" i="3"/>
  <c r="O28" i="3"/>
  <c r="S28" i="3"/>
  <c r="T28" i="3"/>
  <c r="R20" i="3" l="1"/>
  <c r="Q20" i="3"/>
  <c r="S29" i="3"/>
  <c r="T20" i="3"/>
  <c r="T29" i="3"/>
  <c r="P29" i="3"/>
  <c r="O29" i="3"/>
  <c r="P20" i="3"/>
  <c r="R24" i="3"/>
  <c r="R29" i="3" s="1"/>
  <c r="Q24" i="3"/>
  <c r="Q29" i="3" s="1"/>
  <c r="F34" i="43" l="1"/>
  <c r="G104" i="43" s="1"/>
  <c r="F35" i="43"/>
  <c r="C105" i="43" s="1"/>
  <c r="F36" i="43"/>
  <c r="G108" i="43" s="1"/>
  <c r="G38" i="43"/>
  <c r="E45" i="43"/>
  <c r="G45" i="43"/>
  <c r="I45" i="43"/>
  <c r="E46" i="43"/>
  <c r="G46" i="43"/>
  <c r="E47" i="43"/>
  <c r="G47" i="43"/>
  <c r="I47" i="43"/>
  <c r="E48" i="43"/>
  <c r="G48" i="43"/>
  <c r="I48" i="43"/>
  <c r="G49" i="43"/>
  <c r="I49" i="43"/>
  <c r="E50" i="43"/>
  <c r="G50" i="43"/>
  <c r="I50" i="43"/>
  <c r="E55" i="43"/>
  <c r="G55" i="43"/>
  <c r="I55" i="43"/>
  <c r="G56" i="43"/>
  <c r="I56" i="43"/>
  <c r="E57" i="43"/>
  <c r="E58" i="43"/>
  <c r="G58" i="43"/>
  <c r="I58" i="43"/>
  <c r="E59" i="43"/>
  <c r="G59" i="43"/>
  <c r="I59" i="43"/>
  <c r="E60" i="43"/>
  <c r="G60" i="43"/>
  <c r="I60" i="43"/>
  <c r="E66" i="43"/>
  <c r="G66" i="43"/>
  <c r="I66" i="43"/>
  <c r="E67" i="43"/>
  <c r="G67" i="43"/>
  <c r="E68" i="43"/>
  <c r="G68" i="43"/>
  <c r="I68" i="43"/>
  <c r="E69" i="43"/>
  <c r="G69" i="43"/>
  <c r="I69" i="43"/>
  <c r="G70" i="43"/>
  <c r="I70" i="43"/>
  <c r="E71" i="43"/>
  <c r="I71" i="43"/>
  <c r="E76" i="43"/>
  <c r="G76" i="43"/>
  <c r="I76" i="43"/>
  <c r="G77" i="43"/>
  <c r="I77" i="43"/>
  <c r="E78" i="43"/>
  <c r="E79" i="43"/>
  <c r="G79" i="43"/>
  <c r="I79" i="43"/>
  <c r="E80" i="43"/>
  <c r="G80" i="43"/>
  <c r="I80" i="43"/>
  <c r="E81" i="43"/>
  <c r="G81" i="43"/>
  <c r="I81" i="43"/>
  <c r="D91" i="43"/>
  <c r="F91" i="43"/>
  <c r="H91" i="43"/>
  <c r="F92" i="43"/>
  <c r="H92" i="43"/>
  <c r="D93" i="43"/>
  <c r="F93" i="43"/>
  <c r="H93" i="43"/>
  <c r="D99" i="43"/>
  <c r="F99" i="43"/>
  <c r="H99" i="43"/>
  <c r="D100" i="43"/>
  <c r="F100" i="43"/>
  <c r="H100" i="43"/>
  <c r="G36" i="43" l="1"/>
  <c r="G37" i="43" s="1"/>
  <c r="C104" i="43"/>
  <c r="C107" i="43"/>
  <c r="G106" i="43"/>
  <c r="C106" i="43"/>
  <c r="F39" i="43"/>
  <c r="E40" i="43" s="1"/>
  <c r="D4" i="42" a="1"/>
  <c r="D4" i="42" s="1"/>
  <c r="F4" i="41"/>
  <c r="F5" i="41"/>
  <c r="F6" i="41"/>
  <c r="F7" i="41"/>
  <c r="F8" i="41"/>
  <c r="P38" i="42" l="1"/>
  <c r="O33" i="42"/>
  <c r="N29" i="42"/>
  <c r="R23" i="42"/>
  <c r="Q15" i="42"/>
  <c r="P11" i="42"/>
  <c r="O6" i="42"/>
  <c r="Q36" i="42"/>
  <c r="P32" i="42"/>
  <c r="O27" i="42"/>
  <c r="N23" i="42"/>
  <c r="R14" i="42"/>
  <c r="Q9" i="42"/>
  <c r="R35" i="42"/>
  <c r="Q30" i="42"/>
  <c r="P26" i="42"/>
  <c r="O18" i="42"/>
  <c r="N14" i="42"/>
  <c r="R8" i="42"/>
  <c r="O39" i="42"/>
  <c r="N35" i="42"/>
  <c r="R29" i="42"/>
  <c r="Q24" i="42"/>
  <c r="P17" i="42"/>
  <c r="O12" i="42"/>
  <c r="N8" i="42"/>
  <c r="P5" i="42"/>
  <c r="R39" i="42"/>
  <c r="N39" i="42"/>
  <c r="O38" i="42"/>
  <c r="P36" i="42"/>
  <c r="Q35" i="42"/>
  <c r="R33" i="42"/>
  <c r="N33" i="42"/>
  <c r="O32" i="42"/>
  <c r="P30" i="42"/>
  <c r="Q29" i="42"/>
  <c r="R27" i="42"/>
  <c r="N27" i="42"/>
  <c r="O26" i="42"/>
  <c r="P24" i="42"/>
  <c r="Q23" i="42"/>
  <c r="R18" i="42"/>
  <c r="N18" i="42"/>
  <c r="O17" i="42"/>
  <c r="P15" i="42"/>
  <c r="Q14" i="42"/>
  <c r="R12" i="42"/>
  <c r="N12" i="42"/>
  <c r="O11" i="42"/>
  <c r="P9" i="42"/>
  <c r="Q8" i="42"/>
  <c r="R6" i="42"/>
  <c r="N6" i="42"/>
  <c r="O5" i="42"/>
  <c r="Q39" i="42"/>
  <c r="R38" i="42"/>
  <c r="N38" i="42"/>
  <c r="O36" i="42"/>
  <c r="P35" i="42"/>
  <c r="Q33" i="42"/>
  <c r="R32" i="42"/>
  <c r="N32" i="42"/>
  <c r="O30" i="42"/>
  <c r="P29" i="42"/>
  <c r="Q27" i="42"/>
  <c r="R26" i="42"/>
  <c r="N26" i="42"/>
  <c r="O24" i="42"/>
  <c r="P23" i="42"/>
  <c r="Q18" i="42"/>
  <c r="R17" i="42"/>
  <c r="N17" i="42"/>
  <c r="O15" i="42"/>
  <c r="P14" i="42"/>
  <c r="Q12" i="42"/>
  <c r="R11" i="42"/>
  <c r="N11" i="42"/>
  <c r="O9" i="42"/>
  <c r="P8" i="42"/>
  <c r="Q6" i="42"/>
  <c r="R5" i="42"/>
  <c r="N5" i="42"/>
  <c r="P39" i="42"/>
  <c r="Q38" i="42"/>
  <c r="R36" i="42"/>
  <c r="N36" i="42"/>
  <c r="O35" i="42"/>
  <c r="P33" i="42"/>
  <c r="Q32" i="42"/>
  <c r="R30" i="42"/>
  <c r="N30" i="42"/>
  <c r="O29" i="42"/>
  <c r="P27" i="42"/>
  <c r="Q26" i="42"/>
  <c r="R24" i="42"/>
  <c r="N24" i="42"/>
  <c r="O23" i="42"/>
  <c r="P18" i="42"/>
  <c r="Q17" i="42"/>
  <c r="R15" i="42"/>
  <c r="N15" i="42"/>
  <c r="O14" i="42"/>
  <c r="P12" i="42"/>
  <c r="Q11" i="42"/>
  <c r="R9" i="42"/>
  <c r="N9" i="42"/>
  <c r="O8" i="42"/>
  <c r="P6" i="42"/>
  <c r="Q5" i="42"/>
  <c r="B63" i="22" l="1"/>
  <c r="F69" i="22" l="1"/>
  <c r="Q70" i="36" l="1"/>
  <c r="R70" i="36"/>
  <c r="S70" i="36"/>
  <c r="Q71" i="36"/>
  <c r="R71" i="36"/>
  <c r="S71" i="36"/>
  <c r="Q72" i="36"/>
  <c r="R72" i="36"/>
  <c r="S72" i="36"/>
  <c r="Q73" i="36"/>
  <c r="R73" i="36"/>
  <c r="S73" i="36"/>
  <c r="Q74" i="36"/>
  <c r="R74" i="36"/>
  <c r="S74" i="36"/>
  <c r="S76" i="36" l="1"/>
  <c r="Q76" i="36"/>
  <c r="R76" i="36"/>
  <c r="E69" i="22"/>
  <c r="H3" i="22"/>
  <c r="B7" i="22" l="1"/>
  <c r="C7" i="22"/>
  <c r="D7" i="22"/>
  <c r="E7" i="22"/>
  <c r="F7" i="22"/>
  <c r="G7" i="22"/>
  <c r="B11" i="22"/>
  <c r="C11" i="22"/>
  <c r="D11" i="22"/>
  <c r="E11" i="22"/>
  <c r="F11" i="22"/>
  <c r="G11" i="22"/>
  <c r="B24" i="22"/>
  <c r="B31" i="22"/>
  <c r="C32" i="22"/>
  <c r="D32" i="22"/>
  <c r="E32" i="22"/>
  <c r="F32" i="22"/>
  <c r="B37" i="22"/>
  <c r="B40" i="22"/>
  <c r="B45" i="22"/>
  <c r="B47" i="22"/>
  <c r="B52" i="22"/>
  <c r="B55" i="22"/>
  <c r="B60" i="22"/>
  <c r="C69" i="22"/>
  <c r="D69" i="22"/>
  <c r="B75" i="22"/>
  <c r="C75" i="22"/>
  <c r="D75" i="22"/>
  <c r="E75" i="22"/>
  <c r="F75" i="22"/>
  <c r="G75" i="22"/>
  <c r="D12" i="22" l="1"/>
  <c r="D33" i="22" s="1"/>
  <c r="D70" i="22" s="1"/>
  <c r="D3" i="22" s="1"/>
  <c r="G12" i="22"/>
  <c r="G33" i="22" s="1"/>
  <c r="G70" i="22" s="1"/>
  <c r="G3" i="22" s="1"/>
  <c r="B64" i="22"/>
  <c r="B48" i="22"/>
  <c r="B32" i="22"/>
  <c r="E12" i="22"/>
  <c r="E33" i="22" s="1"/>
  <c r="E70" i="22" s="1"/>
  <c r="E3" i="22" s="1"/>
  <c r="B56" i="22"/>
  <c r="F12" i="22"/>
  <c r="F33" i="22" s="1"/>
  <c r="F70" i="22" s="1"/>
  <c r="F3" i="22" s="1"/>
  <c r="B12" i="22"/>
  <c r="C12" i="22"/>
  <c r="C33" i="22" s="1"/>
  <c r="C70" i="22" s="1"/>
  <c r="C3" i="22" s="1"/>
  <c r="I3" i="22" l="1"/>
  <c r="B33" i="22"/>
  <c r="B69" i="22"/>
  <c r="B70" i="22" l="1"/>
  <c r="B3" i="22" s="1"/>
  <c r="O14" i="19"/>
  <c r="O22" i="19" s="1"/>
  <c r="O15" i="19"/>
  <c r="O23" i="19" s="1"/>
  <c r="P13" i="19"/>
  <c r="P14" i="19"/>
  <c r="P22" i="19" s="1"/>
  <c r="P15" i="19"/>
  <c r="P23" i="19" s="1"/>
  <c r="P16" i="19"/>
  <c r="O13" i="19"/>
  <c r="O16" i="19"/>
  <c r="O24" i="19" s="1"/>
  <c r="N13" i="19"/>
  <c r="N21" i="19" s="1"/>
  <c r="N14" i="19"/>
  <c r="N22" i="19" s="1"/>
  <c r="N15" i="19"/>
  <c r="N23" i="19" s="1"/>
  <c r="N16" i="19"/>
  <c r="N24" i="19" s="1"/>
  <c r="M13" i="19"/>
  <c r="M21" i="19" s="1"/>
  <c r="M14" i="19"/>
  <c r="M22" i="19" s="1"/>
  <c r="M15" i="19"/>
  <c r="M23" i="19" s="1"/>
  <c r="M16" i="19"/>
  <c r="M24" i="19" s="1"/>
  <c r="L13" i="19"/>
  <c r="L21" i="19" s="1"/>
  <c r="L14" i="19"/>
  <c r="L22" i="19" s="1"/>
  <c r="L15" i="19"/>
  <c r="L16" i="19"/>
  <c r="L24" i="19" s="1"/>
  <c r="L12" i="19"/>
  <c r="L20" i="19" s="1"/>
  <c r="M12" i="19"/>
  <c r="M20" i="19" s="1"/>
  <c r="N12" i="19"/>
  <c r="N20" i="19" s="1"/>
  <c r="O12" i="19"/>
  <c r="O20" i="19" s="1"/>
  <c r="P12" i="19"/>
  <c r="P20" i="19" s="1"/>
  <c r="K13" i="19"/>
  <c r="K21" i="19" s="1"/>
  <c r="K14" i="19"/>
  <c r="K15" i="19"/>
  <c r="K23" i="19" s="1"/>
  <c r="K16" i="19"/>
  <c r="K24" i="19" s="1"/>
  <c r="K12" i="19"/>
  <c r="K20" i="19" s="1"/>
  <c r="P21" i="19"/>
  <c r="P24" i="19"/>
  <c r="O21" i="19"/>
  <c r="L23" i="19"/>
  <c r="K22" i="19"/>
  <c r="Q20" i="19"/>
  <c r="E11" i="3" l="1"/>
  <c r="F11" i="3"/>
  <c r="G11" i="3"/>
  <c r="H11" i="3"/>
  <c r="I11" i="3"/>
  <c r="J11" i="3"/>
  <c r="J29" i="42"/>
  <c r="I29" i="42"/>
  <c r="H29" i="42"/>
  <c r="G29" i="42"/>
  <c r="F29" i="42"/>
  <c r="E29" i="42"/>
  <c r="D29" i="42"/>
  <c r="J28" i="42"/>
  <c r="I28" i="42"/>
  <c r="H28" i="42"/>
  <c r="G28" i="42"/>
  <c r="F28" i="42"/>
  <c r="E28" i="42"/>
  <c r="D28" i="42"/>
  <c r="J27" i="42"/>
  <c r="I27" i="42"/>
  <c r="H27" i="42"/>
  <c r="G27" i="42"/>
  <c r="F27" i="42"/>
  <c r="E27" i="42"/>
  <c r="D27" i="42"/>
  <c r="J26" i="42"/>
  <c r="I26" i="42"/>
  <c r="H26" i="42"/>
  <c r="G26" i="42"/>
  <c r="F26" i="42"/>
  <c r="E26" i="42"/>
  <c r="D26" i="42"/>
  <c r="J25" i="42"/>
  <c r="I25" i="42"/>
  <c r="H25" i="42"/>
  <c r="G25" i="42"/>
  <c r="F25" i="42"/>
  <c r="E25" i="42"/>
  <c r="D25" i="42"/>
  <c r="J24" i="42"/>
  <c r="I24" i="42"/>
  <c r="H24" i="42"/>
  <c r="G24" i="42"/>
  <c r="F24" i="42"/>
  <c r="E24" i="42"/>
  <c r="D24" i="42"/>
  <c r="J23" i="42"/>
  <c r="I23" i="42"/>
  <c r="H23" i="42"/>
  <c r="G23" i="42"/>
  <c r="F23" i="42"/>
  <c r="E23" i="42"/>
  <c r="D23" i="42"/>
  <c r="J22" i="42"/>
  <c r="I22" i="42"/>
  <c r="H22" i="42"/>
  <c r="G22" i="42"/>
  <c r="F22" i="42"/>
  <c r="E22" i="42"/>
  <c r="D22" i="42"/>
  <c r="J21" i="42"/>
  <c r="I21" i="42"/>
  <c r="H21" i="42"/>
  <c r="G21" i="42"/>
  <c r="F21" i="42"/>
  <c r="E21" i="42"/>
  <c r="D21" i="42"/>
  <c r="J20" i="42"/>
  <c r="I20" i="42"/>
  <c r="H20" i="42"/>
  <c r="G20" i="42"/>
  <c r="F20" i="42"/>
  <c r="E20" i="42"/>
  <c r="D20" i="42"/>
  <c r="J19" i="42"/>
  <c r="I19" i="42"/>
  <c r="H19" i="42"/>
  <c r="G19" i="42"/>
  <c r="F19" i="42"/>
  <c r="E19" i="42"/>
  <c r="D19" i="42"/>
  <c r="J18" i="42"/>
  <c r="I18" i="42"/>
  <c r="H18" i="42"/>
  <c r="G18" i="42"/>
  <c r="F18" i="42"/>
  <c r="E18" i="42"/>
  <c r="D18" i="42"/>
  <c r="J17" i="42"/>
  <c r="I17" i="42"/>
  <c r="H17" i="42"/>
  <c r="G17" i="42"/>
  <c r="F17" i="42"/>
  <c r="E17" i="42"/>
  <c r="D17" i="42"/>
  <c r="J16" i="42"/>
  <c r="I16" i="42"/>
  <c r="H16" i="42"/>
  <c r="G16" i="42"/>
  <c r="F16" i="42"/>
  <c r="E16" i="42"/>
  <c r="D16" i="42"/>
  <c r="J15" i="42"/>
  <c r="I15" i="42"/>
  <c r="H15" i="42"/>
  <c r="G15" i="42"/>
  <c r="F15" i="42"/>
  <c r="E15" i="42"/>
  <c r="D15" i="42"/>
  <c r="J14" i="42"/>
  <c r="I14" i="42"/>
  <c r="H14" i="42"/>
  <c r="G14" i="42"/>
  <c r="F14" i="42"/>
  <c r="E14" i="42"/>
  <c r="D14" i="42"/>
  <c r="J13" i="42"/>
  <c r="I13" i="42"/>
  <c r="H13" i="42"/>
  <c r="G13" i="42"/>
  <c r="F13" i="42"/>
  <c r="E13" i="42"/>
  <c r="D13" i="42"/>
  <c r="J12" i="42"/>
  <c r="I12" i="42"/>
  <c r="H12" i="42"/>
  <c r="G12" i="42"/>
  <c r="F12" i="42"/>
  <c r="E12" i="42"/>
  <c r="D12" i="42"/>
  <c r="J11" i="42"/>
  <c r="I11" i="42"/>
  <c r="H11" i="42"/>
  <c r="G11" i="42"/>
  <c r="F11" i="42"/>
  <c r="E11" i="42"/>
  <c r="D11" i="42"/>
  <c r="J10" i="42"/>
  <c r="I10" i="42"/>
  <c r="H10" i="42"/>
  <c r="G10" i="42"/>
  <c r="F10" i="42"/>
  <c r="E10" i="42"/>
  <c r="D10" i="42"/>
  <c r="J9" i="42"/>
  <c r="I9" i="42"/>
  <c r="H9" i="42"/>
  <c r="G9" i="42"/>
  <c r="F9" i="42"/>
  <c r="E9" i="42"/>
  <c r="D9" i="42"/>
  <c r="J8" i="42"/>
  <c r="I8" i="42"/>
  <c r="H8" i="42"/>
  <c r="G8" i="42"/>
  <c r="F8" i="42"/>
  <c r="E8" i="42"/>
  <c r="D8" i="42"/>
  <c r="J7" i="42"/>
  <c r="I7" i="42"/>
  <c r="H7" i="42"/>
  <c r="G7" i="42"/>
  <c r="F7" i="42"/>
  <c r="E7" i="42"/>
  <c r="D7" i="42"/>
  <c r="J6" i="42"/>
  <c r="I6" i="42"/>
  <c r="H6" i="42"/>
  <c r="G6" i="42"/>
  <c r="F6" i="42"/>
  <c r="E6" i="42"/>
  <c r="D6" i="42"/>
  <c r="J5" i="42"/>
  <c r="I5" i="42"/>
  <c r="H5" i="42"/>
  <c r="G5" i="42"/>
  <c r="F5" i="42"/>
  <c r="E5" i="42"/>
  <c r="D5" i="42"/>
  <c r="J4" i="42"/>
  <c r="I4" i="42"/>
  <c r="H4" i="42"/>
  <c r="G4" i="42"/>
  <c r="F4" i="42"/>
  <c r="E4"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uthor>
  </authors>
  <commentList>
    <comment ref="D4" authorId="0" shapeId="0" xr:uid="{32AD7448-5A46-4B9F-8838-67695C93DC5D}">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(5</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(X)
</t>
        </r>
        <r>
          <rPr>
            <sz val="9"/>
            <color indexed="81"/>
            <rFont val="돋움"/>
            <family val="3"/>
            <charset val="129"/>
          </rPr>
          <t>국가</t>
        </r>
        <r>
          <rPr>
            <sz val="9"/>
            <color indexed="81"/>
            <rFont val="Tahoma"/>
            <family val="2"/>
          </rPr>
          <t>(</t>
        </r>
        <r>
          <rPr>
            <sz val="9"/>
            <color indexed="81"/>
            <rFont val="돋움"/>
            <family val="3"/>
            <charset val="129"/>
          </rPr>
          <t>네덜란드</t>
        </r>
        <r>
          <rPr>
            <sz val="9"/>
            <color indexed="81"/>
            <rFont val="Tahoma"/>
            <family val="2"/>
          </rPr>
          <t>)</t>
        </r>
        <r>
          <rPr>
            <sz val="9"/>
            <color indexed="81"/>
            <rFont val="Tahoma"/>
            <family val="2"/>
          </rPr>
          <t xml:space="preserve">
</t>
        </r>
        <r>
          <rPr>
            <sz val="9"/>
            <color indexed="81"/>
            <rFont val="돋움"/>
            <family val="3"/>
            <charset val="129"/>
          </rPr>
          <t>여유캐파</t>
        </r>
        <r>
          <rPr>
            <sz val="9"/>
            <color indexed="81"/>
            <rFont val="Tahoma"/>
            <family val="2"/>
          </rPr>
          <t xml:space="preserve">(11.0%)
</t>
        </r>
      </text>
    </comment>
    <comment ref="D13" authorId="0" shapeId="0" xr:uid="{297F6BB0-F371-4045-9730-C20606D69FF9}">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(10</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(X)
</t>
        </r>
        <r>
          <rPr>
            <sz val="9"/>
            <color indexed="81"/>
            <rFont val="돋움"/>
            <family val="3"/>
            <charset val="129"/>
          </rPr>
          <t>국가</t>
        </r>
        <r>
          <rPr>
            <sz val="9"/>
            <color indexed="81"/>
            <rFont val="Tahoma"/>
            <family val="2"/>
          </rPr>
          <t>(</t>
        </r>
        <r>
          <rPr>
            <sz val="9"/>
            <color indexed="81"/>
            <rFont val="돋움"/>
            <family val="3"/>
            <charset val="129"/>
          </rPr>
          <t>프랑스</t>
        </r>
        <r>
          <rPr>
            <sz val="9"/>
            <color indexed="81"/>
            <rFont val="Tahoma"/>
            <family val="2"/>
          </rPr>
          <t xml:space="preserve">)
</t>
        </r>
        <r>
          <rPr>
            <sz val="9"/>
            <color indexed="81"/>
            <rFont val="돋움"/>
            <family val="3"/>
            <charset val="129"/>
          </rPr>
          <t>여유캐파</t>
        </r>
        <r>
          <rPr>
            <sz val="9"/>
            <color indexed="81"/>
            <rFont val="Tahoma"/>
            <family val="2"/>
          </rPr>
          <t>(2.0%)</t>
        </r>
      </text>
    </comment>
    <comment ref="G13" authorId="0" shapeId="0" xr:uid="{564C56F3-7B55-47A4-B37F-2525300B9E99}">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(10</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(O)
</t>
        </r>
        <r>
          <rPr>
            <sz val="9"/>
            <color indexed="81"/>
            <rFont val="돋움"/>
            <family val="3"/>
            <charset val="129"/>
          </rPr>
          <t>국가</t>
        </r>
        <r>
          <rPr>
            <sz val="9"/>
            <color indexed="81"/>
            <rFont val="Tahoma"/>
            <family val="2"/>
          </rPr>
          <t>(</t>
        </r>
        <r>
          <rPr>
            <sz val="9"/>
            <color indexed="81"/>
            <rFont val="돋움"/>
            <family val="3"/>
            <charset val="129"/>
          </rPr>
          <t>이탈리아</t>
        </r>
        <r>
          <rPr>
            <sz val="9"/>
            <color indexed="81"/>
            <rFont val="Tahoma"/>
            <family val="2"/>
          </rPr>
          <t>)</t>
        </r>
        <r>
          <rPr>
            <sz val="9"/>
            <color indexed="81"/>
            <rFont val="Tahoma"/>
            <family val="2"/>
          </rPr>
          <t xml:space="preserve">
</t>
        </r>
        <r>
          <rPr>
            <sz val="9"/>
            <color indexed="81"/>
            <rFont val="돋움"/>
            <family val="3"/>
            <charset val="129"/>
          </rPr>
          <t>여유캐파</t>
        </r>
        <r>
          <rPr>
            <sz val="9"/>
            <color indexed="81"/>
            <rFont val="Tahoma"/>
            <family val="2"/>
          </rPr>
          <t>(8.0%)</t>
        </r>
      </text>
    </comment>
    <comment ref="D22" authorId="0" shapeId="0" xr:uid="{0482BB9E-E5C2-4A7F-8B78-C3ED9BBB0A76}">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(40</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(O)
</t>
        </r>
        <r>
          <rPr>
            <sz val="9"/>
            <color indexed="81"/>
            <rFont val="돋움"/>
            <family val="3"/>
            <charset val="129"/>
          </rPr>
          <t>국가</t>
        </r>
        <r>
          <rPr>
            <sz val="9"/>
            <color indexed="81"/>
            <rFont val="Tahoma"/>
            <family val="2"/>
          </rPr>
          <t>(</t>
        </r>
        <r>
          <rPr>
            <sz val="9"/>
            <color indexed="81"/>
            <rFont val="돋움"/>
            <family val="3"/>
            <charset val="129"/>
          </rPr>
          <t>브라질</t>
        </r>
        <r>
          <rPr>
            <sz val="9"/>
            <color indexed="81"/>
            <rFont val="Tahoma"/>
            <family val="2"/>
          </rPr>
          <t xml:space="preserve">)
</t>
        </r>
        <r>
          <rPr>
            <sz val="9"/>
            <color indexed="81"/>
            <rFont val="돋움"/>
            <family val="3"/>
            <charset val="129"/>
          </rPr>
          <t>여유캐파</t>
        </r>
        <r>
          <rPr>
            <sz val="9"/>
            <color indexed="81"/>
            <rFont val="Tahoma"/>
            <family val="2"/>
          </rPr>
          <t>(20.0%)</t>
        </r>
      </text>
    </comment>
    <comment ref="G22" authorId="0" shapeId="0" xr:uid="{A972AF04-8A8D-4C32-B4EC-8FCBFC22FAD6}">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(25</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(O)
</t>
        </r>
        <r>
          <rPr>
            <sz val="9"/>
            <color indexed="81"/>
            <rFont val="돋움"/>
            <family val="3"/>
            <charset val="129"/>
          </rPr>
          <t>국가</t>
        </r>
        <r>
          <rPr>
            <sz val="9"/>
            <color indexed="81"/>
            <rFont val="Tahoma"/>
            <family val="2"/>
          </rPr>
          <t>(</t>
        </r>
        <r>
          <rPr>
            <sz val="9"/>
            <color indexed="81"/>
            <rFont val="돋움"/>
            <family val="3"/>
            <charset val="129"/>
          </rPr>
          <t>미국</t>
        </r>
        <r>
          <rPr>
            <sz val="9"/>
            <color indexed="81"/>
            <rFont val="Tahoma"/>
            <family val="2"/>
          </rPr>
          <t xml:space="preserve">)
</t>
        </r>
        <r>
          <rPr>
            <sz val="9"/>
            <color indexed="81"/>
            <rFont val="돋움"/>
            <family val="3"/>
            <charset val="129"/>
          </rPr>
          <t>여유캐파</t>
        </r>
        <r>
          <rPr>
            <sz val="9"/>
            <color indexed="81"/>
            <rFont val="Tahoma"/>
            <family val="2"/>
          </rPr>
          <t xml:space="preserve">(5.0%)
</t>
        </r>
      </text>
    </comment>
    <comment ref="D31" authorId="0" shapeId="0" xr:uid="{70D04390-8DE0-4466-8332-370F45963271}">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(30</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(X)
</t>
        </r>
        <r>
          <rPr>
            <sz val="9"/>
            <color indexed="81"/>
            <rFont val="돋움"/>
            <family val="3"/>
            <charset val="129"/>
          </rPr>
          <t>국가</t>
        </r>
        <r>
          <rPr>
            <sz val="9"/>
            <color indexed="81"/>
            <rFont val="Tahoma"/>
            <family val="2"/>
          </rPr>
          <t>(</t>
        </r>
        <r>
          <rPr>
            <sz val="9"/>
            <color indexed="81"/>
            <rFont val="돋움"/>
            <family val="3"/>
            <charset val="129"/>
          </rPr>
          <t>브루키나파소</t>
        </r>
        <r>
          <rPr>
            <sz val="9"/>
            <color indexed="81"/>
            <rFont val="Tahoma"/>
            <family val="2"/>
          </rPr>
          <t xml:space="preserve">)
</t>
        </r>
        <r>
          <rPr>
            <sz val="9"/>
            <color indexed="81"/>
            <rFont val="돋움"/>
            <family val="3"/>
            <charset val="129"/>
          </rPr>
          <t>여유캐파</t>
        </r>
        <r>
          <rPr>
            <sz val="9"/>
            <color indexed="81"/>
            <rFont val="Tahoma"/>
            <family val="2"/>
          </rPr>
          <t>(3.0%)</t>
        </r>
      </text>
    </comment>
    <comment ref="G31" authorId="0" shapeId="0" xr:uid="{A7F98727-674F-41E2-995D-5F0E847A53ED}">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(30</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(X)
</t>
        </r>
        <r>
          <rPr>
            <sz val="9"/>
            <color indexed="81"/>
            <rFont val="돋움"/>
            <family val="3"/>
            <charset val="129"/>
          </rPr>
          <t>국가</t>
        </r>
        <r>
          <rPr>
            <sz val="9"/>
            <color indexed="81"/>
            <rFont val="Tahoma"/>
            <family val="2"/>
          </rPr>
          <t>(</t>
        </r>
        <r>
          <rPr>
            <sz val="9"/>
            <color indexed="81"/>
            <rFont val="돋움"/>
            <family val="3"/>
            <charset val="129"/>
          </rPr>
          <t>나이지리아</t>
        </r>
        <r>
          <rPr>
            <sz val="9"/>
            <color indexed="81"/>
            <rFont val="Tahoma"/>
            <family val="2"/>
          </rPr>
          <t xml:space="preserve">)
</t>
        </r>
        <r>
          <rPr>
            <sz val="9"/>
            <color indexed="81"/>
            <rFont val="돋움"/>
            <family val="3"/>
            <charset val="129"/>
          </rPr>
          <t>여유캐파</t>
        </r>
        <r>
          <rPr>
            <sz val="9"/>
            <color indexed="81"/>
            <rFont val="Tahoma"/>
            <family val="2"/>
          </rPr>
          <t>(4.0%)</t>
        </r>
      </text>
    </comment>
    <comment ref="D40" authorId="0" shapeId="0" xr:uid="{F7A554F1-981E-4DA7-B158-8925878D8D92}">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(10</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(X)
</t>
        </r>
        <r>
          <rPr>
            <sz val="9"/>
            <color indexed="81"/>
            <rFont val="돋움"/>
            <family val="3"/>
            <charset val="129"/>
          </rPr>
          <t>국가</t>
        </r>
        <r>
          <rPr>
            <sz val="9"/>
            <color indexed="81"/>
            <rFont val="Tahoma"/>
            <family val="2"/>
          </rPr>
          <t>(</t>
        </r>
        <r>
          <rPr>
            <sz val="9"/>
            <color indexed="81"/>
            <rFont val="돋움"/>
            <family val="3"/>
            <charset val="129"/>
          </rPr>
          <t>영국</t>
        </r>
        <r>
          <rPr>
            <sz val="9"/>
            <color indexed="81"/>
            <rFont val="Tahoma"/>
            <family val="2"/>
          </rPr>
          <t xml:space="preserve">)
</t>
        </r>
        <r>
          <rPr>
            <sz val="9"/>
            <color indexed="81"/>
            <rFont val="돋움"/>
            <family val="3"/>
            <charset val="129"/>
          </rPr>
          <t>여유캐파</t>
        </r>
        <r>
          <rPr>
            <sz val="9"/>
            <color indexed="81"/>
            <rFont val="Tahoma"/>
            <family val="2"/>
          </rPr>
          <t>(29%)</t>
        </r>
      </text>
    </comment>
    <comment ref="G40" authorId="0" shapeId="0" xr:uid="{DC3E3C06-1C1A-4854-9190-3CD1A36C7801}">
      <text>
        <r>
          <rPr>
            <b/>
            <sz val="9"/>
            <color indexed="81"/>
            <rFont val="Tahoma"/>
            <family val="2"/>
          </rPr>
          <t>c:</t>
        </r>
        <r>
          <rPr>
            <sz val="9"/>
            <color indexed="81"/>
            <rFont val="Tahoma"/>
            <family val="2"/>
          </rPr>
          <t xml:space="preserve">
</t>
        </r>
        <r>
          <rPr>
            <sz val="9"/>
            <color indexed="81"/>
            <rFont val="돋움"/>
            <family val="3"/>
            <charset val="129"/>
          </rPr>
          <t>리드타임</t>
        </r>
        <r>
          <rPr>
            <sz val="9"/>
            <color indexed="81"/>
            <rFont val="Tahoma"/>
            <family val="2"/>
          </rPr>
          <t>(5</t>
        </r>
        <r>
          <rPr>
            <sz val="9"/>
            <color indexed="81"/>
            <rFont val="돋움"/>
            <family val="3"/>
            <charset val="129"/>
          </rPr>
          <t>일</t>
        </r>
        <r>
          <rPr>
            <sz val="9"/>
            <color indexed="81"/>
            <rFont val="Tahoma"/>
            <family val="2"/>
          </rPr>
          <t xml:space="preserve">)
</t>
        </r>
        <r>
          <rPr>
            <sz val="9"/>
            <color indexed="81"/>
            <rFont val="돋움"/>
            <family val="3"/>
            <charset val="129"/>
          </rPr>
          <t>인증</t>
        </r>
        <r>
          <rPr>
            <sz val="9"/>
            <color indexed="81"/>
            <rFont val="Tahoma"/>
            <family val="2"/>
          </rPr>
          <t xml:space="preserve">(O)
</t>
        </r>
        <r>
          <rPr>
            <sz val="9"/>
            <color indexed="81"/>
            <rFont val="돋움"/>
            <family val="3"/>
            <charset val="129"/>
          </rPr>
          <t>국가</t>
        </r>
        <r>
          <rPr>
            <sz val="9"/>
            <color indexed="81"/>
            <rFont val="Tahoma"/>
            <family val="2"/>
          </rPr>
          <t>(</t>
        </r>
        <r>
          <rPr>
            <sz val="9"/>
            <color indexed="81"/>
            <rFont val="돋움"/>
            <family val="3"/>
            <charset val="129"/>
          </rPr>
          <t>독일</t>
        </r>
        <r>
          <rPr>
            <sz val="9"/>
            <color indexed="81"/>
            <rFont val="Tahoma"/>
            <family val="2"/>
          </rPr>
          <t xml:space="preserve">)
</t>
        </r>
        <r>
          <rPr>
            <sz val="9"/>
            <color indexed="81"/>
            <rFont val="돋움"/>
            <family val="3"/>
            <charset val="129"/>
          </rPr>
          <t>여유캐파</t>
        </r>
        <r>
          <rPr>
            <sz val="9"/>
            <color indexed="81"/>
            <rFont val="Tahoma"/>
            <family val="2"/>
          </rPr>
          <t>(29.0%)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tc={DC4031FE-15B6-4123-9186-4E81A41804FB}</author>
    <author>tc={E9EDE3EC-EB1B-4282-8FB7-5BE95865EF9E}</author>
    <author>tc={A5D08B86-6FD2-44F5-AD82-D47144E45407}</author>
  </authors>
  <commentList>
    <comment ref="M74" authorId="0" shapeId="0" xr:uid="{DC4031FE-15B6-4123-9186-4E81A41804FB}">
      <text>
        <t>[스레드 댓글]
사용 중인 버전의 Excel에서 이 스레드 댓글을 읽을 수 있지만 파일을 이후 버전의 Excel에서 열면 편집 내용이 모두 제거됩니다. 자세한 정보: https://go.microsoft.com/fwlink/?linkid=870924.
댓글:
    진부화된 완제품 제조를 위해 들어간 자재비와 노무비. 이 비용은 매출에 의해 처리되지 않는다</t>
      </text>
    </comment>
    <comment ref="M77" authorId="1" shapeId="0" xr:uid="{E9EDE3EC-EB1B-4282-8FB7-5BE95865EF9E}">
      <text>
        <t>[스레드 댓글]
사용 중인 버전의 Excel에서 이 스레드 댓글을 읽을 수 있지만 파일을 이후 버전의 Excel에서 열면 편집 내용이 모두 제거됩니다. 자세한 정보: https://go.microsoft.com/fwlink/?linkid=870924.
댓글:
    생산 후 제품은 직접 무작위 샘플링 방법에 의해 검사된다. 만약 제품의 품질이 맛이나 색깔 관점에서 의문이 있으면 그것은 즉시 거절되고 폐기된다. 제품의 품질은 주로 구매된 펄프의 품질에 달려 있다.</t>
      </text>
    </comment>
    <comment ref="M88" authorId="2" shapeId="0" xr:uid="{A5D08B86-6FD2-44F5-AD82-D47144E45407}">
      <text>
        <t>[스레드 댓글]
사용 중인 버전의 Excel에서 이 스레드 댓글을 읽을 수 있지만 파일을 이후 버전의 Excel에서 열면 편집 내용이 모두 제거됩니다. 자세한 정보: https://go.microsoft.com/fwlink/?linkid=870924.
댓글:
    생산 후 제품은 직접 무작위 샘플링 방법에 의해 검사된다. 만약 제품의 품질이 맛이나 색깔 관점에서 의문이 있으면 그것은 즉시 거절되고 폐기된다. 제품의 품질은 주로 구매된 펄프의 품질에 달려 있다.
입고 검사를 도입하면 기계 고장 횟수를 더욱 줄일 수 있다. 이것은 기준 이하의 포장재가 용기주입라인에 투입되기 전에 거절(불량처리) 된다.</t>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<sst xmlns="http://schemas.openxmlformats.org/spreadsheetml/2006/main" count="2061" uniqueCount="985">
  <si>
    <t>&lt;주차별 수치 변화와 그 이유&gt;</t>
    <phoneticPr fontId="1" type="noConversion"/>
  </si>
  <si>
    <t>변수</t>
    <phoneticPr fontId="1" type="noConversion"/>
  </si>
  <si>
    <t>원자재</t>
    <phoneticPr fontId="1" type="noConversion"/>
  </si>
  <si>
    <t>안전재고</t>
    <phoneticPr fontId="1" type="noConversion"/>
  </si>
  <si>
    <t>1리터 팩</t>
    <phoneticPr fontId="1" type="noConversion"/>
  </si>
  <si>
    <t>PET</t>
    <phoneticPr fontId="1" type="noConversion"/>
  </si>
  <si>
    <t>오렌지</t>
    <phoneticPr fontId="1" type="noConversion"/>
  </si>
  <si>
    <t>망고</t>
    <phoneticPr fontId="1" type="noConversion"/>
  </si>
  <si>
    <t>비타민C</t>
    <phoneticPr fontId="1" type="noConversion"/>
  </si>
  <si>
    <t>주문크기</t>
    <phoneticPr fontId="1" type="noConversion"/>
  </si>
  <si>
    <t>생산</t>
    <phoneticPr fontId="1" type="noConversion"/>
  </si>
  <si>
    <t>생산 확정 구간</t>
    <phoneticPr fontId="1" type="noConversion"/>
  </si>
  <si>
    <t>제품</t>
    <phoneticPr fontId="1" type="noConversion"/>
  </si>
  <si>
    <t>생산 간격</t>
    <phoneticPr fontId="1" type="noConversion"/>
  </si>
  <si>
    <t>오렌지 1리터</t>
    <phoneticPr fontId="1" type="noConversion"/>
  </si>
  <si>
    <t>오렌지/망고 1리터</t>
    <phoneticPr fontId="1" type="noConversion"/>
  </si>
  <si>
    <t>오렌지/C파워 1리터</t>
    <phoneticPr fontId="1" type="noConversion"/>
  </si>
  <si>
    <t>오렌지 PET</t>
    <phoneticPr fontId="1" type="noConversion"/>
  </si>
  <si>
    <t>오렌지/망고 PET</t>
    <phoneticPr fontId="1" type="noConversion"/>
  </si>
  <si>
    <t>오렌지/C파워  PET</t>
    <phoneticPr fontId="1" type="noConversion"/>
  </si>
  <si>
    <t>&lt;solution 0~1&gt;</t>
    <phoneticPr fontId="1" type="noConversion"/>
  </si>
  <si>
    <t>비타민C 가용성 문제 해결할 것(생산 차질에 큰 영향을 주고 있는)</t>
    <phoneticPr fontId="1" type="noConversion"/>
  </si>
  <si>
    <t>1리터 팩과 PET의 재고 수준이 너무 높으니 낮출 것</t>
    <phoneticPr fontId="1" type="noConversion"/>
  </si>
  <si>
    <t>&lt;solution 1~2&gt;</t>
    <phoneticPr fontId="1" type="noConversion"/>
  </si>
  <si>
    <t>* 비타민C 구입 단위를 크게 잡으면서 해결(구매부서)</t>
    <phoneticPr fontId="1" type="noConversion"/>
  </si>
  <si>
    <t>* 안전재고 수준을 건드렸다가 어떤 리스크가 있을지 모르고 걱정되어 최소 주문 크기 조절로 대응</t>
    <phoneticPr fontId="1" type="noConversion"/>
  </si>
  <si>
    <t>1리터 팩 :4.3 → 3.7</t>
    <phoneticPr fontId="1" type="noConversion"/>
  </si>
  <si>
    <t>PET : 4.2 → 3.6</t>
    <phoneticPr fontId="1" type="noConversion"/>
  </si>
  <si>
    <t>비타민C 가용성 94.7% 달성</t>
    <phoneticPr fontId="1" type="noConversion"/>
  </si>
  <si>
    <t>완제품의 진부화 문제(폐기) 심각. 해결할 것</t>
    <phoneticPr fontId="1" type="noConversion"/>
  </si>
  <si>
    <t>*생산 간격에 대한 이해를 잘 하지 못하고 감으로 바꿨음(재고 수준이 낮아질 것으로 기대하고)</t>
    <phoneticPr fontId="1" type="noConversion"/>
  </si>
  <si>
    <t>* 완제품 재고 수준이 너무 높다고 판단, 안전재고 수준을 조금 조정함으로서 극복 도모</t>
    <phoneticPr fontId="1" type="noConversion"/>
  </si>
  <si>
    <t>*원자재 재고 수준 또한 너무 높은것 같아 조금 더 낮추고자 최소 주문 크기 조금 줄임</t>
    <phoneticPr fontId="1" type="noConversion"/>
  </si>
  <si>
    <t>&lt;solution 2~3&gt;</t>
    <phoneticPr fontId="1" type="noConversion"/>
  </si>
  <si>
    <t>진부화 문제 해결위해(완제품이 오랜 기간 재고로 유지되지 않도록)</t>
    <phoneticPr fontId="1" type="noConversion"/>
  </si>
  <si>
    <t>원자재, 완제품 재고 수준 너무 높음</t>
    <phoneticPr fontId="1" type="noConversion"/>
  </si>
  <si>
    <t>수요에 대한 부담을 생산부서 쪽이 아닌 원자재 쪽 부서에 전가시키는 효과를 낼 듯</t>
    <phoneticPr fontId="1" type="noConversion"/>
  </si>
  <si>
    <t>원자재 쪽은 현재 재고가용성도 높고 안정성있는 업체로도 바꿨으니 부담 없을 듯</t>
    <phoneticPr fontId="1" type="noConversion"/>
  </si>
  <si>
    <t>생산 확정 구간 : 안전재고 수준 낮아지고 수요에 제대로 대응 못할 걸 대비(3에서2)</t>
    <phoneticPr fontId="1" type="noConversion"/>
  </si>
  <si>
    <t>원자재 수급 상태 나쁘지 않음. 재고 수준도 오렌지 잠깐 떨어지긴 했지만 가용성 괜찮음</t>
    <phoneticPr fontId="1" type="noConversion"/>
  </si>
  <si>
    <t>늘어나는 수요, 유통기한 납기 맞추기, 진부화 문제 해결을 위한 완제품 수치 변경 필요함</t>
    <phoneticPr fontId="1" type="noConversion"/>
  </si>
  <si>
    <t>&gt; 생산간격 줄여서 진부화율 낮추기, 안전재고는 조금 더 가져가기(판촉으로 인한 수요, 패널티 방지)</t>
    <phoneticPr fontId="1" type="noConversion"/>
  </si>
  <si>
    <t>생산확정구간은 원자재의 라인으로의 투입에서 부담이 될까 우려했지만 생각보다 원자재쪽</t>
    <phoneticPr fontId="1" type="noConversion"/>
  </si>
  <si>
    <t>문제는 터지지 않았으니 그대로 한번 가보도록 함.</t>
    <phoneticPr fontId="1" type="noConversion"/>
  </si>
  <si>
    <t>안전재고
(weeks)</t>
    <phoneticPr fontId="1" type="noConversion"/>
  </si>
  <si>
    <t>주문크기
(weeks)</t>
    <phoneticPr fontId="1" type="noConversion"/>
  </si>
  <si>
    <t>생산 확정 구간(weeks)</t>
    <phoneticPr fontId="1" type="noConversion"/>
  </si>
  <si>
    <t>생산 간격
(days)</t>
    <phoneticPr fontId="1" type="noConversion"/>
  </si>
  <si>
    <t>오렌지/망고+C 1리터</t>
    <phoneticPr fontId="1" type="noConversion"/>
  </si>
  <si>
    <t>오렌지/C-파워 PET</t>
    <phoneticPr fontId="1" type="noConversion"/>
  </si>
  <si>
    <t>KPI</t>
    <phoneticPr fontId="1" type="noConversion"/>
  </si>
  <si>
    <t>원자재 가용성(%)</t>
    <phoneticPr fontId="1" type="noConversion"/>
  </si>
  <si>
    <t>원자재 재고(weeks)</t>
    <phoneticPr fontId="1" type="noConversion"/>
  </si>
  <si>
    <t>완제품 재고(weeks)</t>
    <phoneticPr fontId="1" type="noConversion"/>
  </si>
  <si>
    <t>팩 1 리터</t>
  </si>
  <si>
    <t>PET</t>
  </si>
  <si>
    <t>오렌지</t>
  </si>
  <si>
    <t>망고</t>
  </si>
  <si>
    <t>비타민 C</t>
  </si>
  <si>
    <t>물</t>
  </si>
  <si>
    <t>푸레시 오렌지 1 리터</t>
  </si>
  <si>
    <t>푸레시 오렌지/망고 1 리터</t>
  </si>
  <si>
    <t>푸레시 오렌지/망고+C 1리터</t>
  </si>
  <si>
    <t>푸레시 오렌지 PET</t>
  </si>
  <si>
    <t>푸레시 오렌지/C-파워 PET</t>
  </si>
  <si>
    <t>푸레시 오렌지/망고 PET</t>
  </si>
  <si>
    <t>합계</t>
    <phoneticPr fontId="1" type="noConversion"/>
  </si>
  <si>
    <t>투자수익율</t>
    <phoneticPr fontId="1" type="noConversion"/>
  </si>
  <si>
    <t>Super</t>
    <phoneticPr fontId="1" type="noConversion"/>
  </si>
  <si>
    <t>Convi</t>
    <phoneticPr fontId="1" type="noConversion"/>
  </si>
  <si>
    <t>SAVE</t>
    <phoneticPr fontId="1" type="noConversion"/>
  </si>
  <si>
    <t>계약된 매출액</t>
    <phoneticPr fontId="1" type="noConversion"/>
  </si>
  <si>
    <t>보너스 또는 벌금</t>
    <phoneticPr fontId="1" type="noConversion"/>
  </si>
  <si>
    <t>실현된 수익</t>
    <phoneticPr fontId="1" type="noConversion"/>
  </si>
  <si>
    <t>Tight</t>
    <phoneticPr fontId="1" type="noConversion"/>
  </si>
  <si>
    <t>L'astique</t>
    <phoneticPr fontId="1" type="noConversion"/>
  </si>
  <si>
    <t>Bio Mango</t>
    <phoneticPr fontId="1" type="noConversion"/>
  </si>
  <si>
    <t>Larenja Grande</t>
    <phoneticPr fontId="1" type="noConversion"/>
  </si>
  <si>
    <t>Dose</t>
    <phoneticPr fontId="1" type="noConversion"/>
  </si>
  <si>
    <t>자재비</t>
    <phoneticPr fontId="1" type="noConversion"/>
  </si>
  <si>
    <t>용기주입 라인 고정비</t>
    <phoneticPr fontId="1" type="noConversion"/>
  </si>
  <si>
    <t>정직원</t>
    <phoneticPr fontId="1" type="noConversion"/>
  </si>
  <si>
    <t>임시직</t>
    <phoneticPr fontId="1" type="noConversion"/>
  </si>
  <si>
    <t>임대</t>
    <phoneticPr fontId="1" type="noConversion"/>
  </si>
  <si>
    <t>혼합기 고정비</t>
    <phoneticPr fontId="1" type="noConversion"/>
  </si>
  <si>
    <t>혼합기 변동비</t>
    <phoneticPr fontId="1" type="noConversion"/>
  </si>
  <si>
    <t>생산비(노무비+일부 고정비)</t>
    <phoneticPr fontId="1" type="noConversion"/>
  </si>
  <si>
    <t>매출원가</t>
    <phoneticPr fontId="1" type="noConversion"/>
  </si>
  <si>
    <t>총이익 (수익 - 매출원가)</t>
    <phoneticPr fontId="1" type="noConversion"/>
  </si>
  <si>
    <t>에너지</t>
    <phoneticPr fontId="1" type="noConversion"/>
  </si>
  <si>
    <t>물</t>
    <phoneticPr fontId="1" type="noConversion"/>
  </si>
  <si>
    <t>기타</t>
    <phoneticPr fontId="1" type="noConversion"/>
  </si>
  <si>
    <t>간접비</t>
    <phoneticPr fontId="1" type="noConversion"/>
  </si>
  <si>
    <t>원자재 이자비</t>
    <phoneticPr fontId="1" type="noConversion"/>
  </si>
  <si>
    <t>제품 이자비</t>
    <phoneticPr fontId="1" type="noConversion"/>
  </si>
  <si>
    <t>원자재 창고 팔레트 위치</t>
    <phoneticPr fontId="1" type="noConversion"/>
  </si>
  <si>
    <t>초과 원자재 창고</t>
    <phoneticPr fontId="1" type="noConversion"/>
  </si>
  <si>
    <t>완제품 창고 팔레트 위치</t>
    <phoneticPr fontId="1" type="noConversion"/>
  </si>
  <si>
    <t>초과 완제품 창고</t>
    <phoneticPr fontId="1" type="noConversion"/>
  </si>
  <si>
    <t>폐기 비용</t>
    <phoneticPr fontId="1" type="noConversion"/>
  </si>
  <si>
    <t>재고금액에 대한 이자비**</t>
    <phoneticPr fontId="1" type="noConversion"/>
  </si>
  <si>
    <t>공간**</t>
    <phoneticPr fontId="1" type="noConversion"/>
  </si>
  <si>
    <t>위험**</t>
    <phoneticPr fontId="1" type="noConversion"/>
  </si>
  <si>
    <t>원자재 입고처리**</t>
    <phoneticPr fontId="1" type="noConversion"/>
  </si>
  <si>
    <t>자재취급비</t>
    <phoneticPr fontId="1" type="noConversion"/>
  </si>
  <si>
    <t>주문 라인품목</t>
    <phoneticPr fontId="1" type="noConversion"/>
  </si>
  <si>
    <t>계약된 공급업체</t>
    <phoneticPr fontId="1" type="noConversion"/>
  </si>
  <si>
    <t>원자재 입고**</t>
    <phoneticPr fontId="1" type="noConversion"/>
  </si>
  <si>
    <t>완제품 출고**</t>
    <phoneticPr fontId="1" type="noConversion"/>
  </si>
  <si>
    <t>관리비</t>
    <phoneticPr fontId="1" type="noConversion"/>
  </si>
  <si>
    <t>물류비</t>
    <phoneticPr fontId="1" type="noConversion"/>
  </si>
  <si>
    <t>판매관리비</t>
    <phoneticPr fontId="1" type="noConversion"/>
  </si>
  <si>
    <t>고정</t>
    <phoneticPr fontId="1" type="noConversion"/>
  </si>
  <si>
    <t>재고</t>
    <phoneticPr fontId="1" type="noConversion"/>
  </si>
  <si>
    <t>기계</t>
    <phoneticPr fontId="1" type="noConversion"/>
  </si>
  <si>
    <t>지불조건</t>
    <phoneticPr fontId="1" type="noConversion"/>
  </si>
  <si>
    <t>투자</t>
    <phoneticPr fontId="1" type="noConversion"/>
  </si>
  <si>
    <t>영업이익 (총이익 - 판매관리비)</t>
    <phoneticPr fontId="1" type="noConversion"/>
  </si>
  <si>
    <t>수식 있는 셀</t>
    <phoneticPr fontId="1" type="noConversion"/>
  </si>
  <si>
    <t>0R</t>
    <phoneticPr fontId="1" type="noConversion"/>
  </si>
  <si>
    <t>1R</t>
    <phoneticPr fontId="1" type="noConversion"/>
  </si>
  <si>
    <t>2R</t>
    <phoneticPr fontId="1" type="noConversion"/>
  </si>
  <si>
    <t>3R</t>
    <phoneticPr fontId="1" type="noConversion"/>
  </si>
  <si>
    <t>4R</t>
    <phoneticPr fontId="1" type="noConversion"/>
  </si>
  <si>
    <t>5R</t>
    <phoneticPr fontId="1" type="noConversion"/>
  </si>
  <si>
    <t>6R</t>
    <phoneticPr fontId="1" type="noConversion"/>
  </si>
  <si>
    <t>[전체방향성]</t>
    <phoneticPr fontId="1" type="noConversion"/>
  </si>
  <si>
    <t>&gt; 완제품과 직결</t>
    <phoneticPr fontId="1" type="noConversion"/>
  </si>
  <si>
    <t>&gt; 완제품에 비해 수명 긺(52주)</t>
    <phoneticPr fontId="1" type="noConversion"/>
  </si>
  <si>
    <t>* [구매]원자재 파트는 확실하게 끌고갈 것</t>
    <phoneticPr fontId="1" type="noConversion"/>
  </si>
  <si>
    <t>* 생산 파트는 위 전략에 맞춰서 진행 -&gt; 재고 및 생산 계획 준수율 등 향상된 후 비용을 절약할 계획</t>
    <phoneticPr fontId="1" type="noConversion"/>
  </si>
  <si>
    <t>* [판매]완제품 파트는 고객신뢰도 향상에 초점 -&gt; 다른 요소는 우리가 유리하게</t>
    <phoneticPr fontId="1" type="noConversion"/>
  </si>
  <si>
    <t>* 엑셀 파일에 각자 탭 생성 후 결정로그 기록, 의사결정 이유, 분석 공유하기</t>
    <phoneticPr fontId="1" type="noConversion"/>
  </si>
  <si>
    <r>
      <t xml:space="preserve">&gt; 본인 파트 시점에서 작성하는데 다른 파트와 협상이 필요한 경우 </t>
    </r>
    <r>
      <rPr>
        <sz val="11"/>
        <color rgb="FFFF0000"/>
        <rFont val="맑은 고딕"/>
        <family val="3"/>
        <charset val="129"/>
        <scheme val="minor"/>
      </rPr>
      <t>[파트이름]</t>
    </r>
    <r>
      <rPr>
        <sz val="11"/>
        <color theme="1"/>
        <rFont val="맑은 고딕"/>
        <family val="3"/>
        <charset val="129"/>
        <scheme val="minor"/>
      </rPr>
      <t xml:space="preserve"> 표시해주면 좋을 듯!</t>
    </r>
    <phoneticPr fontId="1" type="noConversion"/>
  </si>
  <si>
    <r>
      <t xml:space="preserve">&gt; ex) 문제점 : 원자재 과다해서 안전재고 혹은 주문크기 감소해야 함
</t>
    </r>
    <r>
      <rPr>
        <sz val="11"/>
        <color rgb="FFFF0000"/>
        <rFont val="맑은 고딕"/>
        <family val="3"/>
        <charset val="129"/>
        <scheme val="minor"/>
      </rPr>
      <t>[구매]</t>
    </r>
    <r>
      <rPr>
        <sz val="11"/>
        <color theme="1"/>
        <rFont val="맑은 고딕"/>
        <family val="2"/>
        <charset val="129"/>
        <scheme val="minor"/>
      </rPr>
      <t xml:space="preserve"> 팩 1리터, PET 재고 감소(원자재 가용성 100%) / 신뢰성 높이고 주문크기 감소?</t>
    </r>
    <phoneticPr fontId="1" type="noConversion"/>
  </si>
  <si>
    <t>[1주차]</t>
    <phoneticPr fontId="1" type="noConversion"/>
  </si>
  <si>
    <t>* 계약지수가 비약적으로 변동되지 않는다고 얕보면 안될 듯!</t>
    <phoneticPr fontId="1" type="noConversion"/>
  </si>
  <si>
    <t>&gt; 어짜피 구매, 판매 둘다 크게 변하지 않음</t>
    <phoneticPr fontId="1" type="noConversion"/>
  </si>
  <si>
    <t>&gt; 결국 비용 아끼고 매출 증대해야 높은 ROI 도출 가능</t>
    <phoneticPr fontId="1" type="noConversion"/>
  </si>
  <si>
    <t>* 회의 전 자기파트에 대한 의사결정, 이유, 다른 파트와 협상할 부분은 확실히 해오기</t>
    <phoneticPr fontId="1" type="noConversion"/>
  </si>
  <si>
    <t>* SCM 파트는 모든 파트와 연관,,,ㅎㅎㅎ</t>
    <phoneticPr fontId="1" type="noConversion"/>
  </si>
  <si>
    <t xml:space="preserve">&gt; 놓친 요소는 없는지 ㅠㅠ </t>
    <phoneticPr fontId="1" type="noConversion"/>
  </si>
  <si>
    <t>&gt; 생각보다 고려할 요소가 많은것 같음 ex) 재고 의사결정하는 과정에서 리드타임도 고려</t>
    <phoneticPr fontId="1" type="noConversion"/>
  </si>
  <si>
    <t>거래단위</t>
    <phoneticPr fontId="1" type="noConversion"/>
  </si>
  <si>
    <t>납품구간</t>
    <phoneticPr fontId="1" type="noConversion"/>
  </si>
  <si>
    <t>품질</t>
    <phoneticPr fontId="1" type="noConversion"/>
  </si>
  <si>
    <t>계약지수</t>
    <phoneticPr fontId="1" type="noConversion"/>
  </si>
  <si>
    <t>2일</t>
    <phoneticPr fontId="1" type="noConversion"/>
  </si>
  <si>
    <t>높음</t>
    <phoneticPr fontId="1" type="noConversion"/>
  </si>
  <si>
    <t>파레트</t>
    <phoneticPr fontId="1" type="noConversion"/>
  </si>
  <si>
    <t>1일</t>
    <phoneticPr fontId="1" type="noConversion"/>
  </si>
  <si>
    <t>중급 벌크 컨테이너</t>
    <phoneticPr fontId="1" type="noConversion"/>
  </si>
  <si>
    <t>1주</t>
    <phoneticPr fontId="1" type="noConversion"/>
  </si>
  <si>
    <t>나쁨</t>
    <phoneticPr fontId="1" type="noConversion"/>
  </si>
  <si>
    <t>드럼</t>
    <phoneticPr fontId="1" type="noConversion"/>
  </si>
  <si>
    <t>4시간</t>
    <phoneticPr fontId="1" type="noConversion"/>
  </si>
  <si>
    <t>중간</t>
    <phoneticPr fontId="1" type="noConversion"/>
  </si>
  <si>
    <t>원자재 거절(불량) (%)</t>
    <phoneticPr fontId="1" type="noConversion"/>
  </si>
  <si>
    <t>원자재비 (%)</t>
    <phoneticPr fontId="1" type="noConversion"/>
  </si>
  <si>
    <t>공급업체 납품 신뢰성</t>
    <phoneticPr fontId="1" type="noConversion"/>
  </si>
  <si>
    <t>고객</t>
    <phoneticPr fontId="1" type="noConversion"/>
  </si>
  <si>
    <t>* 현재 변경 가능한 요소들</t>
    <phoneticPr fontId="1" type="noConversion"/>
  </si>
  <si>
    <t>계약 지수</t>
    <phoneticPr fontId="1" type="noConversion"/>
  </si>
  <si>
    <t>서비스 수준 유형</t>
    <phoneticPr fontId="1" type="noConversion"/>
  </si>
  <si>
    <t>서비스 수준(%)</t>
    <phoneticPr fontId="1" type="noConversion"/>
  </si>
  <si>
    <t>유통기한(%)</t>
    <phoneticPr fontId="1" type="noConversion"/>
  </si>
  <si>
    <t>주문 마감시간</t>
    <phoneticPr fontId="1" type="noConversion"/>
  </si>
  <si>
    <t>5pm</t>
    <phoneticPr fontId="1" type="noConversion"/>
  </si>
  <si>
    <t>거래 단위</t>
    <phoneticPr fontId="1" type="noConversion"/>
  </si>
  <si>
    <t>상자</t>
    <phoneticPr fontId="1" type="noConversion"/>
  </si>
  <si>
    <t>팔레트</t>
    <phoneticPr fontId="1" type="noConversion"/>
  </si>
  <si>
    <t>지불 조건(week)</t>
    <phoneticPr fontId="1" type="noConversion"/>
  </si>
  <si>
    <t>Save</t>
    <phoneticPr fontId="1" type="noConversion"/>
  </si>
  <si>
    <t>판촉 압력</t>
    <phoneticPr fontId="1" type="noConversion"/>
  </si>
  <si>
    <t>약함</t>
    <phoneticPr fontId="1" type="noConversion"/>
  </si>
  <si>
    <t>판촉 압력 사전 예고</t>
    <phoneticPr fontId="1" type="noConversion"/>
  </si>
  <si>
    <t>12pm</t>
    <phoneticPr fontId="1" type="noConversion"/>
  </si>
  <si>
    <t>파레트 층</t>
    <phoneticPr fontId="1" type="noConversion"/>
  </si>
  <si>
    <t>중기(4주)</t>
    <phoneticPr fontId="1" type="noConversion"/>
  </si>
  <si>
    <t>장기(7주)</t>
    <phoneticPr fontId="1" type="noConversion"/>
  </si>
  <si>
    <t>주문 관리</t>
    <phoneticPr fontId="1" type="noConversion"/>
  </si>
  <si>
    <t>비율별(주문량)</t>
    <phoneticPr fontId="1" type="noConversion"/>
  </si>
  <si>
    <t>고객우선순위(매출액기준)</t>
    <phoneticPr fontId="1" type="noConversion"/>
  </si>
  <si>
    <t>[원자재]</t>
    <phoneticPr fontId="1" type="noConversion"/>
  </si>
  <si>
    <t>* 전반적으로 높은 재고수준을 해소할 것</t>
    <phoneticPr fontId="1" type="noConversion"/>
  </si>
  <si>
    <t>* 팩 1 리터 &amp; PET 높은 수준의 재고, 원자재 수급은 안정적</t>
    <phoneticPr fontId="1" type="noConversion"/>
  </si>
  <si>
    <r>
      <t xml:space="preserve">&gt; </t>
    </r>
    <r>
      <rPr>
        <b/>
        <sz val="11"/>
        <color rgb="FFFF0000"/>
        <rFont val="맑은 고딕"/>
        <family val="3"/>
        <charset val="129"/>
        <scheme val="minor"/>
      </rPr>
      <t>결정로그</t>
    </r>
    <r>
      <rPr>
        <b/>
        <sz val="11"/>
        <color theme="1"/>
        <rFont val="맑은 고딕"/>
        <family val="3"/>
        <charset val="129"/>
        <scheme val="minor"/>
      </rPr>
      <t xml:space="preserve"> : 안전재고 2.5로 감소 / 주문크기 2.0으로 감소(-50%)</t>
    </r>
    <phoneticPr fontId="1" type="noConversion"/>
  </si>
  <si>
    <r>
      <t xml:space="preserve">&gt; 재고감소, 창고변동성 감소 </t>
    </r>
    <r>
      <rPr>
        <b/>
        <sz val="11"/>
        <color theme="1"/>
        <rFont val="맑은 고딕"/>
        <family val="3"/>
        <charset val="129"/>
        <scheme val="minor"/>
      </rPr>
      <t>[생산]</t>
    </r>
    <r>
      <rPr>
        <sz val="11"/>
        <color theme="1"/>
        <rFont val="맑은 고딕"/>
        <family val="2"/>
        <charset val="129"/>
        <scheme val="minor"/>
      </rPr>
      <t xml:space="preserve"> / 선적 증가, 주문 증가 </t>
    </r>
    <r>
      <rPr>
        <b/>
        <sz val="11"/>
        <color theme="1"/>
        <rFont val="맑은 고딕"/>
        <family val="3"/>
        <charset val="129"/>
        <scheme val="minor"/>
      </rPr>
      <t>[구매]</t>
    </r>
    <phoneticPr fontId="1" type="noConversion"/>
  </si>
  <si>
    <r>
      <t xml:space="preserve">&gt; </t>
    </r>
    <r>
      <rPr>
        <b/>
        <sz val="11"/>
        <color theme="1"/>
        <rFont val="맑은 고딕"/>
        <family val="3"/>
        <charset val="129"/>
        <scheme val="minor"/>
      </rPr>
      <t>[구매]</t>
    </r>
    <r>
      <rPr>
        <sz val="11"/>
        <color theme="1"/>
        <rFont val="맑은 고딕"/>
        <family val="3"/>
        <charset val="129"/>
        <scheme val="minor"/>
      </rPr>
      <t xml:space="preserve"> 납품신뢰성 올려줘야 함</t>
    </r>
    <phoneticPr fontId="1" type="noConversion"/>
  </si>
  <si>
    <t>* 망고 납품신뢰성 낮음, 원자재 가용성 개선할 것</t>
    <phoneticPr fontId="1" type="noConversion"/>
  </si>
  <si>
    <r>
      <t xml:space="preserve">&gt; </t>
    </r>
    <r>
      <rPr>
        <b/>
        <sz val="11"/>
        <color rgb="FFFF0000"/>
        <rFont val="맑은 고딕"/>
        <family val="3"/>
        <charset val="129"/>
        <scheme val="minor"/>
      </rPr>
      <t>결정로그</t>
    </r>
    <r>
      <rPr>
        <b/>
        <sz val="11"/>
        <color theme="1"/>
        <rFont val="맑은 고딕"/>
        <family val="3"/>
        <charset val="129"/>
        <scheme val="minor"/>
      </rPr>
      <t xml:space="preserve"> : 안전재고 3.0 유지 / 주문크기 4.0에서 2.0으로 감소(-50%)</t>
    </r>
    <phoneticPr fontId="1" type="noConversion"/>
  </si>
  <si>
    <t>&gt; 거절율 높기 때문에 안전재고는 우선 유지</t>
    <phoneticPr fontId="1" type="noConversion"/>
  </si>
  <si>
    <t>&gt; 리드타임 6주(30일) &lt;&gt; 주문 2주마다 + 안전재고 3주</t>
    <phoneticPr fontId="1" type="noConversion"/>
  </si>
  <si>
    <t>* 오렌지 납품신뢰성, 가용성 높지만 재고 너무 과다 (*리드타임 긺)</t>
    <phoneticPr fontId="1" type="noConversion"/>
  </si>
  <si>
    <t>* 비타민C 원자재 수급 매우 안정적 재고만 감소시킬 것</t>
    <phoneticPr fontId="1" type="noConversion"/>
  </si>
  <si>
    <t>* 주문비용, 운송비용, 재고비용 변화 확인할 것</t>
    <phoneticPr fontId="1" type="noConversion"/>
  </si>
  <si>
    <t>[완제품]</t>
    <phoneticPr fontId="1" type="noConversion"/>
  </si>
  <si>
    <r>
      <t xml:space="preserve">* </t>
    </r>
    <r>
      <rPr>
        <b/>
        <sz val="11"/>
        <color rgb="FFFF0000"/>
        <rFont val="맑은 고딕"/>
        <family val="3"/>
        <charset val="129"/>
        <scheme val="minor"/>
      </rPr>
      <t>결정로그</t>
    </r>
    <r>
      <rPr>
        <b/>
        <sz val="11"/>
        <rFont val="맑은 고딕"/>
        <family val="3"/>
        <charset val="129"/>
        <scheme val="minor"/>
      </rPr>
      <t xml:space="preserve"> :</t>
    </r>
    <r>
      <rPr>
        <b/>
        <sz val="11"/>
        <color theme="1"/>
        <rFont val="맑은 고딕"/>
        <family val="3"/>
        <charset val="129"/>
        <scheme val="minor"/>
      </rPr>
      <t xml:space="preserve"> 생산간격을 15에서 7.5로 감소(-50%)</t>
    </r>
    <phoneticPr fontId="1" type="noConversion"/>
  </si>
  <si>
    <r>
      <t xml:space="preserve">&gt; 완제품재고 감소, 창고변동성 감소 </t>
    </r>
    <r>
      <rPr>
        <b/>
        <sz val="11"/>
        <color theme="1"/>
        <rFont val="맑은 고딕"/>
        <family val="3"/>
        <charset val="129"/>
        <scheme val="minor"/>
      </rPr>
      <t>[생산]</t>
    </r>
    <r>
      <rPr>
        <sz val="11"/>
        <color theme="1"/>
        <rFont val="맑은 고딕"/>
        <family val="2"/>
        <charset val="129"/>
        <scheme val="minor"/>
      </rPr>
      <t xml:space="preserve"> / 작업변경시간 증가 </t>
    </r>
    <r>
      <rPr>
        <b/>
        <sz val="11"/>
        <color theme="1"/>
        <rFont val="맑은 고딕"/>
        <family val="3"/>
        <charset val="129"/>
        <scheme val="minor"/>
      </rPr>
      <t>[생산]</t>
    </r>
    <phoneticPr fontId="1" type="noConversion"/>
  </si>
  <si>
    <r>
      <t xml:space="preserve">* </t>
    </r>
    <r>
      <rPr>
        <b/>
        <sz val="11"/>
        <color rgb="FFFF0000"/>
        <rFont val="맑은 고딕"/>
        <family val="3"/>
        <charset val="129"/>
        <scheme val="minor"/>
      </rPr>
      <t>결정로그</t>
    </r>
    <r>
      <rPr>
        <b/>
        <sz val="11"/>
        <color theme="1"/>
        <rFont val="맑은 고딕"/>
        <family val="3"/>
        <charset val="129"/>
        <scheme val="minor"/>
      </rPr>
      <t xml:space="preserve"> : 안전재고 2에서 2.5로 증가(+25%)</t>
    </r>
    <phoneticPr fontId="1" type="noConversion"/>
  </si>
  <si>
    <t>&gt; 신뢰성 증가 / 완제품재고 증가</t>
    <phoneticPr fontId="1" type="noConversion"/>
  </si>
  <si>
    <t>* 초과창고비용, 진부화율 10%대 감소시킬 것</t>
    <phoneticPr fontId="1" type="noConversion"/>
  </si>
  <si>
    <t>&gt; 완제품 재고 감소시켜서 해소</t>
    <phoneticPr fontId="1" type="noConversion"/>
  </si>
  <si>
    <t xml:space="preserve">* [판매]에서 고객서비스 수준을 92%로 증가시키는 전략 예정 </t>
    <phoneticPr fontId="1" type="noConversion"/>
  </si>
  <si>
    <t>&gt; 생산은 유연하게 + 안전재고는 더 유지하는 방향으로 로그결정</t>
    <phoneticPr fontId="1" type="noConversion"/>
  </si>
  <si>
    <t>결정</t>
    <phoneticPr fontId="1" type="noConversion"/>
  </si>
  <si>
    <t>팔레트 공간 개수</t>
    <phoneticPr fontId="1" type="noConversion"/>
  </si>
  <si>
    <t>정직원수(원자재)</t>
    <phoneticPr fontId="1" type="noConversion"/>
  </si>
  <si>
    <t>혼합기(생산)</t>
    <phoneticPr fontId="1" type="noConversion"/>
  </si>
  <si>
    <t>푸르트믹스MQ</t>
    <phoneticPr fontId="1" type="noConversion"/>
  </si>
  <si>
    <t>*</t>
    <phoneticPr fontId="1" type="noConversion"/>
  </si>
  <si>
    <t>용기주입 라인</t>
    <phoneticPr fontId="1" type="noConversion"/>
  </si>
  <si>
    <t>스위스 필1</t>
    <phoneticPr fontId="1" type="noConversion"/>
  </si>
  <si>
    <t>교대근무횟수</t>
    <phoneticPr fontId="1" type="noConversion"/>
  </si>
  <si>
    <t>준비기간 단축행동</t>
    <phoneticPr fontId="1" type="noConversion"/>
  </si>
  <si>
    <t>x</t>
    <phoneticPr fontId="1" type="noConversion"/>
  </si>
  <si>
    <t>정직원 수</t>
    <phoneticPr fontId="1" type="noConversion"/>
  </si>
  <si>
    <t>&gt; 이 부분에 대해서는 교대근무 수를 늘려서 초과근무를 줄이려 했으나</t>
    <phoneticPr fontId="1" type="noConversion"/>
  </si>
  <si>
    <t>5명부터는 비용이 추가 차징 되어 4명까지만 늘림</t>
    <phoneticPr fontId="1" type="noConversion"/>
  </si>
  <si>
    <t>결정로그 : 교대 근무 횟수 3-&gt;4</t>
    <phoneticPr fontId="1" type="noConversion"/>
  </si>
  <si>
    <t>1주차 전략</t>
    <phoneticPr fontId="1" type="noConversion"/>
  </si>
  <si>
    <t>* 비용절감보다는 패널티 문제 해결할 것</t>
    <phoneticPr fontId="1" type="noConversion"/>
  </si>
  <si>
    <t>* 원자재/완제품의 대응성 높이고 재고 감소시킬 것</t>
    <phoneticPr fontId="1" type="noConversion"/>
  </si>
  <si>
    <t>* 생산계획준수율 높일 것</t>
    <phoneticPr fontId="1" type="noConversion"/>
  </si>
  <si>
    <r>
      <t xml:space="preserve">&gt; </t>
    </r>
    <r>
      <rPr>
        <b/>
        <sz val="11"/>
        <color rgb="FFFF0000"/>
        <rFont val="맑은 고딕"/>
        <family val="3"/>
        <charset val="129"/>
        <scheme val="minor"/>
      </rPr>
      <t>결정로그</t>
    </r>
    <r>
      <rPr>
        <b/>
        <sz val="11"/>
        <color theme="1"/>
        <rFont val="맑은 고딕"/>
        <family val="3"/>
        <charset val="129"/>
        <scheme val="minor"/>
      </rPr>
      <t xml:space="preserve"> : 안전재고 3으로 유지 / 주문크기 3으로 감소</t>
    </r>
    <phoneticPr fontId="1" type="noConversion"/>
  </si>
  <si>
    <r>
      <t xml:space="preserve">&gt; </t>
    </r>
    <r>
      <rPr>
        <b/>
        <sz val="11"/>
        <color rgb="FFFF0000"/>
        <rFont val="맑은 고딕"/>
        <family val="3"/>
        <charset val="129"/>
        <scheme val="minor"/>
      </rPr>
      <t>결정로그</t>
    </r>
    <r>
      <rPr>
        <b/>
        <sz val="11"/>
        <color theme="1"/>
        <rFont val="맑은 고딕"/>
        <family val="3"/>
        <charset val="129"/>
        <scheme val="minor"/>
      </rPr>
      <t xml:space="preserve"> : 안전재고 2.5로 감소 / 주문크기 3.0으로 감소</t>
    </r>
    <phoneticPr fontId="1" type="noConversion"/>
  </si>
  <si>
    <t>단계</t>
    <phoneticPr fontId="1" type="noConversion"/>
  </si>
  <si>
    <t>[순위기록]</t>
    <phoneticPr fontId="1" type="noConversion"/>
  </si>
  <si>
    <t>투자수익률</t>
    <phoneticPr fontId="1" type="noConversion"/>
  </si>
  <si>
    <t>판매</t>
    <phoneticPr fontId="1" type="noConversion"/>
  </si>
  <si>
    <t>운영/생산</t>
    <phoneticPr fontId="1" type="noConversion"/>
  </si>
  <si>
    <t>구매</t>
    <phoneticPr fontId="1" type="noConversion"/>
  </si>
  <si>
    <t>공급사슬</t>
    <phoneticPr fontId="1" type="noConversion"/>
  </si>
  <si>
    <t>1주차</t>
    <phoneticPr fontId="1" type="noConversion"/>
  </si>
  <si>
    <t>2주차</t>
    <phoneticPr fontId="1" type="noConversion"/>
  </si>
  <si>
    <t>3주차</t>
    <phoneticPr fontId="1" type="noConversion"/>
  </si>
  <si>
    <t>4주차</t>
    <phoneticPr fontId="1" type="noConversion"/>
  </si>
  <si>
    <t>5주차</t>
    <phoneticPr fontId="1" type="noConversion"/>
  </si>
  <si>
    <t>6주차</t>
    <phoneticPr fontId="1" type="noConversion"/>
  </si>
  <si>
    <t>[1주차] 목표</t>
    <phoneticPr fontId="1" type="noConversion"/>
  </si>
  <si>
    <t>[1주차] 분석</t>
    <phoneticPr fontId="1" type="noConversion"/>
  </si>
  <si>
    <r>
      <rPr>
        <sz val="11"/>
        <color theme="1"/>
        <rFont val="맑은 고딕"/>
        <family val="3"/>
        <charset val="129"/>
        <scheme val="minor"/>
      </rPr>
      <t xml:space="preserve">&gt; </t>
    </r>
    <r>
      <rPr>
        <b/>
        <sz val="11"/>
        <color theme="1"/>
        <rFont val="맑은 고딕"/>
        <family val="3"/>
        <charset val="129"/>
        <scheme val="minor"/>
      </rPr>
      <t>[생산]</t>
    </r>
    <r>
      <rPr>
        <sz val="11"/>
        <color theme="1"/>
        <rFont val="맑은 고딕"/>
        <family val="3"/>
        <charset val="129"/>
        <scheme val="minor"/>
      </rPr>
      <t xml:space="preserve"> 생산계획 준수율을 높여줘야 함</t>
    </r>
    <r>
      <rPr>
        <b/>
        <sz val="11"/>
        <color theme="1"/>
        <rFont val="맑은 고딕"/>
        <family val="3"/>
        <charset val="129"/>
        <scheme val="minor"/>
      </rPr>
      <t xml:space="preserve"> </t>
    </r>
    <phoneticPr fontId="1" type="noConversion"/>
  </si>
  <si>
    <t>원자재는 30%감소, 완제품은 조금 상승</t>
    <phoneticPr fontId="1" type="noConversion"/>
  </si>
  <si>
    <t>납품신뢰성 상승 &gt; PET는 조금 올리면 좋을 듯</t>
    <phoneticPr fontId="1" type="noConversion"/>
  </si>
  <si>
    <t>재고 30%감소, 원자재 가용성 100% 달성</t>
    <phoneticPr fontId="1" type="noConversion"/>
  </si>
  <si>
    <t>거절율 하락, 재고 감소, 원자재 가용성 상승</t>
    <phoneticPr fontId="1" type="noConversion"/>
  </si>
  <si>
    <t>재고 감소, 가용성 소폭 상승</t>
    <phoneticPr fontId="1" type="noConversion"/>
  </si>
  <si>
    <t>재고 감소</t>
    <phoneticPr fontId="1" type="noConversion"/>
  </si>
  <si>
    <t>주문비용, 운송비용 크게 상승하지는 않았지만</t>
    <phoneticPr fontId="1" type="noConversion"/>
  </si>
  <si>
    <t>망고 운송비용 약 4배 상승</t>
    <phoneticPr fontId="1" type="noConversion"/>
  </si>
  <si>
    <t>원자재 생산창고 감소시킬 것</t>
    <phoneticPr fontId="1" type="noConversion"/>
  </si>
  <si>
    <t>* 전반적으로 재고 감소, 수급 매우 좋음</t>
    <phoneticPr fontId="1" type="noConversion"/>
  </si>
  <si>
    <t>* 전반적으로 서비스수준, 즉시가용성 높게 상승</t>
    <phoneticPr fontId="1" type="noConversion"/>
  </si>
  <si>
    <t>생산계획 준수율 상승</t>
    <phoneticPr fontId="1" type="noConversion"/>
  </si>
  <si>
    <t>완제품 재고는 다소 상승</t>
    <phoneticPr fontId="1" type="noConversion"/>
  </si>
  <si>
    <t>오렌지/C-파워 PET 제외 진부화 다소 감소</t>
    <phoneticPr fontId="1" type="noConversion"/>
  </si>
  <si>
    <t xml:space="preserve"> &gt; 아직 높은 편</t>
    <phoneticPr fontId="1" type="noConversion"/>
  </si>
  <si>
    <t>[2주차] 목표</t>
    <phoneticPr fontId="1" type="noConversion"/>
  </si>
  <si>
    <t>[2주차] 분석</t>
    <phoneticPr fontId="1" type="noConversion"/>
  </si>
  <si>
    <t>* 1주차는 현재의 문제점 해결 + 각 로그의 변화 어떤떤 영향?</t>
    <phoneticPr fontId="1" type="noConversion"/>
  </si>
  <si>
    <t>&gt; 2주차부터 전략적으로</t>
    <phoneticPr fontId="1" type="noConversion"/>
  </si>
  <si>
    <t>1주차 결과</t>
    <phoneticPr fontId="1" type="noConversion"/>
  </si>
  <si>
    <t>* 재고를 줄이느냐 유지하느냐</t>
    <phoneticPr fontId="1" type="noConversion"/>
  </si>
  <si>
    <t>* 전반적으로 좋은 수급률, 가용성을 보이는 상황</t>
    <phoneticPr fontId="1" type="noConversion"/>
  </si>
  <si>
    <t>[원자재 창고]</t>
    <phoneticPr fontId="1" type="noConversion"/>
  </si>
  <si>
    <t>공간활용률이 80%대로 적정 수준은 유지중이다</t>
    <phoneticPr fontId="1" type="noConversion"/>
  </si>
  <si>
    <t>[용기주입라인]</t>
    <phoneticPr fontId="1" type="noConversion"/>
  </si>
  <si>
    <t>[완제품 창고]</t>
    <phoneticPr fontId="1" type="noConversion"/>
  </si>
  <si>
    <t>아직은 추이를 보기로 함 (괜히 여러 변수 건드렸다가 어떻게 될지 몰라서)</t>
    <phoneticPr fontId="1" type="noConversion"/>
  </si>
  <si>
    <t>구매팀에서는 주문간격 및 양을 줄여 재고에 대응하기 쉽게 했다</t>
    <phoneticPr fontId="1" type="noConversion"/>
  </si>
  <si>
    <t>스위스 필 1은 높은 가동률을 보유하고 있다.</t>
    <phoneticPr fontId="1" type="noConversion"/>
  </si>
  <si>
    <t>원하는 생산주문이 충족되지 않아</t>
    <phoneticPr fontId="1" type="noConversion"/>
  </si>
  <si>
    <t>이로 인해 서비스 수준이 압박을 받고 있다</t>
    <phoneticPr fontId="1" type="noConversion"/>
  </si>
  <si>
    <t>&gt;교대근무를 늘려서 초과 근무를 줄였다</t>
    <phoneticPr fontId="1" type="noConversion"/>
  </si>
  <si>
    <t>[생산수준]</t>
    <phoneticPr fontId="1" type="noConversion"/>
  </si>
  <si>
    <t>초과근무를 초래하게 됨 -&gt;생산계획 준수율도 영향</t>
    <phoneticPr fontId="1" type="noConversion"/>
  </si>
  <si>
    <t>스위스 필 1은 생산계획 준수율이 74%대로 매우 낮다</t>
    <phoneticPr fontId="1" type="noConversion"/>
  </si>
  <si>
    <t>현재 완제품 창고는 활용률 90%대로 가득 차있다</t>
    <phoneticPr fontId="1" type="noConversion"/>
  </si>
  <si>
    <t>그로 인해 초과율도 12%에 육박하여</t>
    <phoneticPr fontId="1" type="noConversion"/>
  </si>
  <si>
    <t>임시직과 초과창고의 비용이 증가하였다</t>
    <phoneticPr fontId="1" type="noConversion"/>
  </si>
  <si>
    <t xml:space="preserve">&gt; scm측과 판매측과 조율하여 생산간격을 줄여 </t>
    <phoneticPr fontId="1" type="noConversion"/>
  </si>
  <si>
    <t>재고량을 조절하여 초과 재고를 줄일것으로 예상된다</t>
    <phoneticPr fontId="1" type="noConversion"/>
  </si>
  <si>
    <t>결정로그 : 변경x</t>
    <phoneticPr fontId="1" type="noConversion"/>
  </si>
  <si>
    <t>구매팀의 주문계획 변경 효과는 굉장했다!!</t>
    <phoneticPr fontId="1" type="noConversion"/>
  </si>
  <si>
    <t>캐파 : 1401/1700 -&gt; 1076/1700</t>
    <phoneticPr fontId="1" type="noConversion"/>
  </si>
  <si>
    <t>공간활용률: 82% -&gt; 63%</t>
    <phoneticPr fontId="1" type="noConversion"/>
  </si>
  <si>
    <t>초과율: 1.4% -&gt; 0%</t>
    <phoneticPr fontId="1" type="noConversion"/>
  </si>
  <si>
    <t>임시직 0.5 -&gt; 0.2</t>
    <phoneticPr fontId="1" type="noConversion"/>
  </si>
  <si>
    <t>&gt;예상보다 매우 많은 재고량이 줄었으므로 창고 팔레트 위치및</t>
    <phoneticPr fontId="1" type="noConversion"/>
  </si>
  <si>
    <t>근로자 수를 조정하거나</t>
    <phoneticPr fontId="1" type="noConversion"/>
  </si>
  <si>
    <t>생산 준수에 맞추어 재고량을 늘리는 방향을 검토</t>
    <phoneticPr fontId="1" type="noConversion"/>
  </si>
  <si>
    <t>생산계획 준수율은 많이 좋아짐 (다른팀들 대비)</t>
    <phoneticPr fontId="1" type="noConversion"/>
  </si>
  <si>
    <t>하지만 아직은 부족</t>
    <phoneticPr fontId="1" type="noConversion"/>
  </si>
  <si>
    <t xml:space="preserve">준수율 : 74% -&gt;87.5% </t>
    <phoneticPr fontId="1" type="noConversion"/>
  </si>
  <si>
    <t>미사용된 시간: 6.6% -&gt;9.6%</t>
    <phoneticPr fontId="1" type="noConversion"/>
  </si>
  <si>
    <t>고장시간: 14% -&gt;11.6%</t>
    <phoneticPr fontId="1" type="noConversion"/>
  </si>
  <si>
    <t>초과근무: 16.1% -&gt; 5.1%</t>
    <phoneticPr fontId="1" type="noConversion"/>
  </si>
  <si>
    <t>임대: 3.9% -&gt; 1.8%</t>
    <phoneticPr fontId="1" type="noConversion"/>
  </si>
  <si>
    <t>최초가동 생산성 손실액 : 5603 -&gt; 11992</t>
    <phoneticPr fontId="1" type="noConversion"/>
  </si>
  <si>
    <t>&gt;교대근무를 그대로 두고</t>
    <phoneticPr fontId="1" type="noConversion"/>
  </si>
  <si>
    <t>원자재 가용성을 건드려서 손실액을 줄여야한다</t>
    <phoneticPr fontId="1" type="noConversion"/>
  </si>
  <si>
    <t>완제품 관련 부서와도 토의가 시급</t>
    <phoneticPr fontId="1" type="noConversion"/>
  </si>
  <si>
    <t>결정로그 : 변경 x</t>
    <phoneticPr fontId="1" type="noConversion"/>
  </si>
  <si>
    <t>생산성이 증대함에 따라 재고가 매우 많이 생겼다</t>
    <phoneticPr fontId="1" type="noConversion"/>
  </si>
  <si>
    <t>하지만 전반적으로 모든 재고금액은 조금씩 감소</t>
    <phoneticPr fontId="1" type="noConversion"/>
  </si>
  <si>
    <t>초과율: 12.2% -&gt; 11.7%</t>
    <phoneticPr fontId="1" type="noConversion"/>
  </si>
  <si>
    <t>공간활용률: 93% -&gt; 104%</t>
    <phoneticPr fontId="1" type="noConversion"/>
  </si>
  <si>
    <t>캐파 : 1119/1200 -&gt; 1244/1200</t>
    <phoneticPr fontId="1" type="noConversion"/>
  </si>
  <si>
    <t>임시직 0.8 -&gt; 0.4</t>
    <phoneticPr fontId="1" type="noConversion"/>
  </si>
  <si>
    <t>생산계획 준수율 최고 팀</t>
    <phoneticPr fontId="1" type="noConversion"/>
  </si>
  <si>
    <t>* 완제품 서비스 수준 준수 x 로 인한 패널티 해결</t>
    <phoneticPr fontId="1" type="noConversion"/>
  </si>
  <si>
    <t>&gt; 재고부족시 매출액 기준 상위 업체우선 주문 충족</t>
    <phoneticPr fontId="1" type="noConversion"/>
  </si>
  <si>
    <r>
      <t xml:space="preserve">&gt; 완제품 생산 간격 15 -&gt; 7.5 </t>
    </r>
    <r>
      <rPr>
        <b/>
        <sz val="11"/>
        <color theme="1"/>
        <rFont val="맑은 고딕"/>
        <family val="3"/>
        <charset val="129"/>
        <scheme val="minor"/>
      </rPr>
      <t>[scm]</t>
    </r>
    <phoneticPr fontId="1" type="noConversion"/>
  </si>
  <si>
    <t>서비스수준(주문) 95% 대로 10%p 가량 상승</t>
    <phoneticPr fontId="1" type="noConversion"/>
  </si>
  <si>
    <t>* 계약지수에 큰 변화를 주지않는 요소는 우리에게 유리하게</t>
    <phoneticPr fontId="1" type="noConversion"/>
  </si>
  <si>
    <t>&gt; 주문마감시간 12시로 통일(한타임 당길때마다 0.5%p 감소)</t>
    <phoneticPr fontId="1" type="noConversion"/>
  </si>
  <si>
    <t>&gt; 거래단위 팔레트로 통일(단위별 0.06%p 변화)</t>
    <phoneticPr fontId="1" type="noConversion"/>
  </si>
  <si>
    <t>* 높은 진부화율(10% 상회)를 해결</t>
    <phoneticPr fontId="1" type="noConversion"/>
  </si>
  <si>
    <t>* 거래지수에 가장 큰 영향을 주는 유통기한, 서비스수준 실험</t>
    <phoneticPr fontId="1" type="noConversion"/>
  </si>
  <si>
    <t>&gt; Super사 유통기한 75 -&gt;80</t>
    <phoneticPr fontId="1" type="noConversion"/>
  </si>
  <si>
    <t>&gt; Save사 서비스 수준 90 -&gt; 92</t>
    <phoneticPr fontId="1" type="noConversion"/>
  </si>
  <si>
    <t>고객 확보 유통기한 그대로 (85%대)</t>
    <phoneticPr fontId="1" type="noConversion"/>
  </si>
  <si>
    <t>? 계약지수 분석 보고서와 온라인 다르게 나타남</t>
    <phoneticPr fontId="1" type="noConversion"/>
  </si>
  <si>
    <r>
      <t xml:space="preserve">&gt; 생산 간격을 줄임으로써 해결하려함 </t>
    </r>
    <r>
      <rPr>
        <b/>
        <sz val="11"/>
        <color theme="1"/>
        <rFont val="맑은 고딕"/>
        <family val="3"/>
        <charset val="129"/>
        <scheme val="minor"/>
      </rPr>
      <t>[SCM]</t>
    </r>
    <phoneticPr fontId="1" type="noConversion"/>
  </si>
  <si>
    <r>
      <t xml:space="preserve">&gt; 완제품의 안정적인 남기를 위해 안전재고는 늘림 </t>
    </r>
    <r>
      <rPr>
        <b/>
        <sz val="11"/>
        <color theme="1"/>
        <rFont val="맑은 고딕"/>
        <family val="3"/>
        <charset val="129"/>
        <scheme val="minor"/>
      </rPr>
      <t>[SCM]</t>
    </r>
    <phoneticPr fontId="1" type="noConversion"/>
  </si>
  <si>
    <t>계약지수 상승에 따른 매출액 증가 (117,074)</t>
    <phoneticPr fontId="1" type="noConversion"/>
  </si>
  <si>
    <t>계약지수 상승에 따른 매출액 증가 (26,926)</t>
    <phoneticPr fontId="1" type="noConversion"/>
  </si>
  <si>
    <t>* 패널티의 보너스 전환 ( + 757,901 )</t>
    <phoneticPr fontId="1" type="noConversion"/>
  </si>
  <si>
    <t>고객 확보 유통기한 충분(85%)</t>
    <phoneticPr fontId="1" type="noConversion"/>
  </si>
  <si>
    <r>
      <rPr>
        <b/>
        <sz val="11"/>
        <color theme="1"/>
        <rFont val="맑은 고딕"/>
        <family val="3"/>
        <charset val="129"/>
        <scheme val="minor"/>
      </rPr>
      <t>!계약지수!</t>
    </r>
    <r>
      <rPr>
        <sz val="11"/>
        <color theme="1"/>
        <rFont val="맑은 고딕"/>
        <family val="2"/>
        <charset val="129"/>
        <scheme val="minor"/>
      </rPr>
      <t xml:space="preserve"> 유통기한 5%(1주) 당 약 4.5%p 변화'</t>
    </r>
    <phoneticPr fontId="1" type="noConversion"/>
  </si>
  <si>
    <r>
      <rPr>
        <b/>
        <sz val="11"/>
        <color theme="1"/>
        <rFont val="맑은 고딕"/>
        <family val="3"/>
        <charset val="129"/>
        <scheme val="minor"/>
      </rPr>
      <t>!계약지수!</t>
    </r>
    <r>
      <rPr>
        <sz val="11"/>
        <color theme="1"/>
        <rFont val="맑은 고딕"/>
        <family val="3"/>
        <charset val="129"/>
        <scheme val="minor"/>
      </rPr>
      <t xml:space="preserve"> 서비스 수준 1%당 3%p 정도 변화_수치별 조금씩 상이</t>
    </r>
    <phoneticPr fontId="1" type="noConversion"/>
  </si>
  <si>
    <t>? 안전재고 양을 어떻게 해야되는가? - 비용분석을통해</t>
    <phoneticPr fontId="1" type="noConversion"/>
  </si>
  <si>
    <t>&gt; [생산] 원자재창고 감소시키기</t>
    <phoneticPr fontId="1" type="noConversion"/>
  </si>
  <si>
    <t>* [구매] PET, 망고의 납품 신뢰성 95%까지? 망고 운송비용 크게 상승</t>
    <phoneticPr fontId="1" type="noConversion"/>
  </si>
  <si>
    <t>&gt; 납품신뢰성 굳이X</t>
    <phoneticPr fontId="1" type="noConversion"/>
  </si>
  <si>
    <t>매출액 크게 X</t>
  </si>
  <si>
    <t>보너스 또는 벌금에서 크게</t>
  </si>
  <si>
    <t>O</t>
    <phoneticPr fontId="1" type="noConversion"/>
  </si>
  <si>
    <t>90%대까지 높일 것</t>
    <phoneticPr fontId="1" type="noConversion"/>
  </si>
  <si>
    <t>2주차 전략</t>
    <phoneticPr fontId="1" type="noConversion"/>
  </si>
  <si>
    <t>*Bio Mango(망고) 8.9%</t>
    <phoneticPr fontId="1" type="noConversion"/>
  </si>
  <si>
    <t>*Dose(비타민C) 6.4%</t>
    <phoneticPr fontId="1" type="noConversion"/>
  </si>
  <si>
    <t>&gt; 포장재 품질 높이기(불가능)</t>
    <phoneticPr fontId="1" type="noConversion"/>
  </si>
  <si>
    <t>&gt; 허용 오차가 큰 용기주입 라인(불가능)</t>
    <phoneticPr fontId="1" type="noConversion"/>
  </si>
  <si>
    <t>해결방법</t>
    <phoneticPr fontId="1" type="noConversion"/>
  </si>
  <si>
    <t>&gt;&gt;당장 할 수 있는게 없으므로 보류</t>
    <phoneticPr fontId="1" type="noConversion"/>
  </si>
  <si>
    <t>1. 원자재 거절율 낯추기</t>
    <phoneticPr fontId="1" type="noConversion"/>
  </si>
  <si>
    <t>2. 공급업체 납품 신뢰성 높이기</t>
    <phoneticPr fontId="1" type="noConversion"/>
  </si>
  <si>
    <t>*L'astique(PET) 91.8%</t>
    <phoneticPr fontId="1" type="noConversion"/>
  </si>
  <si>
    <t>*Tight(팩) 90.3%</t>
    <phoneticPr fontId="1" type="noConversion"/>
  </si>
  <si>
    <t>&gt; 신뢰성이 높은 공급업체로 바꾸기(불가능)</t>
    <phoneticPr fontId="1" type="noConversion"/>
  </si>
  <si>
    <t>&gt; 낮은 신뢰성에 대비하여 안전재고 늘리기</t>
    <phoneticPr fontId="1" type="noConversion"/>
  </si>
  <si>
    <t>(우리 전략은 재고 줄이기)</t>
    <phoneticPr fontId="1" type="noConversion"/>
  </si>
  <si>
    <t>*L'astique(PET) 94.0% &gt; 96.0%</t>
    <phoneticPr fontId="1" type="noConversion"/>
  </si>
  <si>
    <t>*Tight(팩) 92.0% &gt; 96.0%</t>
    <phoneticPr fontId="1" type="noConversion"/>
  </si>
  <si>
    <r>
      <t>&gt;&gt;</t>
    </r>
    <r>
      <rPr>
        <b/>
        <sz val="11"/>
        <color theme="1"/>
        <rFont val="맑은 고딕"/>
        <family val="3"/>
        <charset val="129"/>
        <scheme val="minor"/>
      </rPr>
      <t>합의된 납품신뢰성</t>
    </r>
    <r>
      <rPr>
        <sz val="11"/>
        <color theme="1"/>
        <rFont val="맑은 고딕"/>
        <family val="2"/>
        <charset val="129"/>
        <scheme val="minor"/>
      </rPr>
      <t>을 높이자</t>
    </r>
    <phoneticPr fontId="1" type="noConversion"/>
  </si>
  <si>
    <t>3. 원자재 대응성을 높이고, 재고를 줄이자</t>
    <phoneticPr fontId="1" type="noConversion"/>
  </si>
  <si>
    <t>(2) 한번 주문할 때 들어오는 원자재 수 계산</t>
    <phoneticPr fontId="1" type="noConversion"/>
  </si>
  <si>
    <t>(3) 각 원자재 구매량을 거래단위로 나눠서 나머지 비교</t>
    <phoneticPr fontId="1" type="noConversion"/>
  </si>
  <si>
    <t xml:space="preserve"> -팩, PET ==&gt; 빼박 팔레트</t>
    <phoneticPr fontId="1" type="noConversion"/>
  </si>
  <si>
    <t xml:space="preserve"> -망고, 비타민 C ==&gt; 드럼</t>
    <phoneticPr fontId="1" type="noConversion"/>
  </si>
  <si>
    <t xml:space="preserve"> -오렌지 ==&gt; 중급 컨테이너(구매금액 큰 점 고려)</t>
    <phoneticPr fontId="1" type="noConversion"/>
  </si>
  <si>
    <t>(1) [scm] 주문크기, 안전재고 줄임</t>
    <phoneticPr fontId="1" type="noConversion"/>
  </si>
  <si>
    <t>Tight가 0.1 오른거 빼고는 전체적으로 줄었다.</t>
    <phoneticPr fontId="1" type="noConversion"/>
  </si>
  <si>
    <t>그런데 특히 문제가 있던 2개가 눈에 띄게 줄었다.</t>
    <phoneticPr fontId="1" type="noConversion"/>
  </si>
  <si>
    <t>생산팀에서 교대근무를 늘려 품질이 좋아졌기 때문이라고</t>
    <phoneticPr fontId="1" type="noConversion"/>
  </si>
  <si>
    <t>추측하지만, 그러기엔 두개만 확연히 줄은 모습</t>
    <phoneticPr fontId="1" type="noConversion"/>
  </si>
  <si>
    <t>&gt;&gt;&gt;&gt;의문….......</t>
    <phoneticPr fontId="1" type="noConversion"/>
  </si>
  <si>
    <t>Tight는 합의된거 이상으로 눈에 띄게 올랐고,</t>
    <phoneticPr fontId="1" type="noConversion"/>
  </si>
  <si>
    <t>L'~는 그닥 오르지 않았다.</t>
    <phoneticPr fontId="1" type="noConversion"/>
  </si>
  <si>
    <t>공급업체의 여유캐파가 클 수록 신뢰성 수준을 잘 맞추는 것으로 파악</t>
    <phoneticPr fontId="1" type="noConversion"/>
  </si>
  <si>
    <t>다른 공급업체들은 미세한 변화가 있는데 이건 회차마다 다르게 나오는 값으로</t>
    <phoneticPr fontId="1" type="noConversion"/>
  </si>
  <si>
    <t>딱히 신경쓸건 x</t>
    <phoneticPr fontId="1" type="noConversion"/>
  </si>
  <si>
    <t>이것의 결과는 [scm]과 밀접</t>
    <phoneticPr fontId="1" type="noConversion"/>
  </si>
  <si>
    <t>전체적으로 재고 줄었다.</t>
    <phoneticPr fontId="1" type="noConversion"/>
  </si>
  <si>
    <t>다른 원자재들의 구매비용은 비슷하나,</t>
    <phoneticPr fontId="1" type="noConversion"/>
  </si>
  <si>
    <t>거래단위가 작아진 망고의 구매비용이 상승</t>
    <phoneticPr fontId="1" type="noConversion"/>
  </si>
  <si>
    <t>[2주차]</t>
    <phoneticPr fontId="1" type="noConversion"/>
  </si>
  <si>
    <t>4. 납품구간</t>
    <phoneticPr fontId="1" type="noConversion"/>
  </si>
  <si>
    <t>4시간, 1일, 2일, 1주일</t>
    <phoneticPr fontId="1" type="noConversion"/>
  </si>
  <si>
    <t>&gt;&gt;적당히 2일로 통일</t>
    <phoneticPr fontId="1" type="noConversion"/>
  </si>
  <si>
    <t>*Bio Mango(망고) 6.0%</t>
    <phoneticPr fontId="1" type="noConversion"/>
  </si>
  <si>
    <t>이전과 마찬가지로 해결방법 엄서여</t>
    <phoneticPr fontId="1" type="noConversion"/>
  </si>
  <si>
    <t>딱히 문제로 뜬건 없지만, 상대적으로 낮은 두회사</t>
    <phoneticPr fontId="1" type="noConversion"/>
  </si>
  <si>
    <t>*L'astique(PET) 93.5%</t>
    <phoneticPr fontId="1" type="noConversion"/>
  </si>
  <si>
    <t>*Bio Mango(망고) 94.0%</t>
    <phoneticPr fontId="1" type="noConversion"/>
  </si>
  <si>
    <t>*L'astique(PET) 96.0% &gt; 98.0%</t>
    <phoneticPr fontId="1" type="noConversion"/>
  </si>
  <si>
    <t>*Bio Mango(망고) 96.0% &gt; 98.0%</t>
    <phoneticPr fontId="1" type="noConversion"/>
  </si>
  <si>
    <t>&gt; 결정로그: 안전재고 0.3씩 감소</t>
    <phoneticPr fontId="1" type="noConversion"/>
  </si>
  <si>
    <t>&gt; 결정로그: 수요가 높은 오렌지 PET, 리터 품목은 0.2씩 
나머지는 0.5씩 안전재고 감소</t>
    <phoneticPr fontId="1" type="noConversion"/>
  </si>
  <si>
    <t>? 안전재고 증가가 진부화율 상승을 야기한듯</t>
    <phoneticPr fontId="1" type="noConversion"/>
  </si>
  <si>
    <r>
      <t>스위스 필</t>
    </r>
    <r>
      <rPr>
        <sz val="11"/>
        <color theme="1"/>
        <rFont val="맑은 고딕"/>
        <family val="2"/>
        <charset val="129"/>
        <scheme val="minor"/>
      </rPr>
      <t>1</t>
    </r>
    <phoneticPr fontId="1" type="noConversion"/>
  </si>
  <si>
    <t>o</t>
    <phoneticPr fontId="1" type="noConversion"/>
  </si>
  <si>
    <t>결정로그: 팔레트 공간 개수 1200 -&gt; 1300</t>
    <phoneticPr fontId="1" type="noConversion"/>
  </si>
  <si>
    <t>재고를 안정화 시켰으므로 타이트한 재고 수준을 위해 조금 증가시켰다</t>
    <phoneticPr fontId="1" type="noConversion"/>
  </si>
  <si>
    <t>결정로그 : STEM 활성화</t>
    <phoneticPr fontId="1" type="noConversion"/>
  </si>
  <si>
    <t>생산간격이 줄어들어 많은 문제가 해결되었지만 그 만큼 생산라인 준비 교체</t>
    <phoneticPr fontId="1" type="noConversion"/>
  </si>
  <si>
    <t>시간이 매우 증가하여 폐기 및 인력문제에서의 손해를 보았다</t>
    <phoneticPr fontId="1" type="noConversion"/>
  </si>
  <si>
    <t>결정로그: 팔레트 공간 개수 1700 -&gt; 1200</t>
    <phoneticPr fontId="1" type="noConversion"/>
  </si>
  <si>
    <t>타이트한 재고수준을 위해 1200까지 낮추어 보았다</t>
    <phoneticPr fontId="1" type="noConversion"/>
  </si>
  <si>
    <t>[3주차]</t>
    <phoneticPr fontId="1" type="noConversion"/>
  </si>
  <si>
    <t>&lt;공급업체 시장&gt;</t>
    <phoneticPr fontId="1" type="noConversion"/>
  </si>
  <si>
    <t>팩</t>
    <phoneticPr fontId="1" type="noConversion"/>
  </si>
  <si>
    <t>공급업체</t>
    <phoneticPr fontId="1" type="noConversion"/>
  </si>
  <si>
    <t>리드타임(days)</t>
    <phoneticPr fontId="1" type="noConversion"/>
  </si>
  <si>
    <t>인증</t>
    <phoneticPr fontId="1" type="noConversion"/>
  </si>
  <si>
    <t>국가</t>
    <phoneticPr fontId="1" type="noConversion"/>
  </si>
  <si>
    <t>운송수단</t>
    <phoneticPr fontId="1" type="noConversion"/>
  </si>
  <si>
    <t>여유 캐파</t>
    <phoneticPr fontId="1" type="noConversion"/>
  </si>
  <si>
    <t>지불조건 (weeks)</t>
    <phoneticPr fontId="1" type="noConversion"/>
  </si>
  <si>
    <t>합의된 납품신뢰성 (%)</t>
    <phoneticPr fontId="1" type="noConversion"/>
  </si>
  <si>
    <t>Boxed In</t>
    <phoneticPr fontId="1" type="noConversion"/>
  </si>
  <si>
    <t>X</t>
    <phoneticPr fontId="1" type="noConversion"/>
  </si>
  <si>
    <t>네덜란드</t>
    <phoneticPr fontId="1" type="noConversion"/>
  </si>
  <si>
    <t>트럭</t>
    <phoneticPr fontId="1" type="noConversion"/>
  </si>
  <si>
    <t>Merk Park</t>
    <phoneticPr fontId="1" type="noConversion"/>
  </si>
  <si>
    <t>5일</t>
    <phoneticPr fontId="1" type="noConversion"/>
  </si>
  <si>
    <t>7일</t>
    <phoneticPr fontId="1" type="noConversion"/>
  </si>
  <si>
    <t>독일</t>
    <phoneticPr fontId="1" type="noConversion"/>
  </si>
  <si>
    <t>4주</t>
    <phoneticPr fontId="1" type="noConversion"/>
  </si>
  <si>
    <t>AA Packs</t>
    <phoneticPr fontId="1" type="noConversion"/>
  </si>
  <si>
    <t>4일</t>
    <phoneticPr fontId="1" type="noConversion"/>
  </si>
  <si>
    <t>Rapid Pack</t>
    <phoneticPr fontId="1" type="noConversion"/>
  </si>
  <si>
    <t>10일</t>
    <phoneticPr fontId="1" type="noConversion"/>
  </si>
  <si>
    <t>Pété</t>
  </si>
  <si>
    <t>이탈리아</t>
    <phoneticPr fontId="1" type="noConversion"/>
  </si>
  <si>
    <t>Transparant</t>
    <phoneticPr fontId="1" type="noConversion"/>
  </si>
  <si>
    <t>룩셈브르크</t>
    <phoneticPr fontId="1" type="noConversion"/>
  </si>
  <si>
    <t>L'astique</t>
  </si>
  <si>
    <t>프랑스</t>
    <phoneticPr fontId="1" type="noConversion"/>
  </si>
  <si>
    <t>Laranja Grande</t>
  </si>
  <si>
    <t>Laranja Grande</t>
    <phoneticPr fontId="1" type="noConversion"/>
  </si>
  <si>
    <t>40일</t>
    <phoneticPr fontId="1" type="noConversion"/>
  </si>
  <si>
    <t>브라질</t>
    <phoneticPr fontId="1" type="noConversion"/>
  </si>
  <si>
    <t>해상</t>
    <phoneticPr fontId="1" type="noConversion"/>
  </si>
  <si>
    <t>25일</t>
    <phoneticPr fontId="1" type="noConversion"/>
  </si>
  <si>
    <t>미국</t>
    <phoneticPr fontId="1" type="noConversion"/>
  </si>
  <si>
    <t>Squeeze</t>
    <phoneticPr fontId="1" type="noConversion"/>
  </si>
  <si>
    <t>Bio Mango</t>
  </si>
  <si>
    <t>30일</t>
    <phoneticPr fontId="1" type="noConversion"/>
  </si>
  <si>
    <t>브루키나파소</t>
    <phoneticPr fontId="1" type="noConversion"/>
  </si>
  <si>
    <t>스페인</t>
    <phoneticPr fontId="1" type="noConversion"/>
  </si>
  <si>
    <t>Mr. Mango</t>
    <phoneticPr fontId="1" type="noConversion"/>
  </si>
  <si>
    <t>Sabrosa Fresce</t>
    <phoneticPr fontId="1" type="noConversion"/>
  </si>
  <si>
    <t>35일</t>
    <phoneticPr fontId="1" type="noConversion"/>
  </si>
  <si>
    <t>콩고</t>
    <phoneticPr fontId="1" type="noConversion"/>
  </si>
  <si>
    <t>Home Grown</t>
    <phoneticPr fontId="1" type="noConversion"/>
  </si>
  <si>
    <t>나이지리아</t>
    <phoneticPr fontId="1" type="noConversion"/>
  </si>
  <si>
    <t>6주</t>
    <phoneticPr fontId="1" type="noConversion"/>
  </si>
  <si>
    <t>Fruta del Sol</t>
    <phoneticPr fontId="1" type="noConversion"/>
  </si>
  <si>
    <t>Domanga</t>
    <phoneticPr fontId="1" type="noConversion"/>
  </si>
  <si>
    <t>L'asco</t>
    <phoneticPr fontId="1" type="noConversion"/>
  </si>
  <si>
    <t>C Plus Plus</t>
    <phoneticPr fontId="1" type="noConversion"/>
  </si>
  <si>
    <t>인디아</t>
    <phoneticPr fontId="1" type="noConversion"/>
  </si>
  <si>
    <t>Pop C</t>
    <phoneticPr fontId="1" type="noConversion"/>
  </si>
  <si>
    <t>45일</t>
    <phoneticPr fontId="1" type="noConversion"/>
  </si>
  <si>
    <t>중국</t>
    <phoneticPr fontId="1" type="noConversion"/>
  </si>
  <si>
    <t>Novarcis</t>
    <phoneticPr fontId="1" type="noConversion"/>
  </si>
  <si>
    <t>방글라데시</t>
    <phoneticPr fontId="1" type="noConversion"/>
  </si>
  <si>
    <t>Dose</t>
  </si>
  <si>
    <t>영국</t>
    <phoneticPr fontId="1" type="noConversion"/>
  </si>
  <si>
    <t>Caro</t>
    <phoneticPr fontId="1" type="noConversion"/>
  </si>
  <si>
    <t>계약현황</t>
    <phoneticPr fontId="1" type="noConversion"/>
  </si>
  <si>
    <t>지불조건(weeks)</t>
    <phoneticPr fontId="1" type="noConversion"/>
  </si>
  <si>
    <t>합의된 납품신뢰성(%)</t>
    <phoneticPr fontId="1" type="noConversion"/>
  </si>
  <si>
    <t>비타민 C</t>
    <phoneticPr fontId="1" type="noConversion"/>
  </si>
  <si>
    <t>[3주차] 목표</t>
    <phoneticPr fontId="1" type="noConversion"/>
  </si>
  <si>
    <t>[3주차] 분석</t>
    <phoneticPr fontId="1" type="noConversion"/>
  </si>
  <si>
    <t>&gt;97.5 (성공)</t>
    <phoneticPr fontId="1" type="noConversion"/>
  </si>
  <si>
    <t>&gt;96.4 (성공)</t>
    <phoneticPr fontId="1" type="noConversion"/>
  </si>
  <si>
    <t>1. 납품신뢰성(합의된거 말고 리얼) 97% 이상</t>
    <phoneticPr fontId="1" type="noConversion"/>
  </si>
  <si>
    <t>합의된 납품 신뢰성</t>
    <phoneticPr fontId="1" type="noConversion"/>
  </si>
  <si>
    <t>납품신뢰성</t>
    <phoneticPr fontId="1" type="noConversion"/>
  </si>
  <si>
    <t>91.8% (0)</t>
    <phoneticPr fontId="1" type="noConversion"/>
  </si>
  <si>
    <t>90.3% (0)</t>
    <phoneticPr fontId="1" type="noConversion"/>
  </si>
  <si>
    <t>98.6%  (0)</t>
    <phoneticPr fontId="1" type="noConversion"/>
  </si>
  <si>
    <t xml:space="preserve">98%  (0)
97.8%
97.5%
</t>
    <phoneticPr fontId="1" type="noConversion"/>
  </si>
  <si>
    <t>93.5% (1)</t>
    <phoneticPr fontId="1" type="noConversion"/>
  </si>
  <si>
    <t>98.2% (1)</t>
    <phoneticPr fontId="1" type="noConversion"/>
  </si>
  <si>
    <t>93.5% (0)
94.0% (1)</t>
    <phoneticPr fontId="1" type="noConversion"/>
  </si>
  <si>
    <t>97.3% (1)
97.2% (2)</t>
    <phoneticPr fontId="1" type="noConversion"/>
  </si>
  <si>
    <t>96.2% (2)</t>
    <phoneticPr fontId="1" type="noConversion"/>
  </si>
  <si>
    <t>98.1% (2)</t>
    <phoneticPr fontId="1" type="noConversion"/>
  </si>
  <si>
    <t>96.4% (2)</t>
    <phoneticPr fontId="1" type="noConversion"/>
  </si>
  <si>
    <t xml:space="preserve">지불조건(weeks) </t>
    <phoneticPr fontId="1" type="noConversion"/>
  </si>
  <si>
    <t>**납품신뢰성(%)</t>
    <phoneticPr fontId="1" type="noConversion"/>
  </si>
  <si>
    <t>주당수요</t>
    <phoneticPr fontId="1" type="noConversion"/>
  </si>
  <si>
    <t>구매량</t>
    <phoneticPr fontId="1" type="noConversion"/>
  </si>
  <si>
    <t>비타민 C</t>
    <phoneticPr fontId="1" type="noConversion"/>
  </si>
  <si>
    <t>팔레트 층(단)</t>
    <phoneticPr fontId="1" type="noConversion"/>
  </si>
  <si>
    <t>FTL</t>
    <phoneticPr fontId="1" type="noConversion"/>
  </si>
  <si>
    <t>적재량</t>
    <phoneticPr fontId="1" type="noConversion"/>
  </si>
  <si>
    <t>드럼(리터)</t>
    <phoneticPr fontId="1" type="noConversion"/>
  </si>
  <si>
    <t>탱크(리터)</t>
    <phoneticPr fontId="1" type="noConversion"/>
  </si>
  <si>
    <t>IBC(리터)</t>
    <phoneticPr fontId="1" type="noConversion"/>
  </si>
  <si>
    <t>주문크기(개수 또는 리터)</t>
    <phoneticPr fontId="1" type="noConversion"/>
  </si>
  <si>
    <t>주문크기(weeks)</t>
    <phoneticPr fontId="1" type="noConversion"/>
  </si>
  <si>
    <t>거래단위 별 추가 구매량(개수 또는 리터) /week</t>
    <phoneticPr fontId="1" type="noConversion"/>
  </si>
  <si>
    <t>기준구매가</t>
    <phoneticPr fontId="1" type="noConversion"/>
  </si>
  <si>
    <t>거래단위 별 추가 구매량(비용) 6개월</t>
    <phoneticPr fontId="1" type="noConversion"/>
  </si>
  <si>
    <t>거래단위 별 추가 구매량(개수 또는 리터) /주문크기(weeks)</t>
    <phoneticPr fontId="1" type="noConversion"/>
  </si>
  <si>
    <t>거래단위 별 추가 구매량(비용) /주문크기(weeks)</t>
    <phoneticPr fontId="1" type="noConversion"/>
  </si>
  <si>
    <t>2. 거래단위</t>
    <phoneticPr fontId="1" type="noConversion"/>
  </si>
  <si>
    <t>&gt;팩 : 팔레트</t>
    <phoneticPr fontId="1" type="noConversion"/>
  </si>
  <si>
    <t>&gt;오렌지 : 중급 벌크 컨테이너</t>
    <phoneticPr fontId="1" type="noConversion"/>
  </si>
  <si>
    <t>&gt;망고 : 드럼</t>
    <phoneticPr fontId="1" type="noConversion"/>
  </si>
  <si>
    <t>&gt;PET : 팔레트</t>
    <phoneticPr fontId="1" type="noConversion"/>
  </si>
  <si>
    <t>3. 납품구간 2일</t>
    <phoneticPr fontId="1" type="noConversion"/>
  </si>
  <si>
    <t>4. 품질 높음</t>
    <phoneticPr fontId="1" type="noConversion"/>
  </si>
  <si>
    <t>5. 지불조건 ????</t>
    <phoneticPr fontId="1" type="noConversion"/>
  </si>
  <si>
    <t>[3주차] 공급업체 비교</t>
    <phoneticPr fontId="1" type="noConversion"/>
  </si>
  <si>
    <t>납품신뢰성 결정요인 : 공급업체 신뢰성(여유 캐파, 인증), 합의된 납품신뢰성</t>
    <phoneticPr fontId="1" type="noConversion"/>
  </si>
  <si>
    <t>* 장단점은 알겠는데 어떤 비용에 영향을 주는지..?</t>
    <phoneticPr fontId="1" type="noConversion"/>
  </si>
  <si>
    <t>&gt; 높은 제품 수명과 서비스 수준을 동시에 얻는 유일한 방법 짧은 생산 간격 + 짧은 확정구간</t>
    <phoneticPr fontId="1" type="noConversion"/>
  </si>
  <si>
    <t xml:space="preserve">            = 예기치 않은 수요 증가에 신속하게 대응할 수 없고 고객 서비스 훼손</t>
    <phoneticPr fontId="1" type="noConversion"/>
  </si>
  <si>
    <t>&gt; 단점: 대응성, 유연성 제한, 완제품 가용성에 영향</t>
    <phoneticPr fontId="1" type="noConversion"/>
  </si>
  <si>
    <t>&gt; ↑ 생산량 평준화할 수 있어서 생산능력 사용 균등하게 분배</t>
  </si>
  <si>
    <t>&gt; ↑ 원자재의 소요량 정확한 수준으로 알기 때무에 구매자에게 좋음(적시, 적정량)</t>
    <phoneticPr fontId="1" type="noConversion"/>
  </si>
  <si>
    <t>* 생산확정구간: 생산계획 더이상 변경할 수 없는 고정된 주의 수</t>
  </si>
  <si>
    <t>[생산 확정구간]</t>
    <phoneticPr fontId="1" type="noConversion"/>
  </si>
  <si>
    <t>* 진부화율 많게는 4%, 최소 1 감소</t>
    <phoneticPr fontId="1" type="noConversion"/>
  </si>
  <si>
    <t>* 서비스 수준 재고 0.2씩 감소한 품목은 소폭 상승
0.5씩 감소시킨 품목은 하락</t>
    <phoneticPr fontId="1" type="noConversion"/>
  </si>
  <si>
    <t>* 완제품 재고 -0.2주</t>
    <phoneticPr fontId="1" type="noConversion"/>
  </si>
  <si>
    <t>* 96%까지 상승했음</t>
    <phoneticPr fontId="1" type="noConversion"/>
  </si>
  <si>
    <t>* 납품신뢰성이 상대적으로 낮고, 
거부율 높은 망고가 가장 큰 폭으로 가용성 하락</t>
    <phoneticPr fontId="1" type="noConversion"/>
  </si>
  <si>
    <t>* 주문크기 고정, 모든 원자재 -0.3 
= 전체 원자재재고 -0.3</t>
    <phoneticPr fontId="1" type="noConversion"/>
  </si>
  <si>
    <t>* 원자재 가용성 -0.4% / 원자재 재고 -0.3주</t>
    <phoneticPr fontId="1" type="noConversion"/>
  </si>
  <si>
    <t>재고㈜</t>
    <phoneticPr fontId="1" type="noConversion"/>
  </si>
  <si>
    <t>생산간격</t>
    <phoneticPr fontId="1" type="noConversion"/>
  </si>
  <si>
    <t>[1-2]</t>
    <phoneticPr fontId="1" type="noConversion"/>
  </si>
  <si>
    <t>[0-1]</t>
    <phoneticPr fontId="1" type="noConversion"/>
  </si>
  <si>
    <t>[완제품] Weeks 기준</t>
    <phoneticPr fontId="1" type="noConversion"/>
  </si>
  <si>
    <t>[5-6]</t>
    <phoneticPr fontId="1" type="noConversion"/>
  </si>
  <si>
    <t>[3-4]</t>
    <phoneticPr fontId="1" type="noConversion"/>
  </si>
  <si>
    <t>[2-3]</t>
    <phoneticPr fontId="1" type="noConversion"/>
  </si>
  <si>
    <t>* ROI 높은 수준 유지하는 현 상황에서 비용을 감소시키기</t>
    <phoneticPr fontId="1" type="noConversion"/>
  </si>
  <si>
    <t>* 매출 조금 늘려보기</t>
    <phoneticPr fontId="1" type="noConversion"/>
  </si>
  <si>
    <t>* 마지막 연습이기 때문에 생산투자, 완제품 감소 등 실험</t>
    <phoneticPr fontId="1" type="noConversion"/>
  </si>
  <si>
    <t>3주차 전략</t>
    <phoneticPr fontId="1" type="noConversion"/>
  </si>
  <si>
    <t>* Alignment between departments</t>
    <phoneticPr fontId="1" type="noConversion"/>
  </si>
  <si>
    <t>프로젝트비용</t>
    <phoneticPr fontId="1" type="noConversion"/>
  </si>
  <si>
    <t>Smed</t>
    <phoneticPr fontId="1" type="noConversion"/>
  </si>
  <si>
    <t>임시직 0.8 -&gt; 0.4 -&gt; 0.3</t>
    <phoneticPr fontId="1" type="noConversion"/>
  </si>
  <si>
    <t>초과율: 12.2% -&gt; 11.7% -&gt; 5.4%</t>
    <phoneticPr fontId="1" type="noConversion"/>
  </si>
  <si>
    <t>공간활용률: 93% -&gt; 104% -&gt; 89.7%</t>
    <phoneticPr fontId="1" type="noConversion"/>
  </si>
  <si>
    <t>캐파 : 1119/1200 -&gt; 1244/1200 -&gt; 1166/1300</t>
    <phoneticPr fontId="1" type="noConversion"/>
  </si>
  <si>
    <t>준수율 : 74% -&gt;87.5% -&gt;88.5%</t>
    <phoneticPr fontId="1" type="noConversion"/>
  </si>
  <si>
    <t>작업변경시간 : 00 -&gt; 9.6% -&gt; 7.4%</t>
    <phoneticPr fontId="1" type="noConversion"/>
  </si>
  <si>
    <t>가동시간: 111.3 -&gt; 109.3</t>
    <phoneticPr fontId="1" type="noConversion"/>
  </si>
  <si>
    <t>최초가동 생산성 손실액: 5603 -&gt; 11992 -&gt; 11,566</t>
    <phoneticPr fontId="1" type="noConversion"/>
  </si>
  <si>
    <t>임대: 3.9% -&gt; 1.8% -&gt; 1.1%</t>
    <phoneticPr fontId="1" type="noConversion"/>
  </si>
  <si>
    <t>초과근무: 16.1% -&gt; 5.1% -&gt;4.0%</t>
    <phoneticPr fontId="1" type="noConversion"/>
  </si>
  <si>
    <t>고장시간: 14% -&gt; 11.6% -&gt; 11.4%</t>
    <phoneticPr fontId="1" type="noConversion"/>
  </si>
  <si>
    <t>미사용된 시간: 6.6% -&gt;8.6% -&gt; 10.6%</t>
    <phoneticPr fontId="1" type="noConversion"/>
  </si>
  <si>
    <t>임시직 0.5 -&gt; 0.2 -&gt; 0.3</t>
    <phoneticPr fontId="1" type="noConversion"/>
  </si>
  <si>
    <t>초과율: 1.4% -&gt; 0% -&gt; 0.7%</t>
    <phoneticPr fontId="1" type="noConversion"/>
  </si>
  <si>
    <t>공간활용률: 82% -&gt; 63% -&gt; 80.7%</t>
    <phoneticPr fontId="1" type="noConversion"/>
  </si>
  <si>
    <t>캐파 : 1401/1700 -&gt; 1076/1700 -&gt; 968/1200</t>
    <phoneticPr fontId="1" type="noConversion"/>
  </si>
  <si>
    <t>적절하게 줄였지만 유지할 경우 더 줄여도 될 것 같다</t>
    <phoneticPr fontId="1" type="noConversion"/>
  </si>
  <si>
    <t>완제품 창고</t>
    <phoneticPr fontId="1" type="noConversion"/>
  </si>
  <si>
    <t>완제품</t>
    <phoneticPr fontId="1" type="noConversion"/>
  </si>
  <si>
    <t>고장해결훈련</t>
    <phoneticPr fontId="1" type="noConversion"/>
  </si>
  <si>
    <t>예방정비</t>
    <phoneticPr fontId="1" type="noConversion"/>
  </si>
  <si>
    <t>일반설정</t>
    <phoneticPr fontId="1" type="noConversion"/>
  </si>
  <si>
    <t>용기주입</t>
    <phoneticPr fontId="1" type="noConversion"/>
  </si>
  <si>
    <t>라인설정</t>
  </si>
  <si>
    <t>원자재 검사</t>
  </si>
  <si>
    <t>공급업체별</t>
  </si>
  <si>
    <t>입고처리 시간</t>
    <phoneticPr fontId="1" type="noConversion"/>
  </si>
  <si>
    <t>원자재 창고</t>
    <phoneticPr fontId="1" type="noConversion"/>
  </si>
  <si>
    <t>* 완제품 재고 유지 OR 증가</t>
    <phoneticPr fontId="1" type="noConversion"/>
  </si>
  <si>
    <t>&gt; [구매] 납품신뢰성 보장되야 함</t>
    <phoneticPr fontId="1" type="noConversion"/>
  </si>
  <si>
    <t>&gt; 비타민(품질+, 인증O, 리드타임-): 안전재고 -0.2 / 주문크기 -0.5</t>
    <phoneticPr fontId="1" type="noConversion"/>
  </si>
  <si>
    <t>&gt; 망고(품질+, 캐파+): 안전재고 -0.2 / 주문크기 =</t>
    <phoneticPr fontId="1" type="noConversion"/>
  </si>
  <si>
    <t>&gt; 오렌지(리드타임-, 여유캐파-): 안전재고 = / 주문크기 -0.5(운송비용 고려해서 많이는 X)</t>
    <phoneticPr fontId="1" type="noConversion"/>
  </si>
  <si>
    <t xml:space="preserve">&gt; PET(인증O, 여유캐파+): 안전재고 -0.2 / 주문크기 = </t>
    <phoneticPr fontId="1" type="noConversion"/>
  </si>
  <si>
    <t xml:space="preserve">&gt; 1리터 팩(업체 유지): 안전재고 -0.2 / 주문크기 = </t>
    <phoneticPr fontId="1" type="noConversion"/>
  </si>
  <si>
    <t>* 결정로그</t>
    <phoneticPr fontId="1" type="noConversion"/>
  </si>
  <si>
    <t>&gt; 원자재가용성, 납품신뢰성 등 원자재 수급은 안정적으로 유지할 것</t>
    <phoneticPr fontId="1" type="noConversion"/>
  </si>
  <si>
    <t>* 공급업체 변경에 따라 결정로그 조절</t>
    <phoneticPr fontId="1" type="noConversion"/>
  </si>
  <si>
    <t>[원자재] WEEKS 증감</t>
    <phoneticPr fontId="1" type="noConversion"/>
  </si>
  <si>
    <t>* 결정로그: 납품신뢰성이 95% 이하인 3품목만 안전재고 +0.1</t>
    <phoneticPr fontId="1" type="noConversion"/>
  </si>
  <si>
    <t>Caro로 바꾸기!</t>
    <phoneticPr fontId="1" type="noConversion"/>
  </si>
  <si>
    <t>리드타임이 매우 긺</t>
    <phoneticPr fontId="1" type="noConversion"/>
  </si>
  <si>
    <t>C plus plus도 좋아보이지만</t>
    <phoneticPr fontId="1" type="noConversion"/>
  </si>
  <si>
    <t>Caro가 계약지수가 더 낮다</t>
    <phoneticPr fontId="1" type="noConversion"/>
  </si>
  <si>
    <t>Dose보다 좋은 조건에서</t>
    <phoneticPr fontId="1" type="noConversion"/>
  </si>
  <si>
    <t>Home Grown으로 바꾸기!</t>
    <phoneticPr fontId="1" type="noConversion"/>
  </si>
  <si>
    <t>Domanga도 좋아보이지만</t>
    <phoneticPr fontId="1" type="noConversion"/>
  </si>
  <si>
    <t>이득이다</t>
    <phoneticPr fontId="1" type="noConversion"/>
  </si>
  <si>
    <t>최소 Home Grown으로 바꾸는게</t>
    <phoneticPr fontId="1" type="noConversion"/>
  </si>
  <si>
    <t>Bio Mango와 비교해봤을 때</t>
    <phoneticPr fontId="1" type="noConversion"/>
  </si>
  <si>
    <t>Squeeze로 바꿔보자!</t>
    <phoneticPr fontId="1" type="noConversion"/>
  </si>
  <si>
    <t>여유캐파가 작기는 하지만</t>
    <phoneticPr fontId="1" type="noConversion"/>
  </si>
  <si>
    <t>오렌지 구매금액이 크므로</t>
    <phoneticPr fontId="1" type="noConversion"/>
  </si>
  <si>
    <t>Pete로 바꿔보자</t>
    <phoneticPr fontId="1" type="noConversion"/>
  </si>
  <si>
    <t>인증을 받은</t>
    <phoneticPr fontId="1" type="noConversion"/>
  </si>
  <si>
    <t>현재도 좋지만</t>
    <phoneticPr fontId="1" type="noConversion"/>
  </si>
  <si>
    <t>계</t>
    <phoneticPr fontId="1" type="noConversion"/>
  </si>
  <si>
    <t>복잡해질 것을 고려하여 원자재 구매부터 '높음'으로</t>
    <phoneticPr fontId="1" type="noConversion"/>
  </si>
  <si>
    <t>품질은 뒤에 생산에서 검수를 높이면 괜찮아질 수 있지만</t>
    <phoneticPr fontId="1" type="noConversion"/>
  </si>
  <si>
    <t>마지막 선적 금액</t>
    <phoneticPr fontId="1" type="noConversion"/>
  </si>
  <si>
    <t>&gt;비타민 C : 드럼</t>
    <phoneticPr fontId="1" type="noConversion"/>
  </si>
  <si>
    <t>선적회수</t>
    <phoneticPr fontId="1" type="noConversion"/>
  </si>
  <si>
    <t>자재비용</t>
    <phoneticPr fontId="1" type="noConversion"/>
  </si>
  <si>
    <t>지불조건은 주문간격에 영향을 받습니다!</t>
    <phoneticPr fontId="1" type="noConversion"/>
  </si>
  <si>
    <t>Pété</t>
    <phoneticPr fontId="1" type="noConversion"/>
  </si>
  <si>
    <t>결정로그: 팔레트 공간 개수 1200 -&gt; 1300 -&gt; 1350</t>
    <phoneticPr fontId="1" type="noConversion"/>
  </si>
  <si>
    <t>우선 SMED을 사용하여 생산력을 높이고 간격을 단축시켜 저번주에 보았듯</t>
    <phoneticPr fontId="1" type="noConversion"/>
  </si>
  <si>
    <t>결정로그 : x</t>
    <phoneticPr fontId="1" type="noConversion"/>
  </si>
  <si>
    <t>생산가동손실액</t>
    <phoneticPr fontId="1" type="noConversion"/>
  </si>
  <si>
    <t>생산 준수율이 저번보다 조금 좋아짐</t>
    <phoneticPr fontId="1" type="noConversion"/>
  </si>
  <si>
    <t>이하 동문</t>
    <phoneticPr fontId="1" type="noConversion"/>
  </si>
  <si>
    <t>결정로그 : SMED 유지</t>
    <phoneticPr fontId="1" type="noConversion"/>
  </si>
  <si>
    <t>작업변경시간 감소를 통한 폐기품 감소로 이득을 보았다고 추측하여 결정을 유지</t>
    <phoneticPr fontId="1" type="noConversion"/>
  </si>
  <si>
    <t>SMED는 효과가 있었으나 우리에게 비용측면에서 도움이 되지 못하였다?</t>
    <phoneticPr fontId="1" type="noConversion"/>
  </si>
  <si>
    <t>원자재 가용성은 최상이다</t>
    <phoneticPr fontId="1" type="noConversion"/>
  </si>
  <si>
    <t>SMED를 시행하였으나 미사용시간만 증가하였다.</t>
    <phoneticPr fontId="1" type="noConversion"/>
  </si>
  <si>
    <t>&gt;생산 수요량이 증가할 경우 교대근무수를 늘리는 것도 고려해볼만 하다</t>
    <phoneticPr fontId="1" type="noConversion"/>
  </si>
  <si>
    <t xml:space="preserve">작업변경시간을 줄이면 가동시간이 증가 할것을 고려하여 </t>
    <phoneticPr fontId="1" type="noConversion"/>
  </si>
  <si>
    <t>입고처리기간 결정로그 와 원자재 검사 결정로그가 생겼다</t>
    <phoneticPr fontId="1" type="noConversion"/>
  </si>
  <si>
    <t>결정로그: 팔레트 공간 개수 1700 -&gt; 1200 -&gt; 1050</t>
    <phoneticPr fontId="1" type="noConversion"/>
  </si>
  <si>
    <t>큰 문제가 없을 듯 하다</t>
    <phoneticPr fontId="1" type="noConversion"/>
  </si>
  <si>
    <t>&gt; 입고처리기간을 계산해 본 결과 하루에 입고처리에 쓰는 시간은 약 6시간으로</t>
    <phoneticPr fontId="1" type="noConversion"/>
  </si>
  <si>
    <t>&gt;생산라인 수요가 크지 않으므로 원자재 검사는 아직 필요가 없을 듯 하다</t>
    <phoneticPr fontId="1" type="noConversion"/>
  </si>
  <si>
    <t>앞으로 주문크기를 더 줄일 예정이므로 캐파크기를 더 줄일 생각이다</t>
    <phoneticPr fontId="1" type="noConversion"/>
  </si>
  <si>
    <t>&gt;창고 캐파를 적절히 줄여서 공간 활용률을 적절히 높였다</t>
    <phoneticPr fontId="1" type="noConversion"/>
  </si>
  <si>
    <t>유통기한</t>
    <phoneticPr fontId="1" type="noConversion"/>
  </si>
  <si>
    <t>&gt; 실제로 대금지급에 관한 투자 비용이 정확히 대금 지불 조건이 줄어드는 만큼 감소하는가(16000이 감소하는가)</t>
    <phoneticPr fontId="1" type="noConversion"/>
  </si>
  <si>
    <t>save사 유통기한 80 -&gt; 매출액 34000 증가</t>
    <phoneticPr fontId="1" type="noConversion"/>
  </si>
  <si>
    <t>convi사 유통기한 80 -&gt; 매출액 14000 증가</t>
    <phoneticPr fontId="1" type="noConversion"/>
  </si>
  <si>
    <t>super사 유툥기한 85 -&gt; 매출액 35000 증가</t>
    <phoneticPr fontId="1" type="noConversion"/>
  </si>
  <si>
    <t>* super사가 특히 유통기한에 계약지수 민감하게 반응함</t>
    <phoneticPr fontId="1" type="noConversion"/>
  </si>
  <si>
    <t>super 지불조건 1주로 변경 -&gt; 매출액  1750 감소, 대금 지급 약 16000 빨리 들어옴</t>
    <phoneticPr fontId="1" type="noConversion"/>
  </si>
  <si>
    <t>convi 지불조건 3주로 변경 -&gt; 매출액 1130(2300) 감소, 대금 지급 약 17000(34000) 빨리 들어옴</t>
    <phoneticPr fontId="1" type="noConversion"/>
  </si>
  <si>
    <t>save 지불조건 1주로 변경 -&gt; 매출액 4500 감소, 대금 지급 약 38000(1주치) 빨리 들어옴</t>
    <phoneticPr fontId="1" type="noConversion"/>
  </si>
  <si>
    <t>증감률</t>
    <phoneticPr fontId="1" type="noConversion"/>
  </si>
  <si>
    <t>super</t>
    <phoneticPr fontId="1" type="noConversion"/>
  </si>
  <si>
    <t>지불조건(w)</t>
    <phoneticPr fontId="1" type="noConversion"/>
  </si>
  <si>
    <t>*다른 값들은 고정</t>
    <phoneticPr fontId="1" type="noConversion"/>
  </si>
  <si>
    <t>* 2회차 결과 기준 계약지수 변동 가능성</t>
    <phoneticPr fontId="1" type="noConversion"/>
  </si>
  <si>
    <t>* 지불조건에 대한 로그가 새로 열림(1주~8주)</t>
    <phoneticPr fontId="1" type="noConversion"/>
  </si>
  <si>
    <t>&gt; 회사별 수요량 밑 패턴 분석 필요, 그에 맞는 재고, 서비스 전략</t>
  </si>
  <si>
    <t>* 고객사 별 수요량, 완제품 주문 형태(패턴) 분석으로 세분화된 전략 시작</t>
  </si>
  <si>
    <t>&gt; 보너스 받는 것 보다는 높은 계약수준 및 그를 달성하는게중요</t>
  </si>
  <si>
    <t>&gt; 보너스는 219,796 감소</t>
    <phoneticPr fontId="1" type="noConversion"/>
  </si>
  <si>
    <t>&gt; 유통기한은 유지</t>
    <phoneticPr fontId="1" type="noConversion"/>
  </si>
  <si>
    <t>&gt; 계약된 매출액 247,770 증가</t>
    <phoneticPr fontId="1" type="noConversion"/>
  </si>
  <si>
    <t xml:space="preserve">&gt; 현재 서비스 수준 매우 좋음, 다른 요소 변화가 없다면 93~94까지 충족 가능 </t>
  </si>
  <si>
    <t xml:space="preserve"> * 서비스 수준 1~2% 차이로 적절히 충족</t>
  </si>
  <si>
    <t>* 궁극적으로 점점 계약지수를 높이자(95 이상 유지)</t>
    <phoneticPr fontId="1" type="noConversion"/>
  </si>
  <si>
    <t>일단 안전재고를 줄여서 해결해보자[SCM]</t>
  </si>
  <si>
    <t>&gt;결국 한회차에 진부화 비용만 260,000 정도</t>
  </si>
  <si>
    <t>&gt; 주당 진부화 금액 8568, 회차당 205,632 해결할것</t>
  </si>
  <si>
    <t>&gt; 1.3%p ~ 4.1%p 씩 진부화 감소 96.4~97 유지</t>
    <phoneticPr fontId="1" type="noConversion"/>
  </si>
  <si>
    <t>&gt; 진부화와 관련된 비용은?(폐기비용56,130 +a)</t>
  </si>
  <si>
    <t>* 완제품 재고 0.5 / 0.2씩 감소시킴으로 진부화 해결 도모</t>
    <phoneticPr fontId="1" type="noConversion"/>
  </si>
  <si>
    <t>* 높은 진부화율의 문제 (비용적 측면을 봤을 때 어떻게 대처?)</t>
  </si>
  <si>
    <t>* 지불조건을 줄여보고자 하는 이유</t>
    <phoneticPr fontId="1" type="noConversion"/>
  </si>
  <si>
    <t>* 서비스 수준은 궁극적으로 95% 도달할것</t>
    <phoneticPr fontId="1" type="noConversion"/>
  </si>
  <si>
    <t>&gt; 대금을 더 늦게 받으면 roi에 악영향(대금지급이 투자로 잡힘(분모)</t>
    <phoneticPr fontId="1" type="noConversion"/>
  </si>
  <si>
    <t>&gt; convi 지불조건 4에서 2주로 변경, 서비스 수준 유지, 2주치 만큼 투자에서 대금지급관련 투자가 줄어들것인가?</t>
    <phoneticPr fontId="1" type="noConversion"/>
  </si>
  <si>
    <t>* 현재 진부화 문제 계속 발생. 회차당 168246</t>
    <phoneticPr fontId="1" type="noConversion"/>
  </si>
  <si>
    <t>* 지불조건은 아무리 좋게 줘도 6주를 최대로 주면 된다.(그 이후로는 똑같다)</t>
    <phoneticPr fontId="1" type="noConversion"/>
  </si>
  <si>
    <t>super 1700 매출이득 if 지불조건 6주로 변경, 대금 16368원(1주치) 더 늦게 받음</t>
    <phoneticPr fontId="1" type="noConversion"/>
  </si>
  <si>
    <t>convi 2000 매출이득 if 지불조건 6주로 변경, 대금 35000(2주치) 더 늦게 맏음</t>
    <phoneticPr fontId="1" type="noConversion"/>
  </si>
  <si>
    <t>save 17000 매출이득 If 지불조건 6주로 변경, 대금 154736(4주치) 더 늦게 받음</t>
    <phoneticPr fontId="1" type="noConversion"/>
  </si>
  <si>
    <t>&gt; 만약 비례해서 줄어든다면 각 업체별 투자비용 감소액, 매출 증가액 비교해서 조금이라도 ROI 올릴것</t>
    <phoneticPr fontId="1" type="noConversion"/>
  </si>
  <si>
    <t>&gt; 각각 94, 93(대금지급관련보기 위해 유지), 95 로 조정</t>
    <phoneticPr fontId="1" type="noConversion"/>
  </si>
  <si>
    <t>&gt; 서비스수준 95 유지 못하는 완제품만 안전재고 +0.1</t>
    <phoneticPr fontId="1" type="noConversion"/>
  </si>
  <si>
    <t>&gt; Convi사 지불조건이 짧아져도 상대적으로 계약지수 변화 민감 X</t>
    <phoneticPr fontId="1" type="noConversion"/>
  </si>
  <si>
    <t>&gt; Convi사를 통해 지불조건 관련 변화 상황을 테스트 해볼것</t>
    <phoneticPr fontId="1" type="noConversion"/>
  </si>
  <si>
    <t>&gt; 서비스 수준 유지를 위해 안전재고를 줄이기도 애매한 상황</t>
    <phoneticPr fontId="1" type="noConversion"/>
  </si>
  <si>
    <t>&gt; 향후 가능하다면 super사의 유통기한을 먼저 건들여볼것(진부화 문제 주의하며)</t>
    <phoneticPr fontId="1" type="noConversion"/>
  </si>
  <si>
    <t>&gt; 유통기한을 길게 가져가면 계약지수에 영향을 크게 준다.</t>
    <phoneticPr fontId="1" type="noConversion"/>
  </si>
  <si>
    <t>보유 유통기한 증가에 따른 진부화 감소금액 vs 계약지수 변화에 따른 매출액 감소분</t>
    <phoneticPr fontId="1" type="noConversion"/>
  </si>
  <si>
    <t>Home Grown</t>
  </si>
  <si>
    <t>Squeeze</t>
  </si>
  <si>
    <t>Caro</t>
  </si>
  <si>
    <t>재고유지비</t>
    <phoneticPr fontId="1" type="noConversion"/>
  </si>
  <si>
    <t>* 납품신뢰성 95.3%(PET) 제외하고 높은 수준</t>
    <phoneticPr fontId="1" type="noConversion"/>
  </si>
  <si>
    <t>* 전체적으로 원자재 가용성 매우 높음(최저 99.2%)</t>
    <phoneticPr fontId="1" type="noConversion"/>
  </si>
  <si>
    <t>* 전체적으로 거부율이 크게 감소(최고 3.6%)</t>
    <phoneticPr fontId="1" type="noConversion"/>
  </si>
  <si>
    <t>* 전체적으로 재고 소폭 감소</t>
    <phoneticPr fontId="1" type="noConversion"/>
  </si>
  <si>
    <t>[4주차] 분석</t>
    <phoneticPr fontId="1" type="noConversion"/>
  </si>
  <si>
    <t xml:space="preserve"> &gt; 문제는 안되지만 인증도 받았는데 왜..?</t>
    <phoneticPr fontId="1" type="noConversion"/>
  </si>
  <si>
    <t xml:space="preserve"> &gt; 최저 96.6%(오렌지망고+C), 최고 99.1%(오렌지PET)</t>
    <phoneticPr fontId="1" type="noConversion"/>
  </si>
  <si>
    <t>[4주차] 목표</t>
    <phoneticPr fontId="1" type="noConversion"/>
  </si>
  <si>
    <t>* 오렌지 운송비용 크게감소</t>
    <phoneticPr fontId="1" type="noConversion"/>
  </si>
  <si>
    <t>* 오렌지/망고+C 리터 초반에 0계속 찍는이유?</t>
    <phoneticPr fontId="1" type="noConversion"/>
  </si>
  <si>
    <t xml:space="preserve"> &gt; 원자재 가용성은 100%라 굳이?</t>
    <phoneticPr fontId="1" type="noConversion"/>
  </si>
  <si>
    <t>* [구매] PET 신뢰성만 조금 높이기(96-97% 이상)</t>
    <phoneticPr fontId="1" type="noConversion"/>
  </si>
  <si>
    <t>* 거절(불량)금액 감소 = 망고관련 제품</t>
    <phoneticPr fontId="1" type="noConversion"/>
  </si>
  <si>
    <t>* 생산계획 준수율 증가했음</t>
    <phoneticPr fontId="1" type="noConversion"/>
  </si>
  <si>
    <t>* 전체적으로 서비스수준 향상</t>
    <phoneticPr fontId="1" type="noConversion"/>
  </si>
  <si>
    <t>* 안전재고 늘린 3품목 진부화율 상승</t>
    <phoneticPr fontId="1" type="noConversion"/>
  </si>
  <si>
    <t>캐파 : 1401/1700 -&gt; 1076/1700 -&gt; 968/1200 -&gt; 920/1050</t>
    <phoneticPr fontId="1" type="noConversion"/>
  </si>
  <si>
    <t>공간활용률: 82% -&gt; 63% -&gt; 80.7% -&gt; 87.6%</t>
    <phoneticPr fontId="1" type="noConversion"/>
  </si>
  <si>
    <t>초과율: 1.4% -&gt; 0% -&gt; 0.7% -&gt; 2.4%</t>
    <phoneticPr fontId="1" type="noConversion"/>
  </si>
  <si>
    <t>임시직 0.5 -&gt; 0.2 -&gt; 0.3 -&gt; 0.3</t>
    <phoneticPr fontId="1" type="noConversion"/>
  </si>
  <si>
    <t>미사용된 시간: 6.6% -&gt;8.6% -&gt; 10.6% -&gt;11.2%</t>
    <phoneticPr fontId="1" type="noConversion"/>
  </si>
  <si>
    <t>고장시간: 14% -&gt; 11.6% -&gt; 11.4% -&gt; 10.3%</t>
    <phoneticPr fontId="1" type="noConversion"/>
  </si>
  <si>
    <t>초과근무: 16.1% -&gt; 5.1% -&gt;4.0% -&gt;3.7%</t>
    <phoneticPr fontId="1" type="noConversion"/>
  </si>
  <si>
    <t>임대: 3.9% -&gt; 1.8% -&gt; 1.1% -&gt; 1%</t>
    <phoneticPr fontId="1" type="noConversion"/>
  </si>
  <si>
    <t>최초가동 생산성 손실액: 5,603 -&gt; 11,992 -&gt; 11,566 -&gt; 11153</t>
    <phoneticPr fontId="1" type="noConversion"/>
  </si>
  <si>
    <t>가동시간: 111.3 -&gt; 109.3 -&gt;109.3</t>
    <phoneticPr fontId="1" type="noConversion"/>
  </si>
  <si>
    <t>작업변경시간 : 00 -&gt; 9.6% -&gt; 7.4% -&gt; 7.4%</t>
    <phoneticPr fontId="1" type="noConversion"/>
  </si>
  <si>
    <t>준수율 : 74% -&gt;87.5% -&gt;88.5% -&gt;89.6%</t>
    <phoneticPr fontId="1" type="noConversion"/>
  </si>
  <si>
    <t>캐파 : 1119/1200 -&gt; 1244/1200 -&gt; 1166/1300 -&gt; 1193/1350</t>
    <phoneticPr fontId="1" type="noConversion"/>
  </si>
  <si>
    <t>공간활용률: 93% -&gt; 104% -&gt; 89.7% -&gt;88.4%</t>
    <phoneticPr fontId="1" type="noConversion"/>
  </si>
  <si>
    <t>초과율: 12.2% -&gt; 11.7% -&gt; 5.4% -&gt;4.6%</t>
    <phoneticPr fontId="1" type="noConversion"/>
  </si>
  <si>
    <t>임시직 0.8 -&gt; 0.4 -&gt; 0.3 -&gt; 0.2</t>
    <phoneticPr fontId="1" type="noConversion"/>
  </si>
  <si>
    <t>[4주차] 공급업체 비교</t>
    <phoneticPr fontId="1" type="noConversion"/>
  </si>
  <si>
    <t>PET, 오렌지 납품신뢰성 더 올리자.</t>
    <phoneticPr fontId="1" type="noConversion"/>
  </si>
  <si>
    <t>거부율이 줄었다. (특히 망고 성공적)</t>
    <phoneticPr fontId="1" type="noConversion"/>
  </si>
  <si>
    <t>&gt;PET(!!), 망고 더 올리기</t>
    <phoneticPr fontId="1" type="noConversion"/>
  </si>
  <si>
    <t>* 구매단가(운송비용 고려)</t>
  </si>
  <si>
    <t>&gt;오렌지 : 0.5443 - 0.5004 (OK)</t>
    <phoneticPr fontId="1" type="noConversion"/>
  </si>
  <si>
    <t>&gt;PET : 0.0549 - 0.0541 (OK)</t>
    <phoneticPr fontId="1" type="noConversion"/>
  </si>
  <si>
    <t>&gt;팩 : 결정로그 바꾸지 않아 그대로임</t>
    <phoneticPr fontId="1" type="noConversion"/>
  </si>
  <si>
    <t>&gt;망고 : 1.3545 - 1.3435 (OK)</t>
    <phoneticPr fontId="1" type="noConversion"/>
  </si>
  <si>
    <t>&gt;비타민C : 5.0989 - 5.1693 (상승)</t>
    <phoneticPr fontId="1" type="noConversion"/>
  </si>
  <si>
    <t>Transparant 합</t>
    <phoneticPr fontId="1" type="noConversion"/>
  </si>
  <si>
    <t>&gt; 오렌지 : 110722 - 77100 
(리드타임 : 40일 - 25일)</t>
    <phoneticPr fontId="1" type="noConversion"/>
  </si>
  <si>
    <t>* 운송비용 ??? 리드타임에 영향을 받다고 할 수 있나?</t>
    <phoneticPr fontId="1" type="noConversion"/>
  </si>
  <si>
    <t>&gt;비타민C는 납품신뢰성 99%로 충분하므로 좀 줄여보자</t>
    <phoneticPr fontId="1" type="noConversion"/>
  </si>
  <si>
    <t>결정로그: 팔레트 공간 개수 1350 -&gt;1330</t>
    <phoneticPr fontId="1" type="noConversion"/>
  </si>
  <si>
    <t>위와 같이 시행할시 불량률이 줄어들어 생산계획준수율이 증가할 것으로 보입니다.</t>
    <phoneticPr fontId="1" type="noConversion"/>
  </si>
  <si>
    <t>결정로그 : 예방정비를 시행하기로 함</t>
    <phoneticPr fontId="1" type="noConversion"/>
  </si>
  <si>
    <t>예방정비를 조금 시행하여 고장횟수를 줄이기로 하였음</t>
    <phoneticPr fontId="1" type="noConversion"/>
  </si>
  <si>
    <t>남는 시간이 많기 때문에 고장비용을 줄이기 위해</t>
    <phoneticPr fontId="1" type="noConversion"/>
  </si>
  <si>
    <t>&gt;예방정비는 돈이 드는 게 아니라 시간비용인데</t>
    <phoneticPr fontId="1" type="noConversion"/>
  </si>
  <si>
    <t>결정로그: 팔레트 공간 개수 1050 -&gt; 1035 , 원자재 검사 '팩' 실행</t>
    <phoneticPr fontId="1" type="noConversion"/>
  </si>
  <si>
    <t>소모되는 것으로 보아 할만한 결정으로 나타났습니다</t>
    <phoneticPr fontId="1" type="noConversion"/>
  </si>
  <si>
    <t>처음에는 계산을 잘못했지만 다시 계산해본 결과 팩을 검사할 경우 주당 0.89시간정도</t>
    <phoneticPr fontId="1" type="noConversion"/>
  </si>
  <si>
    <t>그리하여 거부율이 가장 높은 팩(3.6%), 페트(3%) 중에서 팩을 검사해보기로 결정했습니다</t>
    <phoneticPr fontId="1" type="noConversion"/>
  </si>
  <si>
    <t>원자재 검사를 통해서 불량 및 고장에 대한 비용을 감소하기로 결정했습니다</t>
    <phoneticPr fontId="1" type="noConversion"/>
  </si>
  <si>
    <t>&gt;품질관련해서 다시 재고 해본 결과</t>
    <phoneticPr fontId="1" type="noConversion"/>
  </si>
  <si>
    <t>주당작업시간</t>
    <phoneticPr fontId="1" type="noConversion"/>
  </si>
  <si>
    <t>주</t>
    <phoneticPr fontId="1" type="noConversion"/>
  </si>
  <si>
    <t>조금</t>
    <phoneticPr fontId="1" type="noConversion"/>
  </si>
  <si>
    <t xml:space="preserve"> x</t>
    <phoneticPr fontId="1" type="noConversion"/>
  </si>
  <si>
    <t>속도증대</t>
    <phoneticPr fontId="1" type="noConversion"/>
  </si>
  <si>
    <t>스위스필1</t>
    <phoneticPr fontId="1" type="noConversion"/>
  </si>
  <si>
    <t>페트</t>
    <phoneticPr fontId="1" type="noConversion"/>
  </si>
  <si>
    <t xml:space="preserve"> &gt; 증가시키면 생산계획에 좋겠지만 대응성이 낮아지는 것은 우리 전략과 맞지 않음</t>
    <phoneticPr fontId="1" type="noConversion"/>
  </si>
  <si>
    <t>* 결정로그: 현행유지</t>
    <phoneticPr fontId="1" type="noConversion"/>
  </si>
  <si>
    <t xml:space="preserve"> &gt; 원자재 수급률 좋기 때문에 비용 절약 조금씩 늘려갈 계획</t>
    <phoneticPr fontId="1" type="noConversion"/>
  </si>
  <si>
    <t>* 결정로그: 팩 -0.2 망고 -0.3 비타민C -0.3</t>
    <phoneticPr fontId="1" type="noConversion"/>
  </si>
  <si>
    <t>&gt;비타민C : 4120 - 4901
(리드타임 : 10일 - 5일)</t>
    <phoneticPr fontId="1" type="noConversion"/>
  </si>
  <si>
    <t xml:space="preserve">   &gt;&gt;&gt; 이번에는 7일 -&gt; 5일로 2일만 감소시키기 때문에 비용이 크게 증가하지는 않을 것으로 예상</t>
  </si>
  <si>
    <t>&gt; 0-1주차때 생산간격 15일 -&gt; 7일로 감소시키면서 최초 가동 생산성 손실액 5600원 -&gt; 12000원으로 증가했음(SMED X)</t>
  </si>
  <si>
    <t>&gt; [생산] 최초 가동 생산성 손실액↑</t>
  </si>
  <si>
    <t xml:space="preserve">   &gt;&gt;&gt; SMED투자를 통해 작업변경시간은 조금 감소시킬 수 있음</t>
  </si>
  <si>
    <t>&gt; [생산] 작업변경 시간↑</t>
  </si>
  <si>
    <t>* 불이익(Trade-off)</t>
  </si>
  <si>
    <t xml:space="preserve">   &gt;&gt;&gt; [판매] 고객서비스 수준 괜찮으려나?</t>
  </si>
  <si>
    <t>&gt; 재고 감소시키고 생산간격을 더 짧게 가져가면서 진부화율 낮아지길 '예상'</t>
  </si>
  <si>
    <t>&gt; 우리 전체적인 전략이 높은 대응성, 높은 고객 서비스 수준이기 때문에 대응성을 더 높일 수 있음</t>
  </si>
  <si>
    <t>&gt; 높은 제품 수명 + 고객 서비스 수준 동시에 얻는 유일한 방법 : 짧은 생산 간격 + 짧은 확정구간(Info Center 설명에 있음)</t>
  </si>
  <si>
    <t>&gt; 완제품 재고↓ + 창고 변동성↓</t>
  </si>
  <si>
    <t>* 이점</t>
  </si>
  <si>
    <t>&gt; 완제품의 생산 간격과 생산확정 구간 모두 수정하게 되면 결과에 대한 불확실성이 더 크다고 생각해서 4R에 생산 간격을, 5R에 생산확정 구간 수정해서 판촉 대비할 필요성</t>
  </si>
  <si>
    <t>&gt; 판촉행사 진행하면 생산확정 구간을 수정해야 함(판촉 기간보다 생산확정 구간이 길면 대응성X 때문)</t>
  </si>
  <si>
    <t>* 이유</t>
  </si>
  <si>
    <t>* 결정로그: 완제품 생산간격 7일 -&gt; 5일</t>
    <phoneticPr fontId="1" type="noConversion"/>
  </si>
  <si>
    <t>[4주차]</t>
    <phoneticPr fontId="1" type="noConversion"/>
  </si>
  <si>
    <t>[5주차]</t>
    <phoneticPr fontId="1" type="noConversion"/>
  </si>
  <si>
    <t>&gt;PET, 망고 납품신뢰성 99%가 되어버렸다…bb…</t>
    <phoneticPr fontId="1" type="noConversion"/>
  </si>
  <si>
    <t>&gt;98.3으로 줄었다. 매우 양호한 수치</t>
    <phoneticPr fontId="1" type="noConversion"/>
  </si>
  <si>
    <t>[5주차] 목표</t>
    <phoneticPr fontId="1" type="noConversion"/>
  </si>
  <si>
    <t>[5주차] 분석</t>
    <phoneticPr fontId="1" type="noConversion"/>
  </si>
  <si>
    <t>원자재 검사</t>
    <phoneticPr fontId="1" type="noConversion"/>
  </si>
  <si>
    <t>6주</t>
    <phoneticPr fontId="1" type="noConversion"/>
  </si>
  <si>
    <t>&gt;PET, 망고 납품신뢰성 낮추기</t>
    <phoneticPr fontId="1" type="noConversion"/>
  </si>
  <si>
    <t>* 전체 재고 0.1 감소</t>
    <phoneticPr fontId="1" type="noConversion"/>
  </si>
  <si>
    <t>* 수급률, 가용성, 신뢰성 모두 높음</t>
    <phoneticPr fontId="1" type="noConversion"/>
  </si>
  <si>
    <t>* 서비스수준 최저 96%</t>
    <phoneticPr fontId="1" type="noConversion"/>
  </si>
  <si>
    <t>* 생산간격 감소 + 재고 감소로 진부화 어느정도 해결</t>
    <phoneticPr fontId="1" type="noConversion"/>
  </si>
  <si>
    <t xml:space="preserve"> &gt; 납품신뢰성 최저 97%</t>
    <phoneticPr fontId="1" type="noConversion"/>
  </si>
  <si>
    <t xml:space="preserve"> &gt; 가용성 최저 99%</t>
    <phoneticPr fontId="1" type="noConversion"/>
  </si>
  <si>
    <t>* 거절(불량)금액 증가 &gt; 입고검사(펄프?)</t>
    <phoneticPr fontId="1" type="noConversion"/>
  </si>
  <si>
    <t>* 최초가동생산손실금액 3500원, 전환 3시간 상승</t>
    <phoneticPr fontId="1" type="noConversion"/>
  </si>
  <si>
    <t>[생산 확정구간] &amp; [완제품]</t>
    <phoneticPr fontId="1" type="noConversion"/>
  </si>
  <si>
    <t>* 원자재 재고 감소시키기</t>
    <phoneticPr fontId="1" type="noConversion"/>
  </si>
  <si>
    <t xml:space="preserve"> &gt; 주문크기 감소시키면 운송비, 주문비 증가하니까 안전재고만 조절할 예정</t>
    <phoneticPr fontId="1" type="noConversion"/>
  </si>
  <si>
    <t xml:space="preserve"> &gt; 팩 0.2 PET 0.1 오렌지 0.5 망고 0.1  비타민 0.1</t>
    <phoneticPr fontId="1" type="noConversion"/>
  </si>
  <si>
    <t>1) 서비스 수준 이상 제품은 안전재고 감소</t>
  </si>
  <si>
    <t>2) 서비스 수준 높일거면 수준 이하인 제품 안전재고 상승</t>
  </si>
  <si>
    <t>현재 96% 아슬아슬 : 오렌지망고 1리터, 오렌지망고+C 1리터</t>
  </si>
  <si>
    <t>나머지는 재고 감소 가능!</t>
  </si>
  <si>
    <t>&gt;</t>
    <phoneticPr fontId="1" type="noConversion"/>
  </si>
  <si>
    <t>캐파 : 1076/1700 -&gt; 968/1200 -&gt; 920/1050 -&gt; 894/1035</t>
    <phoneticPr fontId="1" type="noConversion"/>
  </si>
  <si>
    <t>공간활용률: 63% -&gt; 80.7% -&gt; 87.6% -&gt; 86.4%</t>
    <phoneticPr fontId="1" type="noConversion"/>
  </si>
  <si>
    <t>초과율: 0% -&gt; 0.7% -&gt; 2.4% -&gt; 1.9%</t>
    <phoneticPr fontId="1" type="noConversion"/>
  </si>
  <si>
    <t>임시직 0.2 -&gt; 0.3 -&gt; 0.3 -&gt; 0.2</t>
    <phoneticPr fontId="1" type="noConversion"/>
  </si>
  <si>
    <t>캐파 : 1244/1200 -&gt; 1166/1300 -&gt; 1193/1350 -&gt; 1141/1330</t>
    <phoneticPr fontId="1" type="noConversion"/>
  </si>
  <si>
    <t>공간활용률: 104% -&gt; 89.7% -&gt;88.4% -&gt; 85.8%</t>
    <phoneticPr fontId="1" type="noConversion"/>
  </si>
  <si>
    <t>초과율: 11.7% -&gt; 5.4% -&gt;4.6% -&gt;3.3%</t>
    <phoneticPr fontId="1" type="noConversion"/>
  </si>
  <si>
    <t>임시직 0.4 -&gt; 0.3 -&gt; 0.2 -&gt; 0.1</t>
    <phoneticPr fontId="1" type="noConversion"/>
  </si>
  <si>
    <t>생산 준수율이 저번보다 많이 좋아짐 (생산간격을 줄였고, 품질검사 시행해서)</t>
    <phoneticPr fontId="1" type="noConversion"/>
  </si>
  <si>
    <t>준수율 : 74% -&gt;87.5% -&gt;88.5% -&gt;89.6% -&gt; 91.7%</t>
    <phoneticPr fontId="1" type="noConversion"/>
  </si>
  <si>
    <t>미사용된 시간: 6.6% -&gt;8.6% -&gt; 10.6% -&gt;11.2% -&gt; 13.8%</t>
    <phoneticPr fontId="1" type="noConversion"/>
  </si>
  <si>
    <t>고장시간: 14% -&gt; 11.6% -&gt; 11.4% -&gt; 10.3% -&gt; 5%</t>
    <phoneticPr fontId="1" type="noConversion"/>
  </si>
  <si>
    <t>최초가동 생산성 손실액: 5,603 -&gt; 11,992 -&gt; 11,566 -&gt; 11,153 -&gt;14,746</t>
    <phoneticPr fontId="1" type="noConversion"/>
  </si>
  <si>
    <t>초과근무: 16.1% -&gt; 5.1% -&gt;4.0% -&gt;3.7% -&gt; 2.2%</t>
    <phoneticPr fontId="1" type="noConversion"/>
  </si>
  <si>
    <t>임대: 3.9% -&gt; 1.8% -&gt; 1.1% -&gt; 1% -&gt;0.5%</t>
    <phoneticPr fontId="1" type="noConversion"/>
  </si>
  <si>
    <t>가동시간: 111.3 -&gt; 109.3 -&gt;109.3 -&gt; 107.5</t>
    <phoneticPr fontId="1" type="noConversion"/>
  </si>
  <si>
    <t>세척시간 : 약 14% -&gt; 17.9% (생산을 자주 하면서 로트가 작아졌기 때문에)</t>
    <phoneticPr fontId="1" type="noConversion"/>
  </si>
  <si>
    <t>&gt; 재고수준 미세 조정을 통한 진부화 줄이기</t>
    <phoneticPr fontId="1" type="noConversion"/>
  </si>
  <si>
    <t>&gt; 서비스 수준 97.5~98.3 달성(96이상으로 상향조정 가능)</t>
    <phoneticPr fontId="1" type="noConversion"/>
  </si>
  <si>
    <t>* 3회차 결과 기준 계약지수 변동 가능성</t>
    <phoneticPr fontId="1" type="noConversion"/>
  </si>
  <si>
    <t>&gt; 107431 투자 감소 ?? 와이? Convi 매출 17598</t>
    <phoneticPr fontId="1" type="noConversion"/>
  </si>
  <si>
    <t>&gt; 대금지급 조건 Convi 4에서 2주로 당김</t>
    <phoneticPr fontId="1" type="noConversion"/>
  </si>
  <si>
    <t>save</t>
    <phoneticPr fontId="1" type="noConversion"/>
  </si>
  <si>
    <t>convi</t>
    <phoneticPr fontId="1" type="noConversion"/>
  </si>
  <si>
    <t>if계약지수=1</t>
    <phoneticPr fontId="1" type="noConversion"/>
  </si>
  <si>
    <t>계약된 매출</t>
    <phoneticPr fontId="1" type="noConversion"/>
  </si>
  <si>
    <t>&gt; 일정 비율 감소하긴 했지만 정확하게 비례하여 줄지는 않음</t>
    <phoneticPr fontId="1" type="noConversion"/>
  </si>
  <si>
    <t>&gt; 실제로는 2주치 매출액 보다 더 폭으로 투자 감소</t>
    <phoneticPr fontId="1" type="noConversion"/>
  </si>
  <si>
    <t>&gt; 투자감소분 대비 매출액 감소분(똑같은 비율로 줄어서 ROI가 유지되는가)를 정확하게 계산하는 것이 힘듦</t>
    <phoneticPr fontId="1" type="noConversion"/>
  </si>
  <si>
    <t>&gt; 서비스 수준의 성공적 달성, 목표 상향 조정 가능</t>
    <phoneticPr fontId="1" type="noConversion"/>
  </si>
  <si>
    <t>&gt; 서비스 수준 상향조정 96%</t>
    <phoneticPr fontId="1" type="noConversion"/>
  </si>
  <si>
    <t>&gt;향후(5,6회) 대비 생산간격, 생산확정구간 협의[SCM]</t>
    <phoneticPr fontId="1" type="noConversion"/>
  </si>
  <si>
    <t>&gt; 서비스 수준의 목표 수준 도달, 매출 증대</t>
    <phoneticPr fontId="1" type="noConversion"/>
  </si>
  <si>
    <t>&gt; 21413 수익 증가(보너스 감소, 계약된 매출 증가)</t>
    <phoneticPr fontId="1" type="noConversion"/>
  </si>
  <si>
    <t>&gt; 판촉에 따른 매출의 변화 발생(품목별 0.6~1.2%)</t>
    <phoneticPr fontId="1" type="noConversion"/>
  </si>
  <si>
    <t>&gt; 생산 간격 7에서 5로 조정[scm]</t>
    <phoneticPr fontId="1" type="noConversion"/>
  </si>
  <si>
    <t>&gt; 생산간격 감소에 따른 긍정적인 효과 발생</t>
    <phoneticPr fontId="1" type="noConversion"/>
  </si>
  <si>
    <t>&gt;모든 제품에 대한 진부화 감소</t>
    <phoneticPr fontId="1" type="noConversion"/>
  </si>
  <si>
    <t>&gt; 우려했던 제품별 서비스수준도 전부 96이상으로 유지 또는 전보다 상승</t>
    <phoneticPr fontId="1" type="noConversion"/>
  </si>
  <si>
    <t>&gt; 진부화 감소를 위한 조치 + 향후 판촉 대비 조치 시행</t>
    <phoneticPr fontId="1" type="noConversion"/>
  </si>
  <si>
    <t>&gt; 혹시 모르니 완제품 재고 수준 0.1정도씩 조정</t>
    <phoneticPr fontId="1" type="noConversion"/>
  </si>
  <si>
    <t>&gt; 5,6주차에는 판촉 행사 관련 결정 로그 열릴 것으로 예상, 매출 증대 노릴것</t>
    <phoneticPr fontId="1" type="noConversion"/>
  </si>
  <si>
    <t>&gt; 새로 열린 결정로그 없음</t>
    <phoneticPr fontId="1" type="noConversion"/>
  </si>
  <si>
    <t>&gt; 계약지수를 어떻게든 조금씩 끌어올릴 방법을!!</t>
    <phoneticPr fontId="1" type="noConversion"/>
  </si>
  <si>
    <t>&gt; 이제 티끌모아 태산! 조금씩 아끼고 세세하게 계산하자</t>
    <phoneticPr fontId="1" type="noConversion"/>
  </si>
  <si>
    <t>&gt; 아직까지 수요(개수)도 고정되어 있음</t>
    <phoneticPr fontId="1" type="noConversion"/>
  </si>
  <si>
    <t>&gt; Super사 지불조건 5-&gt;3 감소</t>
    <phoneticPr fontId="1" type="noConversion"/>
  </si>
  <si>
    <t>&gt; 투자 감소효과와 매출 감소분을 구체적으로 계산하기는 힘듦, 투자 가시적 감소</t>
    <phoneticPr fontId="1" type="noConversion"/>
  </si>
  <si>
    <t>&gt; 어디서 더 뽑아 먹을 수 있을까(계약지수 0.01이라도 끌어올리게!)</t>
    <phoneticPr fontId="1" type="noConversion"/>
  </si>
  <si>
    <t>Carton Garçon</t>
    <phoneticPr fontId="1" type="noConversion"/>
  </si>
  <si>
    <t>팩 공급업체 'Carton Garçon' 생김</t>
    <phoneticPr fontId="1" type="noConversion"/>
  </si>
  <si>
    <t>5일</t>
    <phoneticPr fontId="1" type="noConversion"/>
  </si>
  <si>
    <t>O</t>
    <phoneticPr fontId="1" type="noConversion"/>
  </si>
  <si>
    <t>벨기에</t>
    <phoneticPr fontId="1" type="noConversion"/>
  </si>
  <si>
    <t>트럭</t>
    <phoneticPr fontId="1" type="noConversion"/>
  </si>
  <si>
    <t>4주</t>
    <phoneticPr fontId="1" type="noConversion"/>
  </si>
  <si>
    <t>팔레트</t>
    <phoneticPr fontId="1" type="noConversion"/>
  </si>
  <si>
    <t>2일</t>
    <phoneticPr fontId="1" type="noConversion"/>
  </si>
  <si>
    <t>팩 - Tight(1,2,3,4)-Carton Garçon(5)</t>
    <phoneticPr fontId="1" type="noConversion"/>
  </si>
  <si>
    <t>패트 - L'astique(1,2)-Pété(3,4,5)</t>
    <phoneticPr fontId="1" type="noConversion"/>
  </si>
  <si>
    <t>오렌지 - Laranja Grande(1,2)-Squeeze(3,4,5)</t>
    <phoneticPr fontId="1" type="noConversion"/>
  </si>
  <si>
    <t>망고 - Bio Mango(1,2)-Home Grown(3,4,5)</t>
    <phoneticPr fontId="1" type="noConversion"/>
  </si>
  <si>
    <t xml:space="preserve">비타민 C - Dose(1,2)-Caro(3,4,5) </t>
    <phoneticPr fontId="1" type="noConversion"/>
  </si>
  <si>
    <t>&gt;Carton Garçon로 변경</t>
    <phoneticPr fontId="1" type="noConversion"/>
  </si>
  <si>
    <t>&gt;PET 구매금액이 커서</t>
    <phoneticPr fontId="1" type="noConversion"/>
  </si>
  <si>
    <t>2. 지불조건 변경(4-&gt;6)</t>
    <phoneticPr fontId="1" type="noConversion"/>
  </si>
  <si>
    <t>&gt;망고 계약조건을 덜 올려줘서</t>
    <phoneticPr fontId="1" type="noConversion"/>
  </si>
  <si>
    <t>매출 감소</t>
    <phoneticPr fontId="1" type="noConversion"/>
  </si>
  <si>
    <t>if) save 지불조건 1주, 계약지수 0.0020 감소</t>
    <phoneticPr fontId="1" type="noConversion"/>
  </si>
  <si>
    <t>매출 증가</t>
    <phoneticPr fontId="1" type="noConversion"/>
  </si>
  <si>
    <t>if) convi 지불조건 1주, 계약지수 0.0012 감소</t>
    <phoneticPr fontId="1" type="noConversion"/>
  </si>
  <si>
    <t>if) super 지불조건 2주, 계약지수 0.0024감소</t>
    <phoneticPr fontId="1" type="noConversion"/>
  </si>
  <si>
    <t>if) 주문마감 2시 통일</t>
    <phoneticPr fontId="1" type="noConversion"/>
  </si>
  <si>
    <t>&gt; 거래 단위에 따른 계약지수 변화 너무 미미하여 그대로 유지</t>
    <phoneticPr fontId="1" type="noConversion"/>
  </si>
  <si>
    <t>&gt; OP에 부담 안가는지 협의 후 주문마감 시간 조정(2pm)</t>
    <phoneticPr fontId="1" type="noConversion"/>
  </si>
  <si>
    <t>&gt; 주문 마감시간에 계약지수 변화 상대적 적은 convi 조정(1)</t>
    <phoneticPr fontId="1" type="noConversion"/>
  </si>
  <si>
    <t>팔레트 단</t>
    <phoneticPr fontId="1" type="noConversion"/>
  </si>
  <si>
    <t>&gt; 서비스 수준 97미만 품목 재고 +0.1, 나머지 -0.1 [SCM]</t>
    <phoneticPr fontId="1" type="noConversion"/>
  </si>
  <si>
    <t>&gt; SCM과 완제품 재고 세부 협의 후 서비스수준 상향조정 97</t>
    <phoneticPr fontId="1" type="noConversion"/>
  </si>
  <si>
    <t>&lt;거래 단위에 따른 계약지수 변화&gt;_4주차 결과값 기준</t>
    <phoneticPr fontId="1" type="noConversion"/>
  </si>
  <si>
    <t>&lt;주문 마감 시간에 따른 계약지수 변화&gt;_4주차 결과값 기준</t>
    <phoneticPr fontId="1" type="noConversion"/>
  </si>
  <si>
    <t>Carton Garçon</t>
  </si>
  <si>
    <t>완제품 출고 처리**</t>
    <phoneticPr fontId="1" type="noConversion"/>
  </si>
  <si>
    <t>* 전체재고 0.1감소</t>
    <phoneticPr fontId="1" type="noConversion"/>
  </si>
  <si>
    <t xml:space="preserve"> &gt; 이번주 재고비 많이 감소했음</t>
    <phoneticPr fontId="1" type="noConversion"/>
  </si>
  <si>
    <t xml:space="preserve"> &gt; 원자재는 더 감소할수 있음!</t>
    <phoneticPr fontId="1" type="noConversion"/>
  </si>
  <si>
    <t>* 안전재고 감소시킨 품목</t>
    <phoneticPr fontId="1" type="noConversion"/>
  </si>
  <si>
    <t>* [구매] PET납품신뢰성 97%까지 올리기</t>
    <phoneticPr fontId="1" type="noConversion"/>
  </si>
  <si>
    <t>* 안전재고 증가시킨 품목</t>
    <phoneticPr fontId="1" type="noConversion"/>
  </si>
  <si>
    <t>97% 계약</t>
    <phoneticPr fontId="1" type="noConversion"/>
  </si>
  <si>
    <t>&gt; 최소 97% 이상으로 다 맞췄음</t>
    <phoneticPr fontId="1" type="noConversion"/>
  </si>
  <si>
    <t>&gt; 오렌지/망고 1 리터, 오렌지/망고+C 1리터의 고객서비스 수준 95% = 패널티 발생인듯</t>
    <phoneticPr fontId="1" type="noConversion"/>
  </si>
  <si>
    <t>&gt; 동일한 조건에서 안전재고 +0.1했는데 서비스 수준 떨어진 이유는 아마 생산계획준수율 하락(1%씩)</t>
    <phoneticPr fontId="1" type="noConversion"/>
  </si>
  <si>
    <t>* 판촉에 맞춰서</t>
    <phoneticPr fontId="1" type="noConversion"/>
  </si>
  <si>
    <t>* 서비스수준 높이면 맞춰서 재고 증가[판매]</t>
    <phoneticPr fontId="1" type="noConversion"/>
  </si>
  <si>
    <t>&gt; 생산계획준수율 증가가 받춰줘야함[OP]</t>
    <phoneticPr fontId="1" type="noConversion"/>
  </si>
  <si>
    <t>[0주차] 분석</t>
    <phoneticPr fontId="1" type="noConversion"/>
  </si>
  <si>
    <t>[0주차] 목표</t>
    <phoneticPr fontId="1" type="noConversion"/>
  </si>
  <si>
    <t>캐파 : 1076/1700 -&gt; 968/1200 -&gt; 920/1050 -&gt; 894/1035 -&gt; 811/950</t>
    <phoneticPr fontId="1" type="noConversion"/>
  </si>
  <si>
    <t>공간활용률: 63% -&gt; 80.7% -&gt; 87.6% -&gt; 86.4% -&gt; 85.4%</t>
    <phoneticPr fontId="1" type="noConversion"/>
  </si>
  <si>
    <t>초과율: 0% -&gt; 0.7% -&gt; 2.4% -&gt; 1.9% -&gt; 2.2%</t>
    <phoneticPr fontId="1" type="noConversion"/>
  </si>
  <si>
    <t>캐파 : 1244/1200 -&gt; 1166/1300 -&gt; 1193/1350 -&gt; 1141/1330 -&gt; 1107/1270</t>
    <phoneticPr fontId="1" type="noConversion"/>
  </si>
  <si>
    <t>초과율: 11.7% -&gt; 5.4% -&gt;4.6% -&gt;3.3% -&gt; 4.1%</t>
    <phoneticPr fontId="1" type="noConversion"/>
  </si>
  <si>
    <t>세척시간 : 약 14% -&gt; 17.9% -&gt; 18%</t>
    <phoneticPr fontId="1" type="noConversion"/>
  </si>
  <si>
    <t>미사용된 시간: 6.6% -&gt;8.6% -&gt; 10.6% -&gt;11.2% -&gt; 13.8% -&gt;14.1%</t>
    <phoneticPr fontId="1" type="noConversion"/>
  </si>
  <si>
    <t>고장시간: 14% -&gt; 11.6% -&gt; 11.4% -&gt; 10.3% -&gt; 5% -&gt;5.1%</t>
    <phoneticPr fontId="1" type="noConversion"/>
  </si>
  <si>
    <t>초과근무: 16.1% -&gt; 5.1% -&gt;4.0% -&gt;3.7% -&gt; 2.2% -&gt; 2.1%</t>
    <phoneticPr fontId="1" type="noConversion"/>
  </si>
  <si>
    <t>임대: 3.9% -&gt; 1.8% -&gt; 1.1% -&gt; 1% -&gt;0.5% -&gt; 0.5%</t>
    <phoneticPr fontId="1" type="noConversion"/>
  </si>
  <si>
    <t>최초가동 생산성 손실액: 5,603 -&gt; 11,992 -&gt; 11,566 -&gt; 11,153 -&gt;14,746 -&gt; 14,647</t>
    <phoneticPr fontId="1" type="noConversion"/>
  </si>
  <si>
    <t>가동시간: 111.3 -&gt; 109.3 -&gt;109.3 -&gt; 107.5 -&gt; 106.8</t>
    <phoneticPr fontId="1" type="noConversion"/>
  </si>
  <si>
    <t>작업변경시간 : 00 -&gt; 9.6% -&gt; 7.4% -&gt; 7.4% -&gt;9.4%</t>
    <phoneticPr fontId="1" type="noConversion"/>
  </si>
  <si>
    <t>준수율 : 74% -&gt;87.5% -&gt;88.5% -&gt;89.6% -&gt; 91.7% -&gt; 91.2%</t>
    <phoneticPr fontId="1" type="noConversion"/>
  </si>
  <si>
    <t>임시직 0.2 -&gt; 0.3 -&gt; 0.3 -&gt; 0.2 -&gt;0.2</t>
    <phoneticPr fontId="1" type="noConversion"/>
  </si>
  <si>
    <t>임시직 0.4 -&gt; 0.3 -&gt; 0.2 -&gt; 0.1 -&gt;0.1</t>
    <phoneticPr fontId="1" type="noConversion"/>
  </si>
  <si>
    <t>공간활용률: 104% -&gt; 89.7% -&gt;88.4% -&gt; 85.8% -&gt;87.2%</t>
    <phoneticPr fontId="1" type="noConversion"/>
  </si>
  <si>
    <t>혼합기</t>
    <phoneticPr fontId="1" type="noConversion"/>
  </si>
  <si>
    <t>메가천</t>
    <phoneticPr fontId="1" type="noConversion"/>
  </si>
  <si>
    <t>FMM4000</t>
    <phoneticPr fontId="1" type="noConversion"/>
  </si>
  <si>
    <t>연간비용</t>
    <phoneticPr fontId="1" type="noConversion"/>
  </si>
  <si>
    <t>투자비용</t>
    <phoneticPr fontId="1" type="noConversion"/>
  </si>
  <si>
    <t>배치당 가동시간</t>
    <phoneticPr fontId="1" type="noConversion"/>
  </si>
  <si>
    <t>기술적 배치 최소용량</t>
    <phoneticPr fontId="1" type="noConversion"/>
  </si>
  <si>
    <t>최대로트의 크기</t>
    <phoneticPr fontId="1" type="noConversion"/>
  </si>
  <si>
    <t>세척시간</t>
    <phoneticPr fontId="1" type="noConversion"/>
  </si>
  <si>
    <t>시간당혼합기비용</t>
    <phoneticPr fontId="1" type="noConversion"/>
  </si>
  <si>
    <t>용기주입라인</t>
    <phoneticPr fontId="1" type="noConversion"/>
  </si>
  <si>
    <t>용량</t>
    <phoneticPr fontId="1" type="noConversion"/>
  </si>
  <si>
    <t>사업자수</t>
    <phoneticPr fontId="1" type="noConversion"/>
  </si>
  <si>
    <t>혼합 변경시간</t>
    <phoneticPr fontId="1" type="noConversion"/>
  </si>
  <si>
    <t>크기변경시간</t>
    <phoneticPr fontId="1" type="noConversion"/>
  </si>
  <si>
    <t>허용오차</t>
    <phoneticPr fontId="1" type="noConversion"/>
  </si>
  <si>
    <t>최초가동생산성손실</t>
    <phoneticPr fontId="1" type="noConversion"/>
  </si>
  <si>
    <t>스위스필2</t>
    <phoneticPr fontId="1" type="noConversion"/>
  </si>
  <si>
    <t>멀티플렉스1</t>
    <phoneticPr fontId="1" type="noConversion"/>
  </si>
  <si>
    <t>탑스피드1</t>
    <phoneticPr fontId="1" type="noConversion"/>
  </si>
  <si>
    <t>넓음</t>
    <phoneticPr fontId="1" type="noConversion"/>
  </si>
  <si>
    <t>좁음</t>
    <phoneticPr fontId="1" type="noConversion"/>
  </si>
  <si>
    <t>C Plus Plus</t>
    <phoneticPr fontId="1" type="noConversion"/>
  </si>
  <si>
    <t xml:space="preserve">주문 </t>
    <phoneticPr fontId="1" type="noConversion"/>
  </si>
  <si>
    <t>대급지급조건 이자비</t>
    <phoneticPr fontId="1" type="noConversion"/>
  </si>
  <si>
    <t>[6주차] 목표</t>
    <phoneticPr fontId="1" type="noConversion"/>
  </si>
  <si>
    <t>[6주차] 분석</t>
    <phoneticPr fontId="1" type="noConversion"/>
  </si>
  <si>
    <t>2R 후</t>
    <phoneticPr fontId="1" type="noConversion"/>
  </si>
  <si>
    <t>3R 후</t>
    <phoneticPr fontId="1" type="noConversion"/>
  </si>
  <si>
    <t>4R 후</t>
    <phoneticPr fontId="1" type="noConversion"/>
  </si>
  <si>
    <t>5R 후</t>
    <phoneticPr fontId="1" type="noConversion"/>
  </si>
  <si>
    <t>1R 후</t>
    <phoneticPr fontId="1" type="noConversion"/>
  </si>
  <si>
    <t>6R 후</t>
    <phoneticPr fontId="1" type="noConversion"/>
  </si>
  <si>
    <t xml:space="preserve"> &gt; 팩, 오렌지, 망고, 비타민C</t>
    <phoneticPr fontId="1" type="noConversion"/>
  </si>
  <si>
    <t>* 전반적인 재고는 감소하였지만 판촉에 대한 수요예측 실패로 치우침 마이너스</t>
    <phoneticPr fontId="1" type="noConversion"/>
  </si>
  <si>
    <t>* 팩: 100.0% / PET: 99.9% / 오렌지: 99.4% / 망고: 97.7% / 비타민C: 96.1%</t>
    <phoneticPr fontId="1" type="noConversion"/>
  </si>
  <si>
    <t xml:space="preserve"> &gt; 원자재 가용성이 감소(판촉 수요예측 실패)</t>
    <phoneticPr fontId="1" type="noConversion"/>
  </si>
  <si>
    <t>* 판촉압력이 중간, 긴으로 다소 긴 편이기 때문에 3주 유지해도 2-3번 생산계획을 통해 대응 가능할 것으로 예상했지만 ,,,,,ㅠㅠ</t>
    <phoneticPr fontId="1" type="noConversion"/>
  </si>
  <si>
    <t>* 작업변경시간과 같이 생산비용이 증가하더라도 생산확정구간을 1-2주로 짧게 가져갔다면 대응성이 높았을 것으로 분석</t>
    <phoneticPr fontId="1" type="noConversion"/>
  </si>
  <si>
    <t>* 서비스수준 하락 / 생산계획 준수율 하락 등 수요증가에 대비 실패 -&gt; 벌금</t>
    <phoneticPr fontId="1" type="noConversion"/>
  </si>
  <si>
    <t>* 판촉에 의한 수요예측 증가율이 크지 않아서 안전재고 유지</t>
    <phoneticPr fontId="1" type="noConversion"/>
  </si>
  <si>
    <t>없음</t>
    <phoneticPr fontId="1" type="noConversion"/>
  </si>
  <si>
    <t>아니오</t>
    <phoneticPr fontId="1" type="noConversion"/>
  </si>
  <si>
    <t>강함</t>
    <phoneticPr fontId="1" type="noConversion"/>
  </si>
  <si>
    <t>중기</t>
    <phoneticPr fontId="1" type="noConversion"/>
  </si>
  <si>
    <t>팔레트</t>
    <phoneticPr fontId="1" type="noConversion"/>
  </si>
  <si>
    <t>&gt; 서비스 수준 0.7~0.9% 정도씩 감소 하여 96.7~97.4 유지</t>
    <phoneticPr fontId="1" type="noConversion"/>
  </si>
  <si>
    <t>&gt; 안전재고 0.1 증가 시킨 품목 진부화율 1%가량 증가</t>
    <phoneticPr fontId="1" type="noConversion"/>
  </si>
  <si>
    <t>&gt; 주문 마감시간 변화의(2시) 큰 부담은 없는 것으로 보임</t>
    <phoneticPr fontId="1" type="noConversion"/>
  </si>
  <si>
    <t>&gt; 계약 지수 높여서 매출 증대하고자 하는 목표 달성</t>
    <phoneticPr fontId="1" type="noConversion"/>
  </si>
  <si>
    <t>&gt; Save 사 패널티 -12000정도 발생, 전체 수익은  9000 증가</t>
    <phoneticPr fontId="1" type="noConversion"/>
  </si>
  <si>
    <t>&gt; Sales 부분 1등 달성</t>
    <phoneticPr fontId="1" type="noConversion"/>
  </si>
  <si>
    <t>&gt; 따라서 계약지수을 높여놓는 것이 중요</t>
    <phoneticPr fontId="1" type="noConversion"/>
  </si>
  <si>
    <t>&gt; 판촉이 열릴 것을 대비하여 높은 계약지수 추구</t>
    <phoneticPr fontId="1" type="noConversion"/>
  </si>
  <si>
    <t>&gt; 대금 지급 조건으로 얻는 투자에서의 효용과 계약지수 감소로 인한 매출 감소분 비교</t>
    <phoneticPr fontId="1" type="noConversion"/>
  </si>
  <si>
    <t>&gt; 대금 지급 조건을 지속적으로 줄이는 것이 금융비용을 아껴 ROI 개선에 큰 영향을 줌</t>
    <phoneticPr fontId="1" type="noConversion"/>
  </si>
  <si>
    <t>&gt;새로운 결정로그로 판촉 열림</t>
    <phoneticPr fontId="1" type="noConversion"/>
  </si>
  <si>
    <t>판촉의 경우 업체마다 판촉에 반응하는 계약지수 변화 정도가 다름</t>
    <phoneticPr fontId="1" type="noConversion"/>
  </si>
  <si>
    <t>판촉에 따른 실제 수요 변화율도 전부 다름</t>
    <phoneticPr fontId="1" type="noConversion"/>
  </si>
  <si>
    <t>으어ㅓㅓㅓㅓㅓ</t>
    <phoneticPr fontId="1" type="noConversion"/>
  </si>
  <si>
    <t>판촉 관련 계산과</t>
    <phoneticPr fontId="1" type="noConversion"/>
  </si>
  <si>
    <t>수요 예측 관련 엑셀들이 모두 날아갔습니다 우아어아ㅓ아 ㅠㅠ</t>
    <phoneticPr fontId="1" type="noConversion"/>
  </si>
  <si>
    <t>모두 판촉 결정로그를 바꾸는 것이 유리하다고 판단</t>
    <phoneticPr fontId="1" type="noConversion"/>
  </si>
  <si>
    <t>&gt; super의 경우 판촉에 따른 수요 변화가 민감하지 않음</t>
    <phoneticPr fontId="1" type="noConversion"/>
  </si>
  <si>
    <t>&gt; Convi 와 Save는 계약지수가 조금 떨어져도 판촉이 강하면 수요가 큰 폭으로 증가</t>
    <phoneticPr fontId="1" type="noConversion"/>
  </si>
  <si>
    <t>&gt; 계산해본 결과 판촉을 강하게 두 업체를 가져가면 전체 수요량 5% 가량 증가할 것으로 예상함</t>
    <phoneticPr fontId="1" type="noConversion"/>
  </si>
  <si>
    <t>&gt; 판촉에 따른 수요 증가 예상으로, 수요 예측 5% 증가 로그 결정</t>
    <phoneticPr fontId="1" type="noConversion"/>
  </si>
  <si>
    <t>판촉을 시행하였을시 감소하는 계약지수와, 증가 예상되는 수요량을 업체별로 계산</t>
    <phoneticPr fontId="1" type="noConversion"/>
  </si>
  <si>
    <t>&gt; 금융비용 아끼기 위해 지불조건 모두 1주</t>
    <phoneticPr fontId="1" type="noConversion"/>
  </si>
  <si>
    <t>&gt; 패널티를 지불했던 Save 사의 서비스 수준 1% 감소시킴</t>
    <phoneticPr fontId="1" type="noConversion"/>
  </si>
  <si>
    <t>&gt; [OP, SCM]과 협의 결과 5% 증가한 수요에대한 대응을 충분하게 할 수 있다고 판단</t>
    <phoneticPr fontId="1" type="noConversion"/>
  </si>
  <si>
    <t>&gt; 수요 예측의 실패</t>
    <phoneticPr fontId="1" type="noConversion"/>
  </si>
  <si>
    <t>&gt; 판촉 강도가 한단계 증가할수록 그 영향력이 두배가 된다 그랬음</t>
    <phoneticPr fontId="1" type="noConversion"/>
  </si>
  <si>
    <t>&gt; 그래서 5% 수요 증가할 것으로 예측했는데 생각보다 수요가 많이 증가</t>
    <phoneticPr fontId="1" type="noConversion"/>
  </si>
  <si>
    <t>&gt; 계약된 서비스 수준 충족시키지 못해 지나친 패널티 발생</t>
    <phoneticPr fontId="1" type="noConversion"/>
  </si>
  <si>
    <t>&gt; 주어진 판촉 민감도와 실제 수요 변화량의 괴리가 있었음 ㅜ.</t>
    <phoneticPr fontId="1" type="noConversion"/>
  </si>
  <si>
    <t>&gt; 금융비용은 많이 감소시킴</t>
    <phoneticPr fontId="1" type="noConversion"/>
  </si>
  <si>
    <t>바본가 왜 다 날려먹었찌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</si>
</sst>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76" formatCode="0.0_ "/>
    <numFmt numFmtId="177" formatCode="0.0%"/>
    <numFmt numFmtId="178" formatCode="#,##0_);[Red]\(#,##0\)"/>
    <numFmt numFmtId="179" formatCode="0.0_);[Red]\(0.0\)"/>
    <numFmt numFmtId="180" formatCode="0.0000"/>
    <numFmt numFmtId="181" formatCode="0.00_ ;[Red]\-0.00\ "/>
    <numFmt numFmtId="182" formatCode="0.00000000000000000_ "/>
    <numFmt numFmtId="183" formatCode="#,##0_ "/>
    <numFmt numFmtId="184" formatCode="#0"/>
    <numFmt numFmtId="185" formatCode="#0.0%"/>
  </numFmts>
  <fonts count="40">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b/>
      <u/>
      <sz val="11"/>
      <color theme="1"/>
      <name val="맑은 고딕"/>
      <family val="3"/>
      <charset val="129"/>
      <scheme val="minor"/>
    </font>
    <font>
      <b/>
      <u/>
      <sz val="11"/>
      <color rgb="FFFF0000"/>
      <name val="맑은 고딕"/>
      <family val="3"/>
      <charset val="129"/>
      <scheme val="minor"/>
    </font>
    <font>
      <sz val="11"/>
      <color theme="1"/>
      <name val="맑은 고딕"/>
      <family val="3"/>
      <charset val="129"/>
      <scheme val="minor"/>
    </font>
    <font>
      <u/>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1"/>
      <name val="맑은 고딕"/>
      <family val="3"/>
      <charset val="129"/>
      <scheme val="minor"/>
    </font>
    <font>
      <b/>
      <sz val="11"/>
      <name val="맑은 고딕"/>
      <family val="3"/>
      <charset val="129"/>
      <scheme val="minor"/>
    </font>
    <font>
      <sz val="11"/>
      <color rgb="FFFF0000"/>
      <name val="맑은 고딕"/>
      <family val="3"/>
      <charset val="129"/>
      <scheme val="minor"/>
    </font>
    <font>
      <b/>
      <sz val="11"/>
      <color rgb="FFFF0000"/>
      <name val="맑은 고딕"/>
      <family val="3"/>
      <charset val="129"/>
      <scheme val="minor"/>
    </font>
    <font>
      <sz val="11"/>
      <color theme="1"/>
      <name val="맑은 고딕"/>
      <family val="3"/>
      <charset val="129"/>
      <scheme val="major"/>
    </font>
    <font>
      <b/>
      <sz val="11"/>
      <color theme="1"/>
      <name val="맑은 고딕"/>
      <family val="3"/>
      <charset val="129"/>
      <scheme val="major"/>
    </font>
    <font>
      <b/>
      <i/>
      <sz val="11"/>
      <color theme="1"/>
      <name val="맑은 고딕"/>
      <family val="3"/>
      <charset val="129"/>
      <scheme val="major"/>
    </font>
    <font>
      <b/>
      <i/>
      <sz val="11"/>
      <color theme="1"/>
      <name val="맑은 고딕"/>
      <family val="3"/>
      <charset val="129"/>
      <scheme val="minor"/>
    </font>
    <font>
      <sz val="11"/>
      <color theme="1"/>
      <name val="Arial"/>
      <family val="2"/>
    </font>
    <font>
      <b/>
      <sz val="11"/>
      <color rgb="FF006100"/>
      <name val="맑은 고딕"/>
      <family val="3"/>
      <charset val="129"/>
      <scheme val="minor"/>
    </font>
    <font>
      <sz val="9"/>
      <color indexed="81"/>
      <name val="Tahoma"/>
      <family val="2"/>
    </font>
    <font>
      <b/>
      <sz val="9"/>
      <color indexed="81"/>
      <name val="Tahoma"/>
      <family val="2"/>
    </font>
    <font>
      <sz val="9"/>
      <color indexed="81"/>
      <name val="돋움"/>
      <family val="3"/>
      <charset val="129"/>
    </font>
    <font>
      <i/>
      <sz val="6"/>
      <color rgb="FF000000"/>
      <name val="Arial"/>
      <family val="2"/>
    </font>
    <font>
      <sz val="5"/>
      <color rgb="FF000000"/>
      <name val="Arial"/>
      <family val="2"/>
    </font>
    <font>
      <b/>
      <sz val="10"/>
      <color rgb="FF000000"/>
      <name val="Arial"/>
      <family val="2"/>
    </font>
  </fonts>
  <fills count="45">
    <fill>
      <patternFill patternType="none"/>
    </fill>
    <fill>
      <patternFill patternType="gray125"/>
    </fill>
    <fill>
      <patternFill patternType="solid">
        <fgColor theme="5"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rgb="FFFFE1E8"/>
        <bgColor indexed="64"/>
      </patternFill>
    </fill>
    <fill>
      <patternFill patternType="solid">
        <fgColor rgb="FFFFB7B7"/>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0"/>
        <bgColor indexed="64"/>
      </patternFill>
    </fill>
  </fills>
  <borders count="8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double">
        <color indexed="64"/>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right/>
      <top style="medium">
        <color auto="1"/>
      </top>
      <bottom style="double">
        <color theme="4"/>
      </bottom>
      <diagonal/>
    </border>
    <border>
      <left/>
      <right style="medium">
        <color auto="1"/>
      </right>
      <top style="medium">
        <color auto="1"/>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double">
        <color theme="4"/>
      </top>
      <bottom/>
      <diagonal/>
    </border>
    <border>
      <left/>
      <right/>
      <top style="medium">
        <color indexed="64"/>
      </top>
      <bottom/>
      <diagonal/>
    </border>
    <border>
      <left/>
      <right style="medium">
        <color indexed="64"/>
      </right>
      <top style="medium">
        <color indexed="64"/>
      </top>
      <bottom/>
      <diagonal/>
    </border>
    <border>
      <left/>
      <right style="medium">
        <color indexed="64"/>
      </right>
      <top style="medium">
        <color indexed="64"/>
      </top>
      <bottom style="double">
        <color indexed="64"/>
      </bottom>
      <diagonal/>
    </border>
    <border>
      <left style="medium">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right/>
      <top/>
      <bottom style="thin">
        <color indexed="64"/>
      </bottom>
      <diagonal/>
    </border>
    <border>
      <left style="thin">
        <color indexed="64"/>
      </left>
      <right/>
      <top style="double">
        <color indexed="64"/>
      </top>
      <bottom/>
      <diagonal/>
    </border>
    <border>
      <left style="thin">
        <color indexed="64"/>
      </left>
      <right style="medium">
        <color indexed="64"/>
      </right>
      <top style="double">
        <color indexed="64"/>
      </top>
      <bottom/>
      <diagonal/>
    </border>
    <border>
      <left style="thin">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double">
        <color theme="4"/>
      </top>
      <bottom/>
      <diagonal/>
    </border>
    <border>
      <left style="medium">
        <color indexed="64"/>
      </left>
      <right/>
      <top style="double">
        <color indexed="64"/>
      </top>
      <bottom/>
      <diagonal/>
    </border>
    <border>
      <left/>
      <right/>
      <top style="double">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2">
    <xf numFmtId="0" fontId="0" fillId="0" borderId="0">
      <alignment vertical="center"/>
    </xf>
    <xf numFmtId="0" fontId="8" fillId="0" borderId="0" applyNumberFormat="0" applyFill="0" applyBorder="0" applyAlignment="0" applyProtection="0">
      <alignment vertical="center"/>
    </xf>
    <xf numFmtId="0" fontId="9" fillId="0" borderId="22" applyNumberFormat="0" applyFill="0" applyAlignment="0" applyProtection="0">
      <alignment vertical="center"/>
    </xf>
    <xf numFmtId="0" fontId="10" fillId="0" borderId="23" applyNumberFormat="0" applyFill="0" applyAlignment="0" applyProtection="0">
      <alignment vertical="center"/>
    </xf>
    <xf numFmtId="0" fontId="11" fillId="0" borderId="24" applyNumberFormat="0" applyFill="0" applyAlignment="0" applyProtection="0">
      <alignment vertical="center"/>
    </xf>
    <xf numFmtId="0" fontId="11" fillId="0" borderId="0" applyNumberFormat="0" applyFill="0" applyBorder="0" applyAlignment="0" applyProtection="0">
      <alignment vertical="center"/>
    </xf>
    <xf numFmtId="0" fontId="12" fillId="4" borderId="0" applyNumberFormat="0" applyBorder="0" applyAlignment="0" applyProtection="0">
      <alignment vertical="center"/>
    </xf>
    <xf numFmtId="0" fontId="13" fillId="5" borderId="0" applyNumberFormat="0" applyBorder="0" applyAlignment="0" applyProtection="0">
      <alignment vertical="center"/>
    </xf>
    <xf numFmtId="0" fontId="14" fillId="6" borderId="0" applyNumberFormat="0" applyBorder="0" applyAlignment="0" applyProtection="0">
      <alignment vertical="center"/>
    </xf>
    <xf numFmtId="0" fontId="15" fillId="7" borderId="25" applyNumberFormat="0" applyAlignment="0" applyProtection="0">
      <alignment vertical="center"/>
    </xf>
    <xf numFmtId="0" fontId="16" fillId="8" borderId="26" applyNumberFormat="0" applyAlignment="0" applyProtection="0">
      <alignment vertical="center"/>
    </xf>
    <xf numFmtId="0" fontId="17" fillId="8" borderId="25" applyNumberFormat="0" applyAlignment="0" applyProtection="0">
      <alignment vertical="center"/>
    </xf>
    <xf numFmtId="0" fontId="18" fillId="0" borderId="27" applyNumberFormat="0" applyFill="0" applyAlignment="0" applyProtection="0">
      <alignment vertical="center"/>
    </xf>
    <xf numFmtId="0" fontId="19" fillId="9" borderId="28" applyNumberFormat="0" applyAlignment="0" applyProtection="0">
      <alignment vertical="center"/>
    </xf>
    <xf numFmtId="0" fontId="20" fillId="0" borderId="0" applyNumberFormat="0" applyFill="0" applyBorder="0" applyAlignment="0" applyProtection="0">
      <alignment vertical="center"/>
    </xf>
    <xf numFmtId="0" fontId="7" fillId="10" borderId="29" applyNumberFormat="0" applyFont="0" applyAlignment="0" applyProtection="0">
      <alignment vertical="center"/>
    </xf>
    <xf numFmtId="0" fontId="21" fillId="0" borderId="0" applyNumberFormat="0" applyFill="0" applyBorder="0" applyAlignment="0" applyProtection="0">
      <alignment vertical="center"/>
    </xf>
    <xf numFmtId="0" fontId="22" fillId="0" borderId="30" applyNumberFormat="0" applyFill="0" applyAlignment="0" applyProtection="0">
      <alignment vertical="center"/>
    </xf>
    <xf numFmtId="0" fontId="23" fillId="11" borderId="0" applyNumberFormat="0" applyBorder="0" applyAlignment="0" applyProtection="0">
      <alignment vertical="center"/>
    </xf>
    <xf numFmtId="0" fontId="7" fillId="12" borderId="0" applyNumberFormat="0" applyBorder="0" applyAlignment="0" applyProtection="0">
      <alignment vertical="center"/>
    </xf>
    <xf numFmtId="0" fontId="7" fillId="13" borderId="0" applyNumberFormat="0" applyBorder="0" applyAlignment="0" applyProtection="0">
      <alignment vertical="center"/>
    </xf>
    <xf numFmtId="0" fontId="7" fillId="14" borderId="0" applyNumberFormat="0" applyBorder="0" applyAlignment="0" applyProtection="0">
      <alignment vertical="center"/>
    </xf>
    <xf numFmtId="0" fontId="23" fillId="15" borderId="0" applyNumberFormat="0" applyBorder="0" applyAlignment="0" applyProtection="0">
      <alignment vertical="center"/>
    </xf>
    <xf numFmtId="0" fontId="7" fillId="16" borderId="0" applyNumberFormat="0" applyBorder="0" applyAlignment="0" applyProtection="0">
      <alignment vertical="center"/>
    </xf>
    <xf numFmtId="0" fontId="7" fillId="17" borderId="0" applyNumberFormat="0" applyBorder="0" applyAlignment="0" applyProtection="0">
      <alignment vertical="center"/>
    </xf>
    <xf numFmtId="0" fontId="7" fillId="18" borderId="0" applyNumberFormat="0" applyBorder="0" applyAlignment="0" applyProtection="0">
      <alignment vertical="center"/>
    </xf>
    <xf numFmtId="0" fontId="23"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23"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23"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23"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7" fillId="34" borderId="0" applyNumberFormat="0" applyBorder="0" applyAlignment="0" applyProtection="0">
      <alignment vertical="center"/>
    </xf>
  </cellStyleXfs>
  <cellXfs count="448">
    <xf numFmtId="0" fontId="0" fillId="0" borderId="0" xfId="0">
      <alignment vertical="center"/>
    </xf>
    <xf numFmtId="0" fontId="0" fillId="2" borderId="1" xfId="0" applyFill="1" applyBorder="1">
      <alignment vertical="center"/>
    </xf>
    <xf numFmtId="0" fontId="0" fillId="2" borderId="3" xfId="0" applyFill="1" applyBorder="1">
      <alignment vertical="center"/>
    </xf>
    <xf numFmtId="0" fontId="0" fillId="2" borderId="2" xfId="0" applyFill="1" applyBorder="1">
      <alignment vertical="center"/>
    </xf>
    <xf numFmtId="0" fontId="0" fillId="0" borderId="0" xfId="0" applyAlignment="1">
      <alignment horizontal="center" vertical="center"/>
    </xf>
    <xf numFmtId="0" fontId="0" fillId="3" borderId="1" xfId="0" applyFill="1" applyBorder="1" applyAlignment="1">
      <alignment horizontal="center" vertical="center"/>
    </xf>
    <xf numFmtId="0" fontId="0" fillId="3" borderId="3" xfId="0" applyFill="1" applyBorder="1" applyAlignment="1">
      <alignment horizontal="center" vertical="center"/>
    </xf>
    <xf numFmtId="176" fontId="0" fillId="3" borderId="1" xfId="0" applyNumberFormat="1" applyFill="1" applyBorder="1" applyAlignment="1">
      <alignment horizontal="center" vertical="center"/>
    </xf>
    <xf numFmtId="176" fontId="0" fillId="3" borderId="2" xfId="0" applyNumberFormat="1" applyFill="1" applyBorder="1" applyAlignment="1">
      <alignment horizontal="center" vertical="center"/>
    </xf>
    <xf numFmtId="176" fontId="0" fillId="3" borderId="3" xfId="0" applyNumberFormat="1" applyFill="1" applyBorder="1" applyAlignment="1">
      <alignment horizontal="center" vertical="center"/>
    </xf>
    <xf numFmtId="0" fontId="0" fillId="3" borderId="9" xfId="0" applyFill="1" applyBorder="1" applyAlignment="1">
      <alignment horizontal="center" vertical="center"/>
    </xf>
    <xf numFmtId="0" fontId="0" fillId="3" borderId="7" xfId="0"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176" fontId="0" fillId="3" borderId="16" xfId="0" applyNumberFormat="1" applyFill="1" applyBorder="1" applyAlignment="1">
      <alignment horizontal="center" vertical="center"/>
    </xf>
    <xf numFmtId="176" fontId="0" fillId="3" borderId="17" xfId="0" applyNumberFormat="1" applyFill="1" applyBorder="1" applyAlignment="1">
      <alignment horizontal="center" vertical="center"/>
    </xf>
    <xf numFmtId="176" fontId="0" fillId="3" borderId="19" xfId="0" applyNumberFormat="1" applyFill="1" applyBorder="1" applyAlignment="1">
      <alignment horizontal="center" vertical="center"/>
    </xf>
    <xf numFmtId="0" fontId="2" fillId="2" borderId="18" xfId="0" applyFont="1" applyFill="1" applyBorder="1">
      <alignment vertical="center"/>
    </xf>
    <xf numFmtId="0" fontId="0" fillId="3" borderId="20" xfId="0" applyFill="1" applyBorder="1" applyAlignment="1">
      <alignment horizontal="center" vertical="center"/>
    </xf>
    <xf numFmtId="0" fontId="0" fillId="3" borderId="17" xfId="0" applyFill="1" applyBorder="1" applyAlignment="1">
      <alignment horizontal="center" vertical="center"/>
    </xf>
    <xf numFmtId="0" fontId="2" fillId="0" borderId="0" xfId="0" applyFont="1">
      <alignment vertical="center"/>
    </xf>
    <xf numFmtId="176" fontId="3" fillId="3" borderId="1" xfId="0" applyNumberFormat="1" applyFont="1" applyFill="1" applyBorder="1" applyAlignment="1">
      <alignment horizontal="center" vertical="center"/>
    </xf>
    <xf numFmtId="176" fontId="3"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5" fillId="0" borderId="0" xfId="0" applyFont="1">
      <alignment vertical="center"/>
    </xf>
    <xf numFmtId="176" fontId="6" fillId="3" borderId="3" xfId="0" applyNumberFormat="1" applyFont="1" applyFill="1" applyBorder="1" applyAlignment="1">
      <alignment horizontal="center" vertical="center"/>
    </xf>
    <xf numFmtId="176" fontId="6" fillId="3" borderId="1" xfId="0" applyNumberFormat="1" applyFont="1" applyFill="1" applyBorder="1" applyAlignment="1">
      <alignment horizontal="center" vertical="center"/>
    </xf>
    <xf numFmtId="176" fontId="6" fillId="3" borderId="2"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3" xfId="0" applyFont="1" applyFill="1" applyBorder="1" applyAlignment="1">
      <alignment horizontal="center" vertical="center"/>
    </xf>
    <xf numFmtId="176" fontId="0" fillId="3" borderId="1" xfId="0" applyNumberFormat="1" applyFont="1" applyFill="1" applyBorder="1" applyAlignment="1">
      <alignment horizontal="center" vertical="center"/>
    </xf>
    <xf numFmtId="176" fontId="24" fillId="3" borderId="3" xfId="0" applyNumberFormat="1" applyFont="1" applyFill="1" applyBorder="1" applyAlignment="1">
      <alignment horizontal="center" vertical="center"/>
    </xf>
    <xf numFmtId="176" fontId="24" fillId="3" borderId="16" xfId="0" applyNumberFormat="1" applyFont="1" applyFill="1" applyBorder="1" applyAlignment="1">
      <alignment horizontal="center" vertical="center"/>
    </xf>
    <xf numFmtId="176" fontId="24" fillId="3" borderId="1" xfId="0" applyNumberFormat="1" applyFont="1" applyFill="1" applyBorder="1" applyAlignment="1">
      <alignment horizontal="center" vertical="center"/>
    </xf>
    <xf numFmtId="176" fontId="24" fillId="3" borderId="17" xfId="0" applyNumberFormat="1" applyFont="1" applyFill="1" applyBorder="1" applyAlignment="1">
      <alignment horizontal="center" vertical="center"/>
    </xf>
    <xf numFmtId="176" fontId="24" fillId="3" borderId="2" xfId="0" applyNumberFormat="1" applyFont="1" applyFill="1" applyBorder="1" applyAlignment="1">
      <alignment horizontal="center" vertical="center"/>
    </xf>
    <xf numFmtId="176" fontId="24" fillId="3" borderId="19" xfId="0" applyNumberFormat="1" applyFont="1" applyFill="1" applyBorder="1" applyAlignment="1">
      <alignment horizontal="center" vertical="center"/>
    </xf>
    <xf numFmtId="0" fontId="24" fillId="3" borderId="7" xfId="0" applyFont="1" applyFill="1" applyBorder="1" applyAlignment="1">
      <alignment horizontal="center" vertical="center"/>
    </xf>
    <xf numFmtId="0" fontId="24" fillId="3" borderId="20" xfId="0" applyFont="1" applyFill="1" applyBorder="1" applyAlignment="1">
      <alignment horizontal="center" vertical="center"/>
    </xf>
    <xf numFmtId="0" fontId="24" fillId="3" borderId="3" xfId="0" applyFont="1" applyFill="1" applyBorder="1" applyAlignment="1">
      <alignment horizontal="center" vertical="center"/>
    </xf>
    <xf numFmtId="0" fontId="24" fillId="3" borderId="1" xfId="0" applyFont="1" applyFill="1" applyBorder="1" applyAlignment="1">
      <alignment horizontal="center" vertical="center"/>
    </xf>
    <xf numFmtId="0" fontId="24" fillId="3" borderId="17" xfId="0" applyFont="1" applyFill="1" applyBorder="1" applyAlignment="1">
      <alignment horizontal="center" vertical="center"/>
    </xf>
    <xf numFmtId="0" fontId="0" fillId="2" borderId="4" xfId="0" applyFill="1" applyBorder="1">
      <alignment vertical="center"/>
    </xf>
    <xf numFmtId="176" fontId="24" fillId="3" borderId="4" xfId="0" applyNumberFormat="1" applyFont="1" applyFill="1" applyBorder="1" applyAlignment="1">
      <alignment horizontal="center" vertical="center"/>
    </xf>
    <xf numFmtId="176" fontId="24" fillId="3" borderId="33" xfId="0" applyNumberFormat="1" applyFont="1" applyFill="1" applyBorder="1" applyAlignment="1">
      <alignment horizontal="center" vertical="center"/>
    </xf>
    <xf numFmtId="0" fontId="0" fillId="0" borderId="1" xfId="0" applyBorder="1" applyAlignment="1">
      <alignment horizontal="center" vertical="center"/>
    </xf>
    <xf numFmtId="0" fontId="0" fillId="3" borderId="32" xfId="0" applyFill="1" applyBorder="1" applyAlignment="1">
      <alignment horizontal="center" vertical="center"/>
    </xf>
    <xf numFmtId="177" fontId="0" fillId="3" borderId="31" xfId="0" applyNumberFormat="1" applyFill="1" applyBorder="1" applyAlignment="1">
      <alignment horizontal="center" vertical="center"/>
    </xf>
    <xf numFmtId="0" fontId="0" fillId="3" borderId="1" xfId="0" applyFill="1" applyBorder="1">
      <alignment vertical="center"/>
    </xf>
    <xf numFmtId="0" fontId="0" fillId="0" borderId="1" xfId="0" applyBorder="1">
      <alignment vertical="center"/>
    </xf>
    <xf numFmtId="0" fontId="2" fillId="3" borderId="1" xfId="0" applyFont="1" applyFill="1" applyBorder="1">
      <alignment vertical="center"/>
    </xf>
    <xf numFmtId="0" fontId="2" fillId="0" borderId="34" xfId="0" applyFont="1" applyBorder="1" applyAlignment="1">
      <alignment horizontal="left" vertical="center"/>
    </xf>
    <xf numFmtId="178" fontId="0" fillId="0" borderId="0" xfId="0" applyNumberFormat="1">
      <alignment vertical="center"/>
    </xf>
    <xf numFmtId="0" fontId="0" fillId="3" borderId="0" xfId="0" applyFill="1">
      <alignment vertical="center"/>
    </xf>
    <xf numFmtId="10" fontId="2" fillId="3" borderId="34" xfId="0" applyNumberFormat="1" applyFont="1" applyFill="1" applyBorder="1">
      <alignment vertical="center"/>
    </xf>
    <xf numFmtId="178" fontId="2" fillId="3" borderId="34" xfId="0" applyNumberFormat="1" applyFont="1" applyFill="1" applyBorder="1">
      <alignment vertical="center"/>
    </xf>
    <xf numFmtId="0" fontId="0" fillId="0" borderId="0" xfId="0" applyBorder="1">
      <alignment vertical="center"/>
    </xf>
    <xf numFmtId="0" fontId="0" fillId="0" borderId="35" xfId="0" applyBorder="1">
      <alignment vertical="center"/>
    </xf>
    <xf numFmtId="0" fontId="0" fillId="0" borderId="36" xfId="0" applyBorder="1">
      <alignment vertical="center"/>
    </xf>
    <xf numFmtId="0" fontId="0" fillId="0" borderId="37" xfId="0" applyBorder="1" applyAlignment="1">
      <alignment horizontal="right" vertical="center"/>
    </xf>
    <xf numFmtId="0" fontId="2" fillId="0" borderId="37" xfId="0" applyFont="1" applyBorder="1" applyAlignment="1">
      <alignment horizontal="center" vertical="center"/>
    </xf>
    <xf numFmtId="0" fontId="25" fillId="0" borderId="37" xfId="0" applyFont="1" applyBorder="1" applyAlignment="1">
      <alignment vertical="center" wrapText="1"/>
    </xf>
    <xf numFmtId="0" fontId="2" fillId="0" borderId="37" xfId="0" applyFont="1" applyBorder="1" applyAlignment="1">
      <alignment horizontal="left" vertical="center"/>
    </xf>
    <xf numFmtId="0" fontId="2" fillId="0" borderId="37" xfId="0" applyFont="1" applyFill="1" applyBorder="1" applyAlignment="1">
      <alignment horizontal="center" vertical="center"/>
    </xf>
    <xf numFmtId="0" fontId="0" fillId="0" borderId="39" xfId="0" applyBorder="1">
      <alignment vertical="center"/>
    </xf>
    <xf numFmtId="178" fontId="2" fillId="35" borderId="6" xfId="0" applyNumberFormat="1" applyFont="1" applyFill="1" applyBorder="1" applyAlignment="1">
      <alignment horizontal="center" vertical="center"/>
    </xf>
    <xf numFmtId="0" fontId="2" fillId="35" borderId="6" xfId="0" applyFont="1" applyFill="1" applyBorder="1" applyAlignment="1">
      <alignment horizontal="center" vertical="center"/>
    </xf>
    <xf numFmtId="0" fontId="2" fillId="35" borderId="40" xfId="0" applyFont="1" applyFill="1" applyBorder="1" applyAlignment="1">
      <alignment horizontal="center" vertical="center"/>
    </xf>
    <xf numFmtId="0" fontId="2" fillId="3" borderId="0" xfId="0" applyFont="1" applyFill="1">
      <alignment vertical="center"/>
    </xf>
    <xf numFmtId="0" fontId="0" fillId="0" borderId="0" xfId="0" applyAlignment="1">
      <alignment vertical="center" wrapText="1"/>
    </xf>
    <xf numFmtId="10" fontId="0" fillId="36" borderId="1" xfId="0" applyNumberFormat="1" applyFill="1" applyBorder="1">
      <alignment vertical="center"/>
    </xf>
    <xf numFmtId="0" fontId="0" fillId="36" borderId="17" xfId="0" applyFill="1" applyBorder="1">
      <alignment vertical="center"/>
    </xf>
    <xf numFmtId="10" fontId="0" fillId="36" borderId="2" xfId="0" applyNumberFormat="1" applyFill="1" applyBorder="1">
      <alignment vertical="center"/>
    </xf>
    <xf numFmtId="0" fontId="0" fillId="36" borderId="19" xfId="0" applyFill="1" applyBorder="1">
      <alignment vertical="center"/>
    </xf>
    <xf numFmtId="0" fontId="2" fillId="37" borderId="13" xfId="0" applyFont="1" applyFill="1" applyBorder="1" applyAlignment="1">
      <alignment horizontal="center" vertical="center"/>
    </xf>
    <xf numFmtId="0" fontId="2" fillId="37" borderId="14" xfId="0" applyFont="1" applyFill="1" applyBorder="1" applyAlignment="1">
      <alignment horizontal="center" vertical="center"/>
    </xf>
    <xf numFmtId="0" fontId="24" fillId="0" borderId="0" xfId="0" applyFont="1" applyAlignment="1">
      <alignment vertical="center" wrapText="1"/>
    </xf>
    <xf numFmtId="0" fontId="2" fillId="38" borderId="45" xfId="0" applyFont="1" applyFill="1" applyBorder="1" applyAlignment="1">
      <alignment horizontal="center" vertical="center"/>
    </xf>
    <xf numFmtId="0" fontId="2" fillId="38" borderId="13" xfId="0" applyFont="1" applyFill="1" applyBorder="1" applyAlignment="1">
      <alignment horizontal="center" vertical="center"/>
    </xf>
    <xf numFmtId="0" fontId="27" fillId="0" borderId="0" xfId="0" applyFont="1">
      <alignment vertical="center"/>
    </xf>
    <xf numFmtId="0" fontId="0" fillId="38" borderId="47" xfId="0" applyFill="1" applyBorder="1" applyAlignment="1">
      <alignment horizontal="center" vertical="center"/>
    </xf>
    <xf numFmtId="0" fontId="2" fillId="39" borderId="47" xfId="0" applyFont="1" applyFill="1" applyBorder="1" applyAlignment="1">
      <alignment horizontal="center" vertical="center"/>
    </xf>
    <xf numFmtId="0" fontId="0" fillId="38" borderId="1" xfId="0" applyFill="1" applyBorder="1" applyAlignment="1">
      <alignment horizontal="center" vertical="center"/>
    </xf>
    <xf numFmtId="0" fontId="0" fillId="39" borderId="1" xfId="0" applyFill="1" applyBorder="1" applyAlignment="1">
      <alignment horizontal="center" vertical="center"/>
    </xf>
    <xf numFmtId="0" fontId="27" fillId="39" borderId="1" xfId="0" applyFont="1" applyFill="1" applyBorder="1" applyAlignment="1">
      <alignment horizontal="center" vertical="center"/>
    </xf>
    <xf numFmtId="0" fontId="0" fillId="38" borderId="2" xfId="0" applyFill="1" applyBorder="1" applyAlignment="1">
      <alignment horizontal="center" vertical="center"/>
    </xf>
    <xf numFmtId="0" fontId="0" fillId="39" borderId="2" xfId="0" applyFill="1" applyBorder="1" applyAlignment="1">
      <alignment horizontal="center" vertical="center"/>
    </xf>
    <xf numFmtId="0" fontId="0" fillId="38" borderId="43" xfId="0" applyFill="1" applyBorder="1" applyAlignment="1">
      <alignment horizontal="center" vertical="center"/>
    </xf>
    <xf numFmtId="0" fontId="2" fillId="39" borderId="43" xfId="0" applyFont="1" applyFill="1" applyBorder="1" applyAlignment="1">
      <alignment horizontal="center" vertical="center"/>
    </xf>
    <xf numFmtId="0" fontId="22" fillId="0" borderId="0" xfId="0" applyFont="1">
      <alignment vertical="center"/>
    </xf>
    <xf numFmtId="0" fontId="0" fillId="38" borderId="18" xfId="0" applyFill="1" applyBorder="1" applyAlignment="1">
      <alignment horizontal="center" vertical="center"/>
    </xf>
    <xf numFmtId="0" fontId="0" fillId="38" borderId="7" xfId="0" applyFill="1" applyBorder="1" applyAlignment="1">
      <alignment horizontal="center" vertical="center"/>
    </xf>
    <xf numFmtId="0" fontId="27" fillId="39" borderId="7" xfId="0" applyFont="1" applyFill="1" applyBorder="1" applyAlignment="1">
      <alignment horizontal="center" vertical="center"/>
    </xf>
    <xf numFmtId="0" fontId="0" fillId="39" borderId="20" xfId="0" applyFill="1" applyBorder="1" applyAlignment="1">
      <alignment horizontal="center" vertical="center"/>
    </xf>
    <xf numFmtId="0" fontId="24" fillId="40" borderId="7" xfId="0" applyFont="1" applyFill="1" applyBorder="1" applyAlignment="1">
      <alignment horizontal="center" vertical="center"/>
    </xf>
    <xf numFmtId="0" fontId="22" fillId="4" borderId="48" xfId="17" applyFill="1" applyBorder="1">
      <alignment vertical="center"/>
    </xf>
    <xf numFmtId="0" fontId="22" fillId="4" borderId="49" xfId="17" applyFill="1" applyBorder="1">
      <alignment vertical="center"/>
    </xf>
    <xf numFmtId="0" fontId="12" fillId="4" borderId="50" xfId="6" applyBorder="1">
      <alignment vertical="center"/>
    </xf>
    <xf numFmtId="0" fontId="12" fillId="4" borderId="51" xfId="6" applyBorder="1">
      <alignment vertical="center"/>
    </xf>
    <xf numFmtId="0" fontId="12" fillId="4" borderId="52" xfId="6" applyBorder="1">
      <alignment vertical="center"/>
    </xf>
    <xf numFmtId="0" fontId="0" fillId="0" borderId="53" xfId="0" applyBorder="1" applyAlignment="1">
      <alignment horizontal="center" vertical="center"/>
    </xf>
    <xf numFmtId="0" fontId="0" fillId="0" borderId="54" xfId="0" applyBorder="1" applyAlignment="1">
      <alignment horizontal="center" vertical="center"/>
    </xf>
    <xf numFmtId="0" fontId="0" fillId="0" borderId="0" xfId="0" applyBorder="1" applyAlignment="1">
      <alignment horizontal="center" vertical="center"/>
    </xf>
    <xf numFmtId="0" fontId="0" fillId="0" borderId="36"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34"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12" fillId="4" borderId="55" xfId="6" applyBorder="1">
      <alignment vertical="center"/>
    </xf>
    <xf numFmtId="0" fontId="12" fillId="4" borderId="35" xfId="6" applyBorder="1">
      <alignment vertical="center"/>
    </xf>
    <xf numFmtId="0" fontId="12" fillId="4" borderId="37" xfId="6" applyBorder="1">
      <alignment vertical="center"/>
    </xf>
    <xf numFmtId="0" fontId="7" fillId="20" borderId="2" xfId="27" applyBorder="1">
      <alignment vertical="center"/>
    </xf>
    <xf numFmtId="0" fontId="7" fillId="20" borderId="43" xfId="27" applyBorder="1">
      <alignment vertical="center"/>
    </xf>
    <xf numFmtId="0" fontId="7" fillId="20" borderId="1" xfId="27" applyBorder="1">
      <alignment vertical="center"/>
    </xf>
    <xf numFmtId="0" fontId="7" fillId="20" borderId="1" xfId="27" applyBorder="1" applyAlignment="1">
      <alignment horizontal="right" vertical="center"/>
    </xf>
    <xf numFmtId="0" fontId="7" fillId="20" borderId="2" xfId="27" applyBorder="1" applyAlignment="1">
      <alignment horizontal="right" vertical="center"/>
    </xf>
    <xf numFmtId="0" fontId="0" fillId="0" borderId="0" xfId="0">
      <alignment vertical="center"/>
    </xf>
    <xf numFmtId="0" fontId="2" fillId="0" borderId="0" xfId="0" applyFont="1">
      <alignment vertical="center"/>
    </xf>
    <xf numFmtId="0" fontId="13" fillId="5" borderId="0" xfId="7">
      <alignment vertical="center"/>
    </xf>
    <xf numFmtId="9" fontId="0" fillId="0" borderId="0" xfId="0" applyNumberFormat="1">
      <alignment vertical="center"/>
    </xf>
    <xf numFmtId="10" fontId="0" fillId="0" borderId="0" xfId="0" applyNumberFormat="1">
      <alignment vertical="center"/>
    </xf>
    <xf numFmtId="0" fontId="2" fillId="38" borderId="0" xfId="0" applyFont="1" applyFill="1" applyAlignment="1">
      <alignment horizontal="center" vertical="center"/>
    </xf>
    <xf numFmtId="3" fontId="0" fillId="0" borderId="0" xfId="0" applyNumberFormat="1">
      <alignment vertical="center"/>
    </xf>
    <xf numFmtId="0" fontId="26" fillId="0" borderId="0" xfId="0" applyFont="1">
      <alignment vertical="center"/>
    </xf>
    <xf numFmtId="176" fontId="25" fillId="3" borderId="3" xfId="0" applyNumberFormat="1" applyFont="1" applyFill="1" applyBorder="1" applyAlignment="1">
      <alignment horizontal="center" vertical="center"/>
    </xf>
    <xf numFmtId="176" fontId="25" fillId="3" borderId="1" xfId="0" applyNumberFormat="1" applyFont="1" applyFill="1" applyBorder="1" applyAlignment="1">
      <alignment horizontal="center" vertical="center"/>
    </xf>
    <xf numFmtId="176" fontId="25" fillId="3" borderId="2" xfId="0" applyNumberFormat="1" applyFont="1" applyFill="1" applyBorder="1" applyAlignment="1">
      <alignment horizontal="center" vertical="center"/>
    </xf>
    <xf numFmtId="0" fontId="25" fillId="3" borderId="3" xfId="0" applyFont="1" applyFill="1" applyBorder="1" applyAlignment="1">
      <alignment horizontal="center" vertical="center"/>
    </xf>
    <xf numFmtId="0" fontId="25" fillId="3" borderId="1" xfId="0" applyFont="1" applyFill="1" applyBorder="1" applyAlignment="1">
      <alignment horizontal="center" vertical="center"/>
    </xf>
    <xf numFmtId="176" fontId="25" fillId="3" borderId="4" xfId="0" applyNumberFormat="1" applyFont="1" applyFill="1" applyBorder="1" applyAlignment="1">
      <alignment horizontal="center" vertical="center"/>
    </xf>
    <xf numFmtId="0" fontId="27" fillId="0" borderId="0" xfId="0" applyFont="1" applyAlignment="1">
      <alignment vertical="center" wrapText="1"/>
    </xf>
    <xf numFmtId="0" fontId="0" fillId="20" borderId="43" xfId="27" applyFont="1" applyBorder="1">
      <alignment vertical="center"/>
    </xf>
    <xf numFmtId="0" fontId="0" fillId="20" borderId="1" xfId="27" applyFont="1" applyBorder="1" applyAlignment="1">
      <alignment horizontal="right" vertical="center"/>
    </xf>
    <xf numFmtId="0" fontId="0" fillId="20" borderId="2" xfId="27" applyFont="1" applyBorder="1" applyAlignment="1">
      <alignment horizontal="right" vertical="center"/>
    </xf>
    <xf numFmtId="0" fontId="31" fillId="0" borderId="0" xfId="0" applyFont="1" applyAlignment="1">
      <alignment horizontal="center" vertical="center"/>
    </xf>
    <xf numFmtId="0" fontId="26" fillId="0" borderId="0" xfId="0" applyFont="1" applyAlignment="1">
      <alignment horizontal="center" vertical="center"/>
    </xf>
    <xf numFmtId="0" fontId="0" fillId="0" borderId="37" xfId="0" applyBorder="1" applyAlignment="1">
      <alignment horizontal="center" vertical="center"/>
    </xf>
    <xf numFmtId="0" fontId="0" fillId="0" borderId="44" xfId="0" applyBorder="1" applyAlignment="1">
      <alignment horizontal="center" vertical="center"/>
    </xf>
    <xf numFmtId="0" fontId="26" fillId="0" borderId="38" xfId="0" applyFont="1" applyBorder="1" applyAlignment="1">
      <alignment horizontal="center" vertical="center"/>
    </xf>
    <xf numFmtId="0" fontId="0" fillId="37" borderId="46" xfId="0" applyFill="1" applyBorder="1" applyAlignment="1">
      <alignment horizontal="center" vertical="center"/>
    </xf>
    <xf numFmtId="0" fontId="31" fillId="37" borderId="15" xfId="0" applyFont="1" applyFill="1" applyBorder="1" applyAlignment="1">
      <alignment horizontal="center" vertical="center"/>
    </xf>
    <xf numFmtId="0" fontId="0" fillId="37" borderId="15" xfId="0" applyFill="1" applyBorder="1" applyAlignment="1">
      <alignment horizontal="center" vertical="center"/>
    </xf>
    <xf numFmtId="0" fontId="0" fillId="37" borderId="18" xfId="0" applyFill="1" applyBorder="1" applyAlignment="1">
      <alignment horizontal="center" vertical="center"/>
    </xf>
    <xf numFmtId="10" fontId="0" fillId="36" borderId="3" xfId="0" applyNumberFormat="1" applyFill="1" applyBorder="1">
      <alignment vertical="center"/>
    </xf>
    <xf numFmtId="0" fontId="0" fillId="36" borderId="16" xfId="0" applyFill="1" applyBorder="1">
      <alignment vertical="center"/>
    </xf>
    <xf numFmtId="0" fontId="29" fillId="36" borderId="63" xfId="0" applyFont="1" applyFill="1" applyBorder="1" applyAlignment="1">
      <alignment horizontal="center" vertical="center"/>
    </xf>
    <xf numFmtId="0" fontId="29" fillId="36" borderId="66" xfId="0" applyFont="1" applyFill="1" applyBorder="1" applyAlignment="1">
      <alignment horizontal="center" vertical="center"/>
    </xf>
    <xf numFmtId="0" fontId="31" fillId="36" borderId="5" xfId="0" applyFont="1" applyFill="1" applyBorder="1" applyAlignment="1">
      <alignment horizontal="center" vertical="center"/>
    </xf>
    <xf numFmtId="0" fontId="31" fillId="36" borderId="60" xfId="0" applyFont="1" applyFill="1" applyBorder="1" applyAlignment="1">
      <alignment horizontal="center" vertical="center"/>
    </xf>
    <xf numFmtId="0" fontId="20" fillId="36" borderId="5" xfId="0" applyFont="1" applyFill="1" applyBorder="1" applyAlignment="1">
      <alignment horizontal="center" vertical="center"/>
    </xf>
    <xf numFmtId="0" fontId="26" fillId="36" borderId="60" xfId="0" applyFont="1" applyFill="1" applyBorder="1" applyAlignment="1">
      <alignment horizontal="center" vertical="center"/>
    </xf>
    <xf numFmtId="0" fontId="0" fillId="36" borderId="5" xfId="0" applyFill="1" applyBorder="1" applyAlignment="1">
      <alignment horizontal="center" vertical="center"/>
    </xf>
    <xf numFmtId="0" fontId="0" fillId="36" borderId="60" xfId="0" applyFill="1" applyBorder="1" applyAlignment="1">
      <alignment horizontal="center" vertical="center"/>
    </xf>
    <xf numFmtId="10" fontId="0" fillId="36" borderId="5" xfId="0" applyNumberFormat="1" applyFill="1" applyBorder="1" applyAlignment="1">
      <alignment horizontal="center" vertical="center"/>
    </xf>
    <xf numFmtId="10" fontId="0" fillId="36" borderId="60" xfId="0" applyNumberFormat="1" applyFill="1" applyBorder="1" applyAlignment="1">
      <alignment horizontal="center" vertical="center"/>
    </xf>
    <xf numFmtId="10" fontId="26" fillId="36" borderId="5" xfId="0" applyNumberFormat="1" applyFont="1" applyFill="1" applyBorder="1" applyAlignment="1">
      <alignment horizontal="center" vertical="center"/>
    </xf>
    <xf numFmtId="10" fontId="26" fillId="36" borderId="60" xfId="0" applyNumberFormat="1" applyFont="1" applyFill="1" applyBorder="1" applyAlignment="1">
      <alignment horizontal="center" vertical="center"/>
    </xf>
    <xf numFmtId="0" fontId="20" fillId="36" borderId="7" xfId="0" applyFont="1" applyFill="1" applyBorder="1" applyAlignment="1">
      <alignment horizontal="center" vertical="center"/>
    </xf>
    <xf numFmtId="0" fontId="26" fillId="36" borderId="8" xfId="0" applyFont="1" applyFill="1" applyBorder="1" applyAlignment="1">
      <alignment horizontal="center" vertical="center"/>
    </xf>
    <xf numFmtId="0" fontId="26" fillId="36" borderId="5" xfId="0" applyFont="1" applyFill="1" applyBorder="1" applyAlignment="1">
      <alignment horizontal="center" vertical="center"/>
    </xf>
    <xf numFmtId="0" fontId="26" fillId="36" borderId="7" xfId="0" applyFont="1" applyFill="1" applyBorder="1" applyAlignment="1">
      <alignment horizontal="center" vertical="center"/>
    </xf>
    <xf numFmtId="0" fontId="2" fillId="36" borderId="63" xfId="0" applyFont="1" applyFill="1" applyBorder="1" applyAlignment="1">
      <alignment horizontal="center" vertical="center"/>
    </xf>
    <xf numFmtId="0" fontId="2" fillId="36" borderId="66" xfId="0" applyFont="1" applyFill="1" applyBorder="1" applyAlignment="1">
      <alignment horizontal="center" vertical="center"/>
    </xf>
    <xf numFmtId="0" fontId="20" fillId="36" borderId="60" xfId="0" applyFont="1" applyFill="1" applyBorder="1" applyAlignment="1">
      <alignment horizontal="center" vertical="center"/>
    </xf>
    <xf numFmtId="0" fontId="28" fillId="36" borderId="5" xfId="0" applyFont="1" applyFill="1" applyBorder="1" applyAlignment="1">
      <alignment horizontal="center" vertical="center"/>
    </xf>
    <xf numFmtId="0" fontId="30" fillId="36" borderId="5" xfId="0" applyFont="1" applyFill="1" applyBorder="1" applyAlignment="1">
      <alignment horizontal="center" vertical="center"/>
    </xf>
    <xf numFmtId="0" fontId="31" fillId="36" borderId="7" xfId="0" applyFont="1" applyFill="1" applyBorder="1" applyAlignment="1">
      <alignment horizontal="center" vertical="center"/>
    </xf>
    <xf numFmtId="0" fontId="30" fillId="36" borderId="3" xfId="0" applyFont="1" applyFill="1" applyBorder="1" applyAlignment="1">
      <alignment horizontal="center" vertical="center"/>
    </xf>
    <xf numFmtId="0" fontId="31" fillId="36" borderId="3" xfId="0" applyFont="1" applyFill="1" applyBorder="1" applyAlignment="1">
      <alignment horizontal="center" vertical="center"/>
    </xf>
    <xf numFmtId="0" fontId="0" fillId="36" borderId="68" xfId="0" applyFill="1" applyBorder="1" applyAlignment="1">
      <alignment horizontal="center" vertical="center"/>
    </xf>
    <xf numFmtId="0" fontId="31" fillId="36" borderId="68" xfId="0" applyFont="1" applyFill="1" applyBorder="1" applyAlignment="1">
      <alignment horizontal="center" vertical="center"/>
    </xf>
    <xf numFmtId="0" fontId="31" fillId="36" borderId="16" xfId="0" applyFont="1" applyFill="1" applyBorder="1" applyAlignment="1">
      <alignment horizontal="center" vertical="center"/>
    </xf>
    <xf numFmtId="0" fontId="31" fillId="36" borderId="20" xfId="0" applyFont="1" applyFill="1" applyBorder="1" applyAlignment="1">
      <alignment horizontal="center" vertical="center"/>
    </xf>
    <xf numFmtId="0" fontId="0" fillId="37" borderId="61" xfId="0" applyFill="1" applyBorder="1" applyAlignment="1">
      <alignment horizontal="center" vertical="center"/>
    </xf>
    <xf numFmtId="0" fontId="31" fillId="37" borderId="61" xfId="0" applyFont="1" applyFill="1" applyBorder="1" applyAlignment="1">
      <alignment horizontal="center" vertical="center"/>
    </xf>
    <xf numFmtId="0" fontId="31" fillId="37" borderId="62" xfId="0" applyFont="1" applyFill="1" applyBorder="1" applyAlignment="1">
      <alignment horizontal="center" vertical="center"/>
    </xf>
    <xf numFmtId="0" fontId="31" fillId="37" borderId="9" xfId="0" applyFont="1" applyFill="1" applyBorder="1" applyAlignment="1">
      <alignment horizontal="center" vertical="center"/>
    </xf>
    <xf numFmtId="0" fontId="0" fillId="41" borderId="5" xfId="0" applyFill="1" applyBorder="1" applyAlignment="1">
      <alignment horizontal="center" vertical="center"/>
    </xf>
    <xf numFmtId="0" fontId="2" fillId="37" borderId="64" xfId="0" applyFont="1" applyFill="1" applyBorder="1" applyAlignment="1">
      <alignment horizontal="center" vertical="center"/>
    </xf>
    <xf numFmtId="0" fontId="2" fillId="36" borderId="67" xfId="0" applyFont="1" applyFill="1" applyBorder="1" applyAlignment="1">
      <alignment horizontal="center" vertical="center"/>
    </xf>
    <xf numFmtId="0" fontId="2" fillId="37" borderId="61" xfId="0" applyFont="1" applyFill="1" applyBorder="1" applyAlignment="1">
      <alignment horizontal="center" vertical="center"/>
    </xf>
    <xf numFmtId="0" fontId="2" fillId="36" borderId="5" xfId="0" applyFont="1" applyFill="1" applyBorder="1" applyAlignment="1">
      <alignment horizontal="center" vertical="center"/>
    </xf>
    <xf numFmtId="0" fontId="2" fillId="36" borderId="68" xfId="0" applyFont="1" applyFill="1" applyBorder="1" applyAlignment="1">
      <alignment horizontal="center" vertical="center"/>
    </xf>
    <xf numFmtId="0" fontId="0" fillId="0" borderId="65" xfId="0" applyBorder="1">
      <alignment vertical="center"/>
    </xf>
    <xf numFmtId="0" fontId="2" fillId="0" borderId="0" xfId="0" applyFont="1" applyFill="1" applyBorder="1" applyAlignment="1">
      <alignment horizontal="center" vertical="center"/>
    </xf>
    <xf numFmtId="0" fontId="26" fillId="0" borderId="0" xfId="0" applyFont="1" applyFill="1" applyBorder="1" applyAlignment="1">
      <alignment horizontal="center" vertical="center"/>
    </xf>
    <xf numFmtId="0" fontId="0" fillId="0" borderId="0" xfId="0" applyFill="1" applyBorder="1" applyAlignment="1">
      <alignment horizontal="center" vertical="center"/>
    </xf>
    <xf numFmtId="0" fontId="25" fillId="0" borderId="0" xfId="0" applyFont="1" applyFill="1" applyBorder="1" applyAlignment="1">
      <alignment horizontal="center" vertical="center"/>
    </xf>
    <xf numFmtId="0" fontId="0" fillId="0" borderId="0" xfId="0" applyFill="1" applyBorder="1">
      <alignment vertical="center"/>
    </xf>
    <xf numFmtId="0" fontId="29" fillId="0" borderId="0" xfId="0" applyFont="1" applyFill="1" applyBorder="1" applyAlignment="1">
      <alignment horizontal="center" vertical="center"/>
    </xf>
    <xf numFmtId="10" fontId="0" fillId="0" borderId="0" xfId="0" applyNumberFormat="1" applyFill="1" applyBorder="1" applyAlignment="1">
      <alignment horizontal="center" vertical="center"/>
    </xf>
    <xf numFmtId="10" fontId="0" fillId="0" borderId="0" xfId="0" applyNumberFormat="1" applyFill="1" applyBorder="1" applyAlignment="1">
      <alignment horizontal="center" vertical="center" wrapText="1"/>
    </xf>
    <xf numFmtId="0" fontId="0" fillId="0" borderId="0" xfId="0"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horizontal="center" vertical="center" wrapText="1"/>
    </xf>
    <xf numFmtId="10" fontId="24" fillId="0" borderId="0" xfId="0" applyNumberFormat="1" applyFont="1" applyFill="1" applyBorder="1" applyAlignment="1">
      <alignment horizontal="center" vertical="center"/>
    </xf>
    <xf numFmtId="0" fontId="24" fillId="0" borderId="0" xfId="0" applyFont="1" applyAlignment="1">
      <alignment horizontal="center" vertical="center"/>
    </xf>
    <xf numFmtId="0" fontId="2" fillId="0" borderId="35" xfId="0" applyFont="1" applyFill="1" applyBorder="1" applyAlignment="1">
      <alignment horizontal="center" vertical="center"/>
    </xf>
    <xf numFmtId="0" fontId="2" fillId="0" borderId="36" xfId="0" applyFont="1" applyFill="1" applyBorder="1" applyAlignment="1">
      <alignment horizontal="center" vertical="center"/>
    </xf>
    <xf numFmtId="0" fontId="2" fillId="0" borderId="38" xfId="0" applyFont="1" applyFill="1" applyBorder="1" applyAlignment="1">
      <alignment horizontal="center" vertical="center"/>
    </xf>
    <xf numFmtId="0" fontId="0" fillId="0" borderId="38" xfId="0" applyFill="1" applyBorder="1" applyAlignment="1">
      <alignment horizontal="center" vertical="center"/>
    </xf>
    <xf numFmtId="0" fontId="29" fillId="0" borderId="38" xfId="0" applyFont="1" applyFill="1" applyBorder="1" applyAlignment="1">
      <alignment horizontal="center" vertical="center"/>
    </xf>
    <xf numFmtId="10" fontId="0" fillId="0" borderId="38" xfId="0" applyNumberFormat="1" applyFill="1" applyBorder="1" applyAlignment="1">
      <alignment horizontal="center" vertical="center"/>
    </xf>
    <xf numFmtId="0" fontId="24" fillId="0" borderId="36" xfId="0" applyFont="1" applyBorder="1" applyAlignment="1">
      <alignment horizontal="center" vertical="center"/>
    </xf>
    <xf numFmtId="0" fontId="24" fillId="0" borderId="38" xfId="0" applyFont="1" applyFill="1" applyBorder="1" applyAlignment="1">
      <alignment horizontal="center" vertical="center"/>
    </xf>
    <xf numFmtId="0" fontId="24" fillId="0" borderId="39" xfId="0" applyFont="1" applyBorder="1" applyAlignment="1">
      <alignment horizontal="center" vertical="center"/>
    </xf>
    <xf numFmtId="0" fontId="0" fillId="0" borderId="38" xfId="0" applyFill="1" applyBorder="1">
      <alignment vertical="center"/>
    </xf>
    <xf numFmtId="9" fontId="26" fillId="36" borderId="60" xfId="0" applyNumberFormat="1" applyFont="1" applyFill="1" applyBorder="1" applyAlignment="1">
      <alignment horizontal="center" vertical="center"/>
    </xf>
    <xf numFmtId="0" fontId="2" fillId="0" borderId="56" xfId="0" applyFont="1" applyFill="1" applyBorder="1" applyAlignment="1">
      <alignment horizontal="center" vertical="center"/>
    </xf>
    <xf numFmtId="0" fontId="25" fillId="0" borderId="37" xfId="0" applyFont="1" applyFill="1" applyBorder="1" applyAlignment="1">
      <alignment horizontal="center" vertical="center"/>
    </xf>
    <xf numFmtId="0" fontId="25" fillId="0" borderId="44" xfId="0" applyFont="1" applyFill="1" applyBorder="1" applyAlignment="1">
      <alignment horizontal="center" vertical="center"/>
    </xf>
    <xf numFmtId="0" fontId="25" fillId="0" borderId="37" xfId="0" applyFont="1" applyFill="1" applyBorder="1" applyAlignment="1">
      <alignment vertical="center"/>
    </xf>
    <xf numFmtId="0" fontId="25" fillId="0" borderId="44" xfId="0" applyFont="1" applyFill="1" applyBorder="1" applyAlignment="1">
      <alignment vertical="center"/>
    </xf>
    <xf numFmtId="0" fontId="32" fillId="0" borderId="0" xfId="0" applyFont="1" applyBorder="1" applyAlignment="1">
      <alignment vertical="center" wrapText="1"/>
    </xf>
    <xf numFmtId="0" fontId="32" fillId="0" borderId="0" xfId="0" applyFont="1" applyBorder="1" applyAlignment="1">
      <alignment horizontal="right" vertical="center" wrapText="1"/>
    </xf>
    <xf numFmtId="0" fontId="32" fillId="0" borderId="38" xfId="0" applyFont="1" applyBorder="1" applyAlignment="1">
      <alignment vertical="center" wrapText="1"/>
    </xf>
    <xf numFmtId="0" fontId="32" fillId="0" borderId="38" xfId="0" applyFont="1" applyBorder="1" applyAlignment="1">
      <alignment horizontal="right" vertical="center" wrapText="1"/>
    </xf>
    <xf numFmtId="0" fontId="0" fillId="0" borderId="38" xfId="0" applyBorder="1">
      <alignment vertical="center"/>
    </xf>
    <xf numFmtId="0" fontId="0" fillId="0" borderId="37" xfId="0" applyBorder="1">
      <alignment vertical="center"/>
    </xf>
    <xf numFmtId="0" fontId="0" fillId="2" borderId="37" xfId="0" applyFill="1" applyBorder="1">
      <alignment vertical="center"/>
    </xf>
    <xf numFmtId="176" fontId="24" fillId="3" borderId="0" xfId="0" applyNumberFormat="1" applyFont="1" applyFill="1" applyBorder="1" applyAlignment="1">
      <alignment horizontal="center" vertical="center"/>
    </xf>
    <xf numFmtId="176" fontId="25" fillId="3" borderId="0" xfId="0" applyNumberFormat="1" applyFont="1" applyFill="1" applyBorder="1" applyAlignment="1">
      <alignment horizontal="center" vertical="center"/>
    </xf>
    <xf numFmtId="176" fontId="24" fillId="3" borderId="36" xfId="0" applyNumberFormat="1" applyFont="1" applyFill="1" applyBorder="1" applyAlignment="1">
      <alignment horizontal="center" vertical="center"/>
    </xf>
    <xf numFmtId="0" fontId="0" fillId="2" borderId="44" xfId="0" applyFill="1" applyBorder="1">
      <alignment vertical="center"/>
    </xf>
    <xf numFmtId="176" fontId="24" fillId="3" borderId="38" xfId="0" applyNumberFormat="1" applyFont="1" applyFill="1" applyBorder="1" applyAlignment="1">
      <alignment horizontal="center" vertical="center"/>
    </xf>
    <xf numFmtId="176" fontId="25" fillId="3" borderId="38" xfId="0" applyNumberFormat="1" applyFont="1" applyFill="1" applyBorder="1" applyAlignment="1">
      <alignment horizontal="center" vertical="center"/>
    </xf>
    <xf numFmtId="176" fontId="24" fillId="3" borderId="39" xfId="0" applyNumberFormat="1" applyFont="1" applyFill="1" applyBorder="1" applyAlignment="1">
      <alignment horizontal="center" vertical="center"/>
    </xf>
    <xf numFmtId="0" fontId="0" fillId="41" borderId="0" xfId="0" applyFill="1" applyBorder="1" applyAlignment="1">
      <alignment horizontal="center" vertical="center"/>
    </xf>
    <xf numFmtId="0" fontId="0" fillId="41" borderId="38" xfId="0"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24" fillId="0" borderId="0" xfId="0" applyFont="1">
      <alignment vertical="center"/>
    </xf>
    <xf numFmtId="0" fontId="2" fillId="42" borderId="1" xfId="0" applyFont="1" applyFill="1" applyBorder="1">
      <alignment vertical="center"/>
    </xf>
    <xf numFmtId="178" fontId="0" fillId="3" borderId="0" xfId="0" applyNumberFormat="1" applyFill="1">
      <alignment vertical="center"/>
    </xf>
    <xf numFmtId="0" fontId="5" fillId="0" borderId="37" xfId="0" applyFont="1" applyBorder="1" applyAlignment="1">
      <alignment horizontal="right" vertical="center"/>
    </xf>
    <xf numFmtId="0" fontId="12" fillId="4" borderId="42" xfId="6" applyBorder="1">
      <alignment vertical="center"/>
    </xf>
    <xf numFmtId="0" fontId="33" fillId="4" borderId="51" xfId="6" applyFont="1" applyBorder="1" applyAlignment="1">
      <alignment horizontal="center" vertical="center"/>
    </xf>
    <xf numFmtId="0" fontId="12" fillId="4" borderId="69" xfId="6" applyBorder="1">
      <alignment vertical="center"/>
    </xf>
    <xf numFmtId="0" fontId="7" fillId="20" borderId="43" xfId="27" applyBorder="1" applyAlignment="1">
      <alignment horizontal="right" vertical="center"/>
    </xf>
    <xf numFmtId="0" fontId="0" fillId="20" borderId="43" xfId="27" applyFont="1" applyBorder="1" applyAlignment="1">
      <alignment horizontal="right" vertical="center"/>
    </xf>
    <xf numFmtId="0" fontId="12" fillId="4" borderId="70" xfId="6" applyBorder="1">
      <alignment vertical="center"/>
    </xf>
    <xf numFmtId="0" fontId="7" fillId="20" borderId="4" xfId="27" applyBorder="1" applyAlignment="1">
      <alignment horizontal="right" vertical="center"/>
    </xf>
    <xf numFmtId="0" fontId="0" fillId="20" borderId="4" xfId="27" applyFont="1" applyBorder="1" applyAlignment="1">
      <alignment horizontal="right" vertical="center"/>
    </xf>
    <xf numFmtId="0" fontId="12" fillId="4" borderId="71" xfId="6" applyBorder="1">
      <alignment vertical="center"/>
    </xf>
    <xf numFmtId="0" fontId="12" fillId="4" borderId="72" xfId="6" applyBorder="1">
      <alignment vertical="center"/>
    </xf>
    <xf numFmtId="0" fontId="7" fillId="20" borderId="4" xfId="27" applyBorder="1">
      <alignment vertical="center"/>
    </xf>
    <xf numFmtId="0" fontId="12" fillId="4" borderId="41" xfId="6" applyBorder="1">
      <alignment vertical="center"/>
    </xf>
    <xf numFmtId="0" fontId="7" fillId="20" borderId="73" xfId="27" applyBorder="1">
      <alignment vertical="center"/>
    </xf>
    <xf numFmtId="0" fontId="12" fillId="4" borderId="74" xfId="6" applyBorder="1">
      <alignment vertical="center"/>
    </xf>
    <xf numFmtId="0" fontId="12" fillId="4" borderId="34" xfId="6" applyBorder="1">
      <alignment vertical="center"/>
    </xf>
    <xf numFmtId="0" fontId="33" fillId="4" borderId="34" xfId="6" applyFont="1" applyBorder="1" applyAlignment="1">
      <alignment horizontal="center" vertical="center"/>
    </xf>
    <xf numFmtId="0" fontId="7" fillId="20" borderId="75" xfId="27" applyBorder="1">
      <alignment vertical="center"/>
    </xf>
    <xf numFmtId="0" fontId="2" fillId="36" borderId="64" xfId="0" applyFont="1" applyFill="1" applyBorder="1" applyAlignment="1">
      <alignment horizontal="center" vertical="center"/>
    </xf>
    <xf numFmtId="0" fontId="31" fillId="36" borderId="61" xfId="0" applyFont="1" applyFill="1" applyBorder="1" applyAlignment="1">
      <alignment horizontal="center" vertical="center"/>
    </xf>
    <xf numFmtId="0" fontId="26" fillId="36" borderId="61" xfId="0" applyFont="1" applyFill="1" applyBorder="1" applyAlignment="1">
      <alignment horizontal="center" vertical="center"/>
    </xf>
    <xf numFmtId="0" fontId="0" fillId="36" borderId="61" xfId="0" applyFill="1" applyBorder="1" applyAlignment="1">
      <alignment horizontal="center" vertical="center"/>
    </xf>
    <xf numFmtId="10" fontId="0" fillId="36" borderId="61" xfId="0" applyNumberFormat="1" applyFill="1" applyBorder="1" applyAlignment="1">
      <alignment horizontal="center" vertical="center"/>
    </xf>
    <xf numFmtId="10" fontId="26" fillId="36" borderId="61" xfId="0" applyNumberFormat="1" applyFont="1" applyFill="1" applyBorder="1" applyAlignment="1">
      <alignment horizontal="center" vertical="center"/>
    </xf>
    <xf numFmtId="0" fontId="26" fillId="36" borderId="9" xfId="0" applyFont="1" applyFill="1" applyBorder="1" applyAlignment="1">
      <alignment horizontal="center" vertical="center"/>
    </xf>
    <xf numFmtId="0" fontId="2" fillId="36" borderId="50" xfId="0" applyFont="1" applyFill="1" applyBorder="1" applyAlignment="1">
      <alignment horizontal="center" vertical="center"/>
    </xf>
    <xf numFmtId="0" fontId="31" fillId="36" borderId="51" xfId="0" applyFont="1" applyFill="1" applyBorder="1" applyAlignment="1">
      <alignment horizontal="center" vertical="center"/>
    </xf>
    <xf numFmtId="0" fontId="26" fillId="36" borderId="51" xfId="0" applyFont="1" applyFill="1" applyBorder="1" applyAlignment="1">
      <alignment horizontal="center" vertical="center"/>
    </xf>
    <xf numFmtId="0" fontId="0" fillId="36" borderId="51" xfId="0" applyFill="1" applyBorder="1" applyAlignment="1">
      <alignment horizontal="center" vertical="center"/>
    </xf>
    <xf numFmtId="10" fontId="0" fillId="36" borderId="51" xfId="0" applyNumberFormat="1" applyFill="1" applyBorder="1" applyAlignment="1">
      <alignment horizontal="center" vertical="center"/>
    </xf>
    <xf numFmtId="10" fontId="26" fillId="36" borderId="51" xfId="0" applyNumberFormat="1" applyFont="1" applyFill="1" applyBorder="1" applyAlignment="1">
      <alignment horizontal="center" vertical="center"/>
    </xf>
    <xf numFmtId="0" fontId="26" fillId="36" borderId="52" xfId="0" applyFont="1" applyFill="1" applyBorder="1" applyAlignment="1">
      <alignment horizontal="center" vertical="center"/>
    </xf>
    <xf numFmtId="0" fontId="0" fillId="37" borderId="76" xfId="0" applyFill="1" applyBorder="1" applyAlignment="1">
      <alignment horizontal="center" vertical="center"/>
    </xf>
    <xf numFmtId="0" fontId="31" fillId="37" borderId="37" xfId="0" applyFont="1" applyFill="1" applyBorder="1" applyAlignment="1">
      <alignment horizontal="center" vertical="center"/>
    </xf>
    <xf numFmtId="0" fontId="0" fillId="37" borderId="37" xfId="0" applyFill="1" applyBorder="1" applyAlignment="1">
      <alignment horizontal="center" vertical="center"/>
    </xf>
    <xf numFmtId="0" fontId="0" fillId="37" borderId="44" xfId="0" applyFill="1" applyBorder="1" applyAlignment="1">
      <alignment horizontal="center" vertical="center"/>
    </xf>
    <xf numFmtId="0" fontId="29" fillId="36" borderId="64" xfId="0" applyFont="1" applyFill="1" applyBorder="1" applyAlignment="1">
      <alignment horizontal="center" vertical="center"/>
    </xf>
    <xf numFmtId="0" fontId="29" fillId="36" borderId="50" xfId="0" applyFont="1" applyFill="1" applyBorder="1" applyAlignment="1">
      <alignment horizontal="center" vertical="center"/>
    </xf>
    <xf numFmtId="0" fontId="20" fillId="36" borderId="51" xfId="0" applyFont="1" applyFill="1" applyBorder="1" applyAlignment="1">
      <alignment horizontal="center" vertical="center"/>
    </xf>
    <xf numFmtId="0" fontId="20" fillId="36" borderId="52" xfId="0" applyFont="1" applyFill="1" applyBorder="1" applyAlignment="1">
      <alignment horizontal="center" vertical="center"/>
    </xf>
    <xf numFmtId="0" fontId="20" fillId="36" borderId="8" xfId="0" applyFont="1" applyFill="1" applyBorder="1" applyAlignment="1">
      <alignment horizontal="center" vertical="center"/>
    </xf>
    <xf numFmtId="0" fontId="29" fillId="0" borderId="77" xfId="0" applyFont="1" applyBorder="1" applyAlignment="1">
      <alignment horizontal="center" vertical="center"/>
    </xf>
    <xf numFmtId="9" fontId="26" fillId="36" borderId="61" xfId="0" applyNumberFormat="1" applyFont="1" applyFill="1" applyBorder="1" applyAlignment="1">
      <alignment horizontal="center" vertical="center"/>
    </xf>
    <xf numFmtId="179" fontId="0" fillId="38" borderId="1" xfId="0" applyNumberFormat="1" applyFill="1" applyBorder="1">
      <alignment vertical="center"/>
    </xf>
    <xf numFmtId="179" fontId="0" fillId="0" borderId="1" xfId="0" applyNumberFormat="1" applyBorder="1">
      <alignment vertical="center"/>
    </xf>
    <xf numFmtId="10" fontId="26" fillId="0" borderId="0" xfId="0" applyNumberFormat="1" applyFont="1" applyAlignment="1">
      <alignment horizontal="center" vertical="center"/>
    </xf>
    <xf numFmtId="10" fontId="0" fillId="0" borderId="0" xfId="0" applyNumberFormat="1" applyAlignment="1">
      <alignment horizontal="center" vertical="center"/>
    </xf>
    <xf numFmtId="3" fontId="0" fillId="0" borderId="39" xfId="0" applyNumberFormat="1" applyBorder="1">
      <alignment vertical="center"/>
    </xf>
    <xf numFmtId="3" fontId="0" fillId="0" borderId="38" xfId="0" applyNumberFormat="1" applyBorder="1">
      <alignment vertical="center"/>
    </xf>
    <xf numFmtId="178" fontId="0" fillId="0" borderId="44" xfId="0" applyNumberFormat="1" applyBorder="1">
      <alignment vertical="center"/>
    </xf>
    <xf numFmtId="0" fontId="0" fillId="0" borderId="44" xfId="0" applyBorder="1">
      <alignment vertical="center"/>
    </xf>
    <xf numFmtId="3" fontId="0" fillId="0" borderId="36" xfId="0" applyNumberFormat="1" applyBorder="1">
      <alignment vertical="center"/>
    </xf>
    <xf numFmtId="178" fontId="0" fillId="0" borderId="37" xfId="0" applyNumberFormat="1" applyBorder="1">
      <alignment vertical="center"/>
    </xf>
    <xf numFmtId="0" fontId="2" fillId="41" borderId="5" xfId="0" applyFont="1" applyFill="1" applyBorder="1" applyAlignment="1">
      <alignment horizontal="center" vertical="center"/>
    </xf>
    <xf numFmtId="0" fontId="2" fillId="41" borderId="63" xfId="0" applyFont="1" applyFill="1" applyBorder="1" applyAlignment="1">
      <alignment horizontal="center" vertical="center"/>
    </xf>
    <xf numFmtId="0" fontId="29" fillId="41" borderId="63" xfId="0" applyFont="1" applyFill="1" applyBorder="1" applyAlignment="1">
      <alignment horizontal="center" vertical="center"/>
    </xf>
    <xf numFmtId="0" fontId="2" fillId="43" borderId="1" xfId="0" applyFont="1" applyFill="1" applyBorder="1">
      <alignment vertical="center"/>
    </xf>
    <xf numFmtId="0" fontId="2" fillId="0" borderId="1" xfId="0" applyFont="1" applyBorder="1">
      <alignment vertical="center"/>
    </xf>
    <xf numFmtId="180" fontId="0" fillId="0" borderId="1" xfId="0" applyNumberFormat="1" applyBorder="1">
      <alignment vertical="center"/>
    </xf>
    <xf numFmtId="0" fontId="0" fillId="0" borderId="1" xfId="0" applyNumberFormat="1" applyBorder="1">
      <alignment vertical="center"/>
    </xf>
    <xf numFmtId="0" fontId="5" fillId="0" borderId="60" xfId="0" applyFont="1" applyFill="1" applyBorder="1">
      <alignment vertical="center"/>
    </xf>
    <xf numFmtId="178" fontId="27" fillId="3" borderId="0" xfId="0" applyNumberFormat="1" applyFont="1" applyFill="1">
      <alignment vertical="center"/>
    </xf>
    <xf numFmtId="3" fontId="27" fillId="0" borderId="0" xfId="0" applyNumberFormat="1" applyFont="1">
      <alignment vertical="center"/>
    </xf>
    <xf numFmtId="3" fontId="0" fillId="0" borderId="78" xfId="0" applyNumberFormat="1" applyBorder="1">
      <alignment vertical="center"/>
    </xf>
    <xf numFmtId="3" fontId="0" fillId="0" borderId="79" xfId="0" applyNumberFormat="1" applyBorder="1">
      <alignment vertical="center"/>
    </xf>
    <xf numFmtId="3" fontId="0" fillId="0" borderId="80" xfId="0" applyNumberFormat="1" applyBorder="1">
      <alignment vertical="center"/>
    </xf>
    <xf numFmtId="0" fontId="0" fillId="0" borderId="62" xfId="0" applyBorder="1">
      <alignment vertical="center"/>
    </xf>
    <xf numFmtId="3" fontId="27" fillId="0" borderId="79" xfId="0" applyNumberFormat="1" applyFont="1" applyBorder="1">
      <alignment vertical="center"/>
    </xf>
    <xf numFmtId="181" fontId="0" fillId="0" borderId="1" xfId="0" applyNumberFormat="1" applyBorder="1">
      <alignment vertical="center"/>
    </xf>
    <xf numFmtId="181" fontId="0" fillId="38" borderId="0" xfId="0" applyNumberFormat="1" applyFill="1">
      <alignment vertical="center"/>
    </xf>
    <xf numFmtId="181" fontId="0" fillId="38" borderId="1" xfId="0" applyNumberFormat="1" applyFill="1" applyBorder="1">
      <alignment vertical="center"/>
    </xf>
    <xf numFmtId="181" fontId="0" fillId="38" borderId="0" xfId="0" applyNumberFormat="1" applyFill="1" applyAlignment="1"/>
    <xf numFmtId="0" fontId="2" fillId="3" borderId="0" xfId="0" applyFont="1" applyFill="1" applyAlignment="1">
      <alignment horizontal="left" vertical="center"/>
    </xf>
    <xf numFmtId="0" fontId="24" fillId="0" borderId="0" xfId="0" applyFont="1" applyAlignment="1">
      <alignment horizontal="left" vertical="center"/>
    </xf>
    <xf numFmtId="0" fontId="5" fillId="0" borderId="0" xfId="0" applyFont="1" applyAlignment="1">
      <alignment horizontal="left" vertical="center"/>
    </xf>
    <xf numFmtId="0" fontId="24" fillId="0" borderId="0" xfId="0" applyFont="1" applyAlignment="1">
      <alignment horizontal="left" vertical="center" wrapText="1"/>
    </xf>
    <xf numFmtId="0" fontId="2" fillId="3" borderId="0" xfId="0" applyFont="1" applyFill="1" applyAlignment="1">
      <alignment horizontal="center" vertical="center"/>
    </xf>
    <xf numFmtId="0" fontId="0" fillId="40" borderId="5" xfId="0" applyFill="1" applyBorder="1" applyAlignment="1">
      <alignment horizontal="center" vertical="center"/>
    </xf>
    <xf numFmtId="0" fontId="2" fillId="40" borderId="63" xfId="0" applyFont="1" applyFill="1" applyBorder="1" applyAlignment="1">
      <alignment horizontal="center" vertical="center"/>
    </xf>
    <xf numFmtId="0" fontId="28" fillId="40" borderId="5" xfId="0" applyFont="1" applyFill="1" applyBorder="1" applyAlignment="1">
      <alignment horizontal="center" vertical="center"/>
    </xf>
    <xf numFmtId="0" fontId="2" fillId="40" borderId="5" xfId="0" applyFont="1" applyFill="1" applyBorder="1" applyAlignment="1">
      <alignment horizontal="center" vertical="center"/>
    </xf>
    <xf numFmtId="0" fontId="2" fillId="0" borderId="0" xfId="0" applyFont="1" applyAlignment="1">
      <alignment horizontal="center" vertical="center"/>
    </xf>
    <xf numFmtId="0" fontId="2" fillId="37" borderId="12" xfId="0" applyFont="1" applyFill="1" applyBorder="1" applyAlignment="1">
      <alignment horizontal="center" vertical="center"/>
    </xf>
    <xf numFmtId="0" fontId="0" fillId="0" borderId="0" xfId="0" applyAlignment="1">
      <alignment horizontal="center" vertical="center"/>
    </xf>
    <xf numFmtId="0" fontId="2" fillId="36" borderId="0" xfId="0" applyFont="1" applyFill="1" applyAlignment="1">
      <alignment horizontal="center" vertical="center"/>
    </xf>
    <xf numFmtId="0" fontId="20" fillId="0" borderId="0" xfId="0" applyFont="1">
      <alignment vertical="center"/>
    </xf>
    <xf numFmtId="0" fontId="2" fillId="0" borderId="0" xfId="0" applyFont="1" applyAlignment="1">
      <alignment horizontal="center" vertical="center"/>
    </xf>
    <xf numFmtId="0" fontId="2" fillId="36" borderId="0" xfId="0" applyFont="1" applyFill="1" applyAlignment="1">
      <alignment horizontal="center" vertical="center"/>
    </xf>
    <xf numFmtId="3" fontId="0" fillId="0" borderId="0" xfId="0" applyNumberFormat="1" applyFill="1" applyBorder="1">
      <alignment vertical="center"/>
    </xf>
    <xf numFmtId="0" fontId="2" fillId="3" borderId="0" xfId="0" applyFont="1" applyFill="1" applyAlignment="1">
      <alignment horizontal="center" vertical="center"/>
    </xf>
    <xf numFmtId="178" fontId="2" fillId="3" borderId="0" xfId="0" applyNumberFormat="1" applyFont="1" applyFill="1">
      <alignment vertical="center"/>
    </xf>
    <xf numFmtId="3" fontId="2" fillId="0" borderId="0" xfId="0" applyNumberFormat="1" applyFont="1" applyFill="1" applyBorder="1">
      <alignment vertical="center"/>
    </xf>
    <xf numFmtId="176" fontId="0" fillId="3" borderId="32" xfId="0" applyNumberFormat="1" applyFill="1" applyBorder="1" applyAlignment="1">
      <alignment horizontal="center" vertical="center"/>
    </xf>
    <xf numFmtId="0" fontId="0" fillId="0" borderId="0" xfId="0" applyAlignment="1"/>
    <xf numFmtId="0" fontId="27" fillId="0" borderId="0" xfId="0" applyFont="1" applyAlignment="1">
      <alignment horizontal="left" vertical="center"/>
    </xf>
    <xf numFmtId="0" fontId="5" fillId="0" borderId="1" xfId="0" applyFont="1" applyBorder="1">
      <alignment vertical="center"/>
    </xf>
    <xf numFmtId="182" fontId="0" fillId="0" borderId="1" xfId="0" applyNumberFormat="1" applyBorder="1">
      <alignment vertical="center"/>
    </xf>
    <xf numFmtId="1" fontId="2" fillId="41" borderId="0" xfId="0" applyNumberFormat="1" applyFont="1" applyFill="1">
      <alignment vertical="center"/>
    </xf>
    <xf numFmtId="0" fontId="0" fillId="41" borderId="0" xfId="0" applyFill="1" applyBorder="1">
      <alignment vertical="center"/>
    </xf>
    <xf numFmtId="0" fontId="2" fillId="41" borderId="0" xfId="0" applyFont="1" applyFill="1">
      <alignment vertical="center"/>
    </xf>
    <xf numFmtId="0" fontId="0" fillId="41" borderId="0" xfId="0" applyFill="1">
      <alignment vertical="center"/>
    </xf>
    <xf numFmtId="0" fontId="27" fillId="44" borderId="0" xfId="0" applyFont="1" applyFill="1" applyBorder="1">
      <alignment vertical="center"/>
    </xf>
    <xf numFmtId="0" fontId="2" fillId="0" borderId="0" xfId="0" applyFont="1" applyFill="1" applyBorder="1">
      <alignment vertical="center"/>
    </xf>
    <xf numFmtId="0" fontId="2" fillId="3" borderId="0" xfId="0" applyFont="1" applyFill="1" applyAlignment="1">
      <alignment horizontal="center" vertical="center"/>
    </xf>
    <xf numFmtId="0" fontId="0" fillId="0" borderId="0" xfId="0" applyAlignment="1">
      <alignment horizontal="center" vertical="center"/>
    </xf>
    <xf numFmtId="0" fontId="2" fillId="2" borderId="12" xfId="0" applyFont="1" applyFill="1" applyBorder="1" applyAlignment="1">
      <alignment horizontal="center" vertical="center"/>
    </xf>
    <xf numFmtId="0" fontId="2" fillId="42" borderId="1" xfId="0" applyFont="1" applyFill="1" applyBorder="1" applyAlignment="1">
      <alignment horizontal="center" vertical="center"/>
    </xf>
    <xf numFmtId="0" fontId="2" fillId="41" borderId="66" xfId="0" applyFont="1" applyFill="1" applyBorder="1" applyAlignment="1">
      <alignment horizontal="center" vertical="center"/>
    </xf>
    <xf numFmtId="0" fontId="31" fillId="0" borderId="60" xfId="0" applyFont="1" applyFill="1" applyBorder="1" applyAlignment="1">
      <alignment horizontal="center" vertical="center"/>
    </xf>
    <xf numFmtId="0" fontId="0" fillId="0" borderId="60" xfId="0" applyFill="1" applyBorder="1" applyAlignment="1">
      <alignment horizontal="center" vertical="center"/>
    </xf>
    <xf numFmtId="0" fontId="2" fillId="3" borderId="0" xfId="0" applyFont="1" applyFill="1" applyAlignment="1">
      <alignment horizontal="center" vertical="center"/>
    </xf>
    <xf numFmtId="0" fontId="0" fillId="0" borderId="1" xfId="0" applyBorder="1" applyAlignment="1">
      <alignment horizontal="center" vertical="center"/>
    </xf>
    <xf numFmtId="2" fontId="0" fillId="0" borderId="0" xfId="0" applyNumberFormat="1">
      <alignment vertical="center"/>
    </xf>
    <xf numFmtId="2" fontId="2" fillId="0" borderId="0" xfId="0" applyNumberFormat="1" applyFont="1">
      <alignment vertical="center"/>
    </xf>
    <xf numFmtId="3" fontId="37" fillId="0" borderId="0" xfId="0" applyNumberFormat="1" applyFont="1">
      <alignment vertical="center"/>
    </xf>
    <xf numFmtId="3" fontId="39" fillId="0" borderId="0" xfId="0" applyNumberFormat="1" applyFont="1" applyAlignment="1">
      <alignment horizontal="right" vertical="top" wrapText="1" readingOrder="1"/>
    </xf>
    <xf numFmtId="0" fontId="38" fillId="0" borderId="0" xfId="0" applyFont="1" applyAlignment="1">
      <alignment horizontal="right" vertical="top" wrapText="1" readingOrder="1"/>
    </xf>
    <xf numFmtId="3" fontId="0" fillId="0" borderId="81" xfId="0" applyNumberFormat="1" applyFill="1" applyBorder="1">
      <alignment vertical="center"/>
    </xf>
    <xf numFmtId="3" fontId="0" fillId="0" borderId="82" xfId="0" applyNumberFormat="1" applyBorder="1">
      <alignment vertical="center"/>
    </xf>
    <xf numFmtId="10" fontId="27" fillId="3" borderId="51" xfId="0" applyNumberFormat="1" applyFont="1" applyFill="1" applyBorder="1">
      <alignment vertical="center"/>
    </xf>
    <xf numFmtId="3" fontId="2" fillId="0" borderId="0" xfId="0" applyNumberFormat="1" applyFont="1">
      <alignment vertical="center"/>
    </xf>
    <xf numFmtId="0" fontId="0" fillId="0" borderId="0" xfId="0" applyFont="1">
      <alignment vertical="center"/>
    </xf>
    <xf numFmtId="3" fontId="0" fillId="0" borderId="1" xfId="0" applyNumberFormat="1" applyBorder="1" applyAlignment="1">
      <alignment horizontal="center" vertical="center"/>
    </xf>
    <xf numFmtId="3" fontId="0" fillId="3" borderId="1" xfId="0" applyNumberFormat="1" applyFill="1" applyBorder="1">
      <alignment vertical="center"/>
    </xf>
    <xf numFmtId="0" fontId="2" fillId="3" borderId="0" xfId="0" applyFont="1" applyFill="1" applyAlignment="1">
      <alignment horizontal="center" vertical="center"/>
    </xf>
    <xf numFmtId="3" fontId="2" fillId="0" borderId="82" xfId="0" applyNumberFormat="1" applyFont="1" applyBorder="1">
      <alignment vertical="center"/>
    </xf>
    <xf numFmtId="0" fontId="0" fillId="0" borderId="0" xfId="0" applyAlignment="1">
      <alignment horizontal="right" vertical="center"/>
    </xf>
    <xf numFmtId="183" fontId="0" fillId="0" borderId="0" xfId="0" applyNumberFormat="1">
      <alignment vertical="center"/>
    </xf>
    <xf numFmtId="0" fontId="0" fillId="0" borderId="37" xfId="0" applyFill="1" applyBorder="1" applyAlignment="1">
      <alignment horizontal="right" vertical="center"/>
    </xf>
    <xf numFmtId="178" fontId="0" fillId="3" borderId="39" xfId="0" applyNumberFormat="1" applyFill="1" applyBorder="1">
      <alignment vertical="center"/>
    </xf>
    <xf numFmtId="178" fontId="2" fillId="3" borderId="36" xfId="0" applyNumberFormat="1" applyFont="1" applyFill="1" applyBorder="1">
      <alignment vertical="center"/>
    </xf>
    <xf numFmtId="178" fontId="0" fillId="3" borderId="36" xfId="0" applyNumberFormat="1" applyFill="1" applyBorder="1">
      <alignment vertical="center"/>
    </xf>
    <xf numFmtId="178" fontId="0" fillId="0" borderId="36" xfId="0" applyNumberFormat="1" applyBorder="1">
      <alignment vertical="center"/>
    </xf>
    <xf numFmtId="0" fontId="2" fillId="2" borderId="12" xfId="0" applyFont="1" applyFill="1" applyBorder="1" applyAlignment="1">
      <alignment horizontal="center" vertical="center"/>
    </xf>
    <xf numFmtId="176" fontId="25" fillId="3" borderId="17" xfId="0" applyNumberFormat="1" applyFont="1" applyFill="1" applyBorder="1" applyAlignment="1">
      <alignment horizontal="center" vertical="center"/>
    </xf>
    <xf numFmtId="176" fontId="25" fillId="3" borderId="16" xfId="0" applyNumberFormat="1" applyFont="1" applyFill="1" applyBorder="1" applyAlignment="1">
      <alignment horizontal="center" vertical="center"/>
    </xf>
    <xf numFmtId="184" fontId="0" fillId="0" borderId="0" xfId="0" applyNumberFormat="1" applyAlignment="1"/>
    <xf numFmtId="185" fontId="0" fillId="0" borderId="0" xfId="0" applyNumberFormat="1" applyAlignment="1"/>
    <xf numFmtId="0" fontId="2" fillId="3" borderId="0" xfId="0" applyFont="1" applyFill="1" applyAlignment="1">
      <alignment horizontal="center" vertical="center"/>
    </xf>
    <xf numFmtId="0" fontId="2" fillId="0" borderId="0" xfId="0" applyFont="1" applyAlignment="1">
      <alignment horizontal="center" vertical="center"/>
    </xf>
    <xf numFmtId="0" fontId="2" fillId="37" borderId="10" xfId="0" applyFont="1" applyFill="1" applyBorder="1" applyAlignment="1">
      <alignment horizontal="center" vertical="center"/>
    </xf>
    <xf numFmtId="0" fontId="2" fillId="37" borderId="11" xfId="0" applyFont="1" applyFill="1" applyBorder="1" applyAlignment="1">
      <alignment horizontal="center" vertical="center"/>
    </xf>
    <xf numFmtId="0" fontId="2" fillId="37" borderId="12" xfId="0" applyFont="1" applyFill="1" applyBorder="1" applyAlignment="1">
      <alignment horizontal="center" vertical="center"/>
    </xf>
    <xf numFmtId="0" fontId="2" fillId="37" borderId="59" xfId="0" applyFont="1" applyFill="1" applyBorder="1" applyAlignment="1">
      <alignment horizontal="center" vertical="center"/>
    </xf>
    <xf numFmtId="0" fontId="2" fillId="37" borderId="41" xfId="0" applyFont="1" applyFill="1" applyBorder="1" applyAlignment="1">
      <alignment horizontal="center" vertical="center"/>
    </xf>
    <xf numFmtId="0" fontId="2" fillId="37" borderId="42" xfId="0" applyFont="1" applyFill="1" applyBorder="1" applyAlignment="1">
      <alignment horizontal="center" vertical="center"/>
    </xf>
    <xf numFmtId="0" fontId="0" fillId="37" borderId="3" xfId="0" applyFill="1" applyBorder="1">
      <alignment vertical="center"/>
    </xf>
    <xf numFmtId="0" fontId="0" fillId="37" borderId="1" xfId="0" applyFill="1" applyBorder="1">
      <alignment vertical="center"/>
    </xf>
    <xf numFmtId="0" fontId="0" fillId="37" borderId="2" xfId="0" applyFill="1" applyBorder="1">
      <alignment vertical="center"/>
    </xf>
    <xf numFmtId="0" fontId="2" fillId="37" borderId="46" xfId="0" applyFont="1" applyFill="1" applyBorder="1" applyAlignment="1">
      <alignment horizontal="center" vertical="center"/>
    </xf>
    <xf numFmtId="0" fontId="2" fillId="37" borderId="15" xfId="0" applyFont="1" applyFill="1" applyBorder="1" applyAlignment="1">
      <alignment horizontal="center" vertical="center"/>
    </xf>
    <xf numFmtId="0" fontId="2" fillId="37" borderId="18" xfId="0" applyFont="1" applyFill="1" applyBorder="1" applyAlignment="1">
      <alignment horizontal="center" vertical="center"/>
    </xf>
    <xf numFmtId="0" fontId="2" fillId="37" borderId="63" xfId="0" applyFont="1" applyFill="1" applyBorder="1" applyAlignment="1">
      <alignment horizontal="center" vertical="center"/>
    </xf>
    <xf numFmtId="0" fontId="2" fillId="37" borderId="5" xfId="0" applyFont="1" applyFill="1" applyBorder="1" applyAlignment="1">
      <alignment horizontal="center" vertical="center"/>
    </xf>
    <xf numFmtId="0" fontId="2" fillId="37" borderId="3" xfId="0" applyFont="1" applyFill="1" applyBorder="1" applyAlignment="1">
      <alignment horizontal="center" vertical="center"/>
    </xf>
    <xf numFmtId="0" fontId="2" fillId="37" borderId="7" xfId="0" applyFont="1" applyFill="1" applyBorder="1" applyAlignment="1">
      <alignment horizontal="center" vertical="center"/>
    </xf>
    <xf numFmtId="0" fontId="2" fillId="0" borderId="35" xfId="0" applyFont="1" applyBorder="1" applyAlignment="1">
      <alignment horizontal="center" vertical="center"/>
    </xf>
    <xf numFmtId="0" fontId="2" fillId="0" borderId="56" xfId="0" applyFont="1" applyBorder="1" applyAlignment="1">
      <alignment horizontal="center" vertical="center"/>
    </xf>
    <xf numFmtId="0" fontId="2" fillId="0" borderId="57" xfId="0" applyFont="1" applyBorder="1" applyAlignment="1">
      <alignment horizontal="center" vertical="center"/>
    </xf>
    <xf numFmtId="0" fontId="0" fillId="0" borderId="0" xfId="0" applyAlignment="1">
      <alignment horizontal="center" vertical="center"/>
    </xf>
    <xf numFmtId="0" fontId="2" fillId="36" borderId="0" xfId="0" applyFont="1" applyFill="1" applyAlignment="1">
      <alignment horizontal="center" vertical="center"/>
    </xf>
    <xf numFmtId="0" fontId="2" fillId="37" borderId="57" xfId="0" applyFont="1" applyFill="1" applyBorder="1" applyAlignment="1">
      <alignment horizontal="center" vertical="center"/>
    </xf>
    <xf numFmtId="0" fontId="2" fillId="37" borderId="56" xfId="0" applyFont="1" applyFill="1" applyBorder="1" applyAlignment="1">
      <alignment horizontal="center" vertical="center"/>
    </xf>
    <xf numFmtId="0" fontId="2" fillId="37" borderId="58" xfId="0" applyFont="1" applyFill="1" applyBorder="1" applyAlignment="1">
      <alignment horizontal="center" vertical="center"/>
    </xf>
    <xf numFmtId="0" fontId="2" fillId="38" borderId="46" xfId="0" applyFont="1" applyFill="1" applyBorder="1" applyAlignment="1">
      <alignment horizontal="center" vertical="center"/>
    </xf>
    <xf numFmtId="0" fontId="2" fillId="38" borderId="15" xfId="0" applyFont="1" applyFill="1" applyBorder="1" applyAlignment="1">
      <alignment horizontal="center" vertical="center"/>
    </xf>
    <xf numFmtId="0" fontId="2" fillId="38" borderId="18" xfId="0" applyFont="1" applyFill="1" applyBorder="1" applyAlignment="1">
      <alignment horizontal="center" vertical="center"/>
    </xf>
    <xf numFmtId="0" fontId="2" fillId="38" borderId="21"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5"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wrapText="1"/>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1"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32" xfId="0" applyFont="1" applyFill="1" applyBorder="1" applyAlignment="1">
      <alignment horizontal="center" vertical="center"/>
    </xf>
    <xf numFmtId="0" fontId="0" fillId="2" borderId="31" xfId="0" applyFill="1" applyBorder="1" applyAlignment="1">
      <alignment horizontal="left" vertical="center"/>
    </xf>
    <xf numFmtId="0" fontId="0" fillId="2" borderId="1" xfId="0" applyFill="1" applyBorder="1" applyAlignment="1">
      <alignment horizontal="left" vertical="center"/>
    </xf>
    <xf numFmtId="0" fontId="0" fillId="2" borderId="32" xfId="0" applyFill="1" applyBorder="1" applyAlignment="1">
      <alignment horizontal="left" vertical="center"/>
    </xf>
    <xf numFmtId="0" fontId="2" fillId="2" borderId="21" xfId="0" applyFont="1" applyFill="1" applyBorder="1" applyAlignment="1">
      <alignment horizontal="center" vertical="center"/>
    </xf>
    <xf numFmtId="0" fontId="2" fillId="2" borderId="6" xfId="0" applyFont="1" applyFill="1" applyBorder="1" applyAlignment="1">
      <alignment horizontal="center" vertical="center" wrapText="1"/>
    </xf>
    <xf numFmtId="0" fontId="0" fillId="0" borderId="1" xfId="0" applyBorder="1" applyAlignment="1">
      <alignment horizontal="center" vertical="center"/>
    </xf>
    <xf numFmtId="0" fontId="2" fillId="42" borderId="1" xfId="0" applyFont="1" applyFill="1" applyBorder="1" applyAlignment="1">
      <alignment horizontal="center" vertical="center"/>
    </xf>
    <xf numFmtId="0" fontId="2" fillId="0" borderId="0" xfId="0" applyFont="1" applyBorder="1" applyAlignment="1">
      <alignment horizontal="center" vertical="center"/>
    </xf>
    <xf numFmtId="0" fontId="2" fillId="2" borderId="4" xfId="0" applyFont="1" applyFill="1" applyBorder="1" applyAlignment="1">
      <alignment horizontal="center" vertical="center"/>
    </xf>
    <xf numFmtId="0" fontId="2" fillId="2" borderId="6"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38" xfId="0" applyFont="1" applyFill="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58" xfId="0" applyFont="1" applyBorder="1" applyAlignment="1">
      <alignment horizontal="center" vertical="center"/>
    </xf>
    <xf numFmtId="0" fontId="0" fillId="0" borderId="11" xfId="0" applyBorder="1" applyAlignment="1">
      <alignment horizontal="center" vertical="center"/>
    </xf>
    <xf numFmtId="0" fontId="0" fillId="0" borderId="58" xfId="0" applyBorder="1" applyAlignment="1">
      <alignment horizontal="center" vertical="center"/>
    </xf>
    <xf numFmtId="0" fontId="2" fillId="39" borderId="83" xfId="0" applyFont="1" applyFill="1" applyBorder="1" applyAlignment="1">
      <alignment horizontal="center" vertical="center"/>
    </xf>
    <xf numFmtId="0" fontId="0" fillId="39" borderId="81" xfId="0" applyFill="1" applyBorder="1" applyAlignment="1">
      <alignment horizontal="center" vertical="center"/>
    </xf>
    <xf numFmtId="0" fontId="27" fillId="39" borderId="81" xfId="0" applyFont="1" applyFill="1" applyBorder="1" applyAlignment="1">
      <alignment horizontal="center" vertical="center"/>
    </xf>
    <xf numFmtId="0" fontId="0" fillId="39" borderId="84" xfId="0" applyFill="1" applyBorder="1" applyAlignment="1">
      <alignment horizontal="center" vertical="center"/>
    </xf>
    <xf numFmtId="0" fontId="2" fillId="39" borderId="85" xfId="0" applyFont="1" applyFill="1" applyBorder="1" applyAlignment="1">
      <alignment horizontal="center" vertical="center"/>
    </xf>
    <xf numFmtId="0" fontId="2" fillId="38" borderId="40" xfId="0" applyFont="1" applyFill="1" applyBorder="1" applyAlignment="1">
      <alignment horizontal="center" vertical="center"/>
    </xf>
    <xf numFmtId="0" fontId="2" fillId="39" borderId="86" xfId="0" applyFont="1" applyFill="1" applyBorder="1" applyAlignment="1">
      <alignment horizontal="center" vertical="center"/>
    </xf>
    <xf numFmtId="0" fontId="0" fillId="39" borderId="87" xfId="0" applyFill="1" applyBorder="1" applyAlignment="1">
      <alignment horizontal="center" vertical="center"/>
    </xf>
    <xf numFmtId="0" fontId="27" fillId="39" borderId="87" xfId="0" applyFont="1" applyFill="1" applyBorder="1" applyAlignment="1">
      <alignment horizontal="center" vertical="center"/>
    </xf>
    <xf numFmtId="0" fontId="0" fillId="39" borderId="88" xfId="0" applyFill="1" applyBorder="1" applyAlignment="1">
      <alignment horizontal="center"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colors>
    <mruColors>
      <color rgb="FFFFE1E8"/>
      <color rgb="FFFFB7B7"/>
      <color rgb="FFFFCDCD"/>
      <color rgb="FF635001"/>
      <color rgb="FFFFFFFF"/>
      <color rgb="FFFF99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순위기록!$B$4</c:f>
              <c:strCache>
                <c:ptCount val="1"/>
                <c:pt idx="0">
                  <c:v>투자수익률</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순위기록!$C$3:$H$3</c:f>
              <c:strCache>
                <c:ptCount val="6"/>
                <c:pt idx="0">
                  <c:v>1주차</c:v>
                </c:pt>
                <c:pt idx="1">
                  <c:v>2주차</c:v>
                </c:pt>
                <c:pt idx="2">
                  <c:v>3주차</c:v>
                </c:pt>
                <c:pt idx="3">
                  <c:v>4주차</c:v>
                </c:pt>
                <c:pt idx="4">
                  <c:v>5주차</c:v>
                </c:pt>
                <c:pt idx="5">
                  <c:v>6주차</c:v>
                </c:pt>
              </c:strCache>
            </c:strRef>
          </c:cat>
          <c:val>
            <c:numRef>
              <c:f>순위기록!$C$4:$H$4</c:f>
              <c:numCache>
                <c:formatCode>General</c:formatCode>
                <c:ptCount val="6"/>
                <c:pt idx="0">
                  <c:v>1</c:v>
                </c:pt>
                <c:pt idx="1">
                  <c:v>1</c:v>
                </c:pt>
                <c:pt idx="2">
                  <c:v>1</c:v>
                </c:pt>
                <c:pt idx="3">
                  <c:v>1</c:v>
                </c:pt>
                <c:pt idx="4">
                  <c:v>1</c:v>
                </c:pt>
                <c:pt idx="5">
                  <c:v>3</c:v>
                </c:pt>
              </c:numCache>
            </c:numRef>
          </c:val>
          <c:smooth val="0"/>
          <c:extLst>
            <c:ext xmlns:c16="http://schemas.microsoft.com/office/drawing/2014/chart" uri="{C3380CC4-5D6E-409C-BE32-E72D297353CC}">
              <c16:uniqueId val="{00000000-EE64-4A6B-906F-335D889E1205}"/>
            </c:ext>
          </c:extLst>
        </c:ser>
        <c:ser>
          <c:idx val="1"/>
          <c:order val="1"/>
          <c:tx>
            <c:strRef>
              <c:f>순위기록!$B$5</c:f>
              <c:strCache>
                <c:ptCount val="1"/>
                <c:pt idx="0">
                  <c:v>판매</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순위기록!$C$3:$H$3</c:f>
              <c:strCache>
                <c:ptCount val="6"/>
                <c:pt idx="0">
                  <c:v>1주차</c:v>
                </c:pt>
                <c:pt idx="1">
                  <c:v>2주차</c:v>
                </c:pt>
                <c:pt idx="2">
                  <c:v>3주차</c:v>
                </c:pt>
                <c:pt idx="3">
                  <c:v>4주차</c:v>
                </c:pt>
                <c:pt idx="4">
                  <c:v>5주차</c:v>
                </c:pt>
                <c:pt idx="5">
                  <c:v>6주차</c:v>
                </c:pt>
              </c:strCache>
            </c:strRef>
          </c:cat>
          <c:val>
            <c:numRef>
              <c:f>순위기록!$C$5:$H$5</c:f>
              <c:numCache>
                <c:formatCode>General</c:formatCode>
                <c:ptCount val="6"/>
                <c:pt idx="0">
                  <c:v>4</c:v>
                </c:pt>
                <c:pt idx="1">
                  <c:v>2</c:v>
                </c:pt>
                <c:pt idx="2">
                  <c:v>2</c:v>
                </c:pt>
                <c:pt idx="3">
                  <c:v>2</c:v>
                </c:pt>
                <c:pt idx="4">
                  <c:v>1</c:v>
                </c:pt>
                <c:pt idx="5">
                  <c:v>3</c:v>
                </c:pt>
              </c:numCache>
            </c:numRef>
          </c:val>
          <c:smooth val="0"/>
          <c:extLst>
            <c:ext xmlns:c16="http://schemas.microsoft.com/office/drawing/2014/chart" uri="{C3380CC4-5D6E-409C-BE32-E72D297353CC}">
              <c16:uniqueId val="{00000001-EE64-4A6B-906F-335D889E1205}"/>
            </c:ext>
          </c:extLst>
        </c:ser>
        <c:ser>
          <c:idx val="2"/>
          <c:order val="2"/>
          <c:tx>
            <c:strRef>
              <c:f>순위기록!$B$6</c:f>
              <c:strCache>
                <c:ptCount val="1"/>
                <c:pt idx="0">
                  <c:v>운영/생산</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순위기록!$C$3:$H$3</c:f>
              <c:strCache>
                <c:ptCount val="6"/>
                <c:pt idx="0">
                  <c:v>1주차</c:v>
                </c:pt>
                <c:pt idx="1">
                  <c:v>2주차</c:v>
                </c:pt>
                <c:pt idx="2">
                  <c:v>3주차</c:v>
                </c:pt>
                <c:pt idx="3">
                  <c:v>4주차</c:v>
                </c:pt>
                <c:pt idx="4">
                  <c:v>5주차</c:v>
                </c:pt>
                <c:pt idx="5">
                  <c:v>6주차</c:v>
                </c:pt>
              </c:strCache>
            </c:strRef>
          </c:cat>
          <c:val>
            <c:numRef>
              <c:f>순위기록!$C$6:$H$6</c:f>
              <c:numCache>
                <c:formatCode>General</c:formatCode>
                <c:ptCount val="6"/>
                <c:pt idx="0">
                  <c:v>7</c:v>
                </c:pt>
                <c:pt idx="1">
                  <c:v>5</c:v>
                </c:pt>
                <c:pt idx="2">
                  <c:v>7</c:v>
                </c:pt>
                <c:pt idx="3">
                  <c:v>6</c:v>
                </c:pt>
                <c:pt idx="4">
                  <c:v>5</c:v>
                </c:pt>
                <c:pt idx="5">
                  <c:v>5</c:v>
                </c:pt>
              </c:numCache>
            </c:numRef>
          </c:val>
          <c:smooth val="0"/>
          <c:extLst>
            <c:ext xmlns:c16="http://schemas.microsoft.com/office/drawing/2014/chart" uri="{C3380CC4-5D6E-409C-BE32-E72D297353CC}">
              <c16:uniqueId val="{00000002-EE64-4A6B-906F-335D889E1205}"/>
            </c:ext>
          </c:extLst>
        </c:ser>
        <c:ser>
          <c:idx val="3"/>
          <c:order val="3"/>
          <c:tx>
            <c:strRef>
              <c:f>순위기록!$B$7</c:f>
              <c:strCache>
                <c:ptCount val="1"/>
                <c:pt idx="0">
                  <c:v>구매</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순위기록!$C$3:$H$3</c:f>
              <c:strCache>
                <c:ptCount val="6"/>
                <c:pt idx="0">
                  <c:v>1주차</c:v>
                </c:pt>
                <c:pt idx="1">
                  <c:v>2주차</c:v>
                </c:pt>
                <c:pt idx="2">
                  <c:v>3주차</c:v>
                </c:pt>
                <c:pt idx="3">
                  <c:v>4주차</c:v>
                </c:pt>
                <c:pt idx="4">
                  <c:v>5주차</c:v>
                </c:pt>
                <c:pt idx="5">
                  <c:v>6주차</c:v>
                </c:pt>
              </c:strCache>
            </c:strRef>
          </c:cat>
          <c:val>
            <c:numRef>
              <c:f>순위기록!$C$7:$H$7</c:f>
              <c:numCache>
                <c:formatCode>General</c:formatCode>
                <c:ptCount val="6"/>
                <c:pt idx="0">
                  <c:v>7</c:v>
                </c:pt>
                <c:pt idx="1">
                  <c:v>9</c:v>
                </c:pt>
                <c:pt idx="2">
                  <c:v>5</c:v>
                </c:pt>
                <c:pt idx="3">
                  <c:v>5</c:v>
                </c:pt>
                <c:pt idx="4">
                  <c:v>4</c:v>
                </c:pt>
                <c:pt idx="5">
                  <c:v>1</c:v>
                </c:pt>
              </c:numCache>
            </c:numRef>
          </c:val>
          <c:smooth val="0"/>
          <c:extLst>
            <c:ext xmlns:c16="http://schemas.microsoft.com/office/drawing/2014/chart" uri="{C3380CC4-5D6E-409C-BE32-E72D297353CC}">
              <c16:uniqueId val="{00000003-EE64-4A6B-906F-335D889E1205}"/>
            </c:ext>
          </c:extLst>
        </c:ser>
        <c:ser>
          <c:idx val="4"/>
          <c:order val="4"/>
          <c:tx>
            <c:strRef>
              <c:f>순위기록!$B$8</c:f>
              <c:strCache>
                <c:ptCount val="1"/>
                <c:pt idx="0">
                  <c:v>공급사슬</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순위기록!$C$3:$H$3</c:f>
              <c:strCache>
                <c:ptCount val="6"/>
                <c:pt idx="0">
                  <c:v>1주차</c:v>
                </c:pt>
                <c:pt idx="1">
                  <c:v>2주차</c:v>
                </c:pt>
                <c:pt idx="2">
                  <c:v>3주차</c:v>
                </c:pt>
                <c:pt idx="3">
                  <c:v>4주차</c:v>
                </c:pt>
                <c:pt idx="4">
                  <c:v>5주차</c:v>
                </c:pt>
                <c:pt idx="5">
                  <c:v>6주차</c:v>
                </c:pt>
              </c:strCache>
            </c:strRef>
          </c:cat>
          <c:val>
            <c:numRef>
              <c:f>순위기록!$C$8:$H$8</c:f>
              <c:numCache>
                <c:formatCode>General</c:formatCode>
                <c:ptCount val="6"/>
                <c:pt idx="0">
                  <c:v>9</c:v>
                </c:pt>
                <c:pt idx="1">
                  <c:v>8</c:v>
                </c:pt>
                <c:pt idx="2">
                  <c:v>5</c:v>
                </c:pt>
                <c:pt idx="3">
                  <c:v>6</c:v>
                </c:pt>
                <c:pt idx="4">
                  <c:v>4</c:v>
                </c:pt>
                <c:pt idx="5">
                  <c:v>6</c:v>
                </c:pt>
              </c:numCache>
            </c:numRef>
          </c:val>
          <c:smooth val="0"/>
          <c:extLst>
            <c:ext xmlns:c16="http://schemas.microsoft.com/office/drawing/2014/chart" uri="{C3380CC4-5D6E-409C-BE32-E72D297353CC}">
              <c16:uniqueId val="{00000004-EE64-4A6B-906F-335D889E1205}"/>
            </c:ext>
          </c:extLst>
        </c:ser>
        <c:dLbls>
          <c:showLegendKey val="0"/>
          <c:showVal val="0"/>
          <c:showCatName val="0"/>
          <c:showSerName val="0"/>
          <c:showPercent val="0"/>
          <c:showBubbleSize val="0"/>
        </c:dLbls>
        <c:marker val="1"/>
        <c:smooth val="0"/>
        <c:axId val="948806192"/>
        <c:axId val="708150032"/>
      </c:lineChart>
      <c:catAx>
        <c:axId val="948806192"/>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08150032"/>
        <c:crosses val="autoZero"/>
        <c:auto val="1"/>
        <c:lblAlgn val="ctr"/>
        <c:lblOffset val="100"/>
        <c:noMultiLvlLbl val="0"/>
      </c:catAx>
      <c:valAx>
        <c:axId val="708150032"/>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48806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원자재 주당작업시간</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1"/>
          <c:order val="0"/>
          <c:tx>
            <c:strRef>
              <c:f>OP!$Q$91</c:f>
              <c:strCache>
                <c:ptCount val="1"/>
                <c:pt idx="0">
                  <c:v>주당작업시간</c:v>
                </c:pt>
              </c:strCache>
            </c:strRef>
          </c:tx>
          <c:spPr>
            <a:ln w="28575" cap="rnd">
              <a:solidFill>
                <a:schemeClr val="accent2"/>
              </a:solidFill>
              <a:round/>
            </a:ln>
            <a:effectLst/>
          </c:spPr>
          <c:marker>
            <c:symbol val="none"/>
          </c:marker>
          <c:cat>
            <c:numRef>
              <c:f>OP!$R$90:$AE$90</c:f>
              <c:numCache>
                <c:formatCode>General</c:formatCode>
                <c:ptCount val="14"/>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numCache>
            </c:numRef>
          </c:cat>
          <c:val>
            <c:numRef>
              <c:f>OP!$R$91:$AE$91</c:f>
              <c:numCache>
                <c:formatCode>General</c:formatCode>
                <c:ptCount val="14"/>
                <c:pt idx="0">
                  <c:v>55</c:v>
                </c:pt>
                <c:pt idx="1">
                  <c:v>65</c:v>
                </c:pt>
                <c:pt idx="2">
                  <c:v>53</c:v>
                </c:pt>
                <c:pt idx="3">
                  <c:v>120</c:v>
                </c:pt>
                <c:pt idx="4">
                  <c:v>70</c:v>
                </c:pt>
                <c:pt idx="5">
                  <c:v>160</c:v>
                </c:pt>
                <c:pt idx="6">
                  <c:v>85</c:v>
                </c:pt>
                <c:pt idx="7">
                  <c:v>110</c:v>
                </c:pt>
                <c:pt idx="8">
                  <c:v>138</c:v>
                </c:pt>
                <c:pt idx="9">
                  <c:v>87</c:v>
                </c:pt>
                <c:pt idx="10">
                  <c:v>68</c:v>
                </c:pt>
                <c:pt idx="11">
                  <c:v>95</c:v>
                </c:pt>
                <c:pt idx="12">
                  <c:v>60</c:v>
                </c:pt>
                <c:pt idx="13">
                  <c:v>50</c:v>
                </c:pt>
              </c:numCache>
            </c:numRef>
          </c:val>
          <c:smooth val="0"/>
          <c:extLst>
            <c:ext xmlns:c16="http://schemas.microsoft.com/office/drawing/2014/chart" uri="{C3380CC4-5D6E-409C-BE32-E72D297353CC}">
              <c16:uniqueId val="{00000000-BECC-440B-8642-7A4FEFC704CA}"/>
            </c:ext>
          </c:extLst>
        </c:ser>
        <c:dLbls>
          <c:showLegendKey val="0"/>
          <c:showVal val="0"/>
          <c:showCatName val="0"/>
          <c:showSerName val="0"/>
          <c:showPercent val="0"/>
          <c:showBubbleSize val="0"/>
        </c:dLbls>
        <c:smooth val="0"/>
        <c:axId val="595740384"/>
        <c:axId val="595744976"/>
      </c:lineChart>
      <c:catAx>
        <c:axId val="59574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95744976"/>
        <c:crosses val="autoZero"/>
        <c:auto val="1"/>
        <c:lblAlgn val="ctr"/>
        <c:lblOffset val="100"/>
        <c:noMultiLvlLbl val="0"/>
      </c:catAx>
      <c:valAx>
        <c:axId val="59574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595740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8.png"/><Relationship Id="rId26" Type="http://schemas.openxmlformats.org/officeDocument/2006/relationships/image" Target="../media/image36.png"/><Relationship Id="rId3" Type="http://schemas.openxmlformats.org/officeDocument/2006/relationships/image" Target="../media/image14.png"/><Relationship Id="rId21" Type="http://schemas.openxmlformats.org/officeDocument/2006/relationships/image" Target="../media/image31.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7.png"/><Relationship Id="rId25" Type="http://schemas.openxmlformats.org/officeDocument/2006/relationships/image" Target="../media/image35.png"/><Relationship Id="rId2" Type="http://schemas.openxmlformats.org/officeDocument/2006/relationships/image" Target="../media/image13.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24" Type="http://schemas.openxmlformats.org/officeDocument/2006/relationships/image" Target="../media/image34.png"/><Relationship Id="rId5" Type="http://schemas.openxmlformats.org/officeDocument/2006/relationships/image" Target="../media/image16.png"/><Relationship Id="rId15" Type="http://schemas.openxmlformats.org/officeDocument/2006/relationships/image" Target="../media/image25.png"/><Relationship Id="rId23" Type="http://schemas.openxmlformats.org/officeDocument/2006/relationships/image" Target="../media/image33.png"/><Relationship Id="rId10" Type="http://schemas.openxmlformats.org/officeDocument/2006/relationships/image" Target="../media/image21.png"/><Relationship Id="rId19" Type="http://schemas.openxmlformats.org/officeDocument/2006/relationships/image" Target="../media/image29.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chart" Target="../charts/chart2.xml"/><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9</xdr:col>
      <xdr:colOff>0</xdr:colOff>
      <xdr:row>1</xdr:row>
      <xdr:rowOff>0</xdr:rowOff>
    </xdr:from>
    <xdr:to>
      <xdr:col>17</xdr:col>
      <xdr:colOff>0</xdr:colOff>
      <xdr:row>16</xdr:row>
      <xdr:rowOff>0</xdr:rowOff>
    </xdr:to>
    <xdr:graphicFrame macro="">
      <xdr:nvGraphicFramePr>
        <xdr:cNvPr id="2" name="차트 1">
          <a:extLst>
            <a:ext uri="{FF2B5EF4-FFF2-40B4-BE49-F238E27FC236}">
              <a16:creationId xmlns:a16="http://schemas.microsoft.com/office/drawing/2014/main" id="{A2245164-3D82-448B-A6AF-9B924E733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1574732</xdr:colOff>
      <xdr:row>65</xdr:row>
      <xdr:rowOff>15239</xdr:rowOff>
    </xdr:from>
    <xdr:ext cx="2370447" cy="2217547"/>
    <xdr:pic>
      <xdr:nvPicPr>
        <xdr:cNvPr id="2" name="그림 1">
          <a:extLst>
            <a:ext uri="{FF2B5EF4-FFF2-40B4-BE49-F238E27FC236}">
              <a16:creationId xmlns:a16="http://schemas.microsoft.com/office/drawing/2014/main" id="{6BA55A7A-424D-4C0F-90D1-40CE3D98E5AC}"/>
            </a:ext>
          </a:extLst>
        </xdr:cNvPr>
        <xdr:cNvPicPr>
          <a:picLocks noChangeAspect="1"/>
        </xdr:cNvPicPr>
      </xdr:nvPicPr>
      <xdr:blipFill>
        <a:blip xmlns:r="http://schemas.openxmlformats.org/officeDocument/2006/relationships" r:embed="rId1"/>
        <a:stretch>
          <a:fillRect/>
        </a:stretch>
      </xdr:blipFill>
      <xdr:spPr>
        <a:xfrm>
          <a:off x="2009072" y="14378939"/>
          <a:ext cx="2370447" cy="2217547"/>
        </a:xfrm>
        <a:prstGeom prst="rect">
          <a:avLst/>
        </a:prstGeom>
      </xdr:spPr>
    </xdr:pic>
    <xdr:clientData/>
  </xdr:oneCellAnchor>
  <xdr:oneCellAnchor>
    <xdr:from>
      <xdr:col>0</xdr:col>
      <xdr:colOff>0</xdr:colOff>
      <xdr:row>65</xdr:row>
      <xdr:rowOff>0</xdr:rowOff>
    </xdr:from>
    <xdr:ext cx="2356389" cy="2231109"/>
    <xdr:pic>
      <xdr:nvPicPr>
        <xdr:cNvPr id="3" name="그림 2">
          <a:extLst>
            <a:ext uri="{FF2B5EF4-FFF2-40B4-BE49-F238E27FC236}">
              <a16:creationId xmlns:a16="http://schemas.microsoft.com/office/drawing/2014/main" id="{69F40D59-C623-4930-8DA0-60A546BC0AB9}"/>
            </a:ext>
          </a:extLst>
        </xdr:cNvPr>
        <xdr:cNvPicPr>
          <a:picLocks noChangeAspect="1"/>
        </xdr:cNvPicPr>
      </xdr:nvPicPr>
      <xdr:blipFill>
        <a:blip xmlns:r="http://schemas.openxmlformats.org/officeDocument/2006/relationships" r:embed="rId2"/>
        <a:stretch>
          <a:fillRect/>
        </a:stretch>
      </xdr:blipFill>
      <xdr:spPr>
        <a:xfrm>
          <a:off x="0" y="14363700"/>
          <a:ext cx="2356389" cy="2231109"/>
        </a:xfrm>
        <a:prstGeom prst="rect">
          <a:avLst/>
        </a:prstGeom>
      </xdr:spPr>
    </xdr:pic>
    <xdr:clientData/>
  </xdr:oneCellAnchor>
  <xdr:oneCellAnchor>
    <xdr:from>
      <xdr:col>4</xdr:col>
      <xdr:colOff>1074630</xdr:colOff>
      <xdr:row>65</xdr:row>
      <xdr:rowOff>0</xdr:rowOff>
    </xdr:from>
    <xdr:ext cx="2495884" cy="2232787"/>
    <xdr:pic>
      <xdr:nvPicPr>
        <xdr:cNvPr id="4" name="그림 3">
          <a:extLst>
            <a:ext uri="{FF2B5EF4-FFF2-40B4-BE49-F238E27FC236}">
              <a16:creationId xmlns:a16="http://schemas.microsoft.com/office/drawing/2014/main" id="{E41F8D95-9ED2-446D-B36F-E2FF05C007D0}"/>
            </a:ext>
          </a:extLst>
        </xdr:cNvPr>
        <xdr:cNvPicPr>
          <a:picLocks noChangeAspect="1"/>
        </xdr:cNvPicPr>
      </xdr:nvPicPr>
      <xdr:blipFill>
        <a:blip xmlns:r="http://schemas.openxmlformats.org/officeDocument/2006/relationships" r:embed="rId3"/>
        <a:stretch>
          <a:fillRect/>
        </a:stretch>
      </xdr:blipFill>
      <xdr:spPr>
        <a:xfrm>
          <a:off x="3353010" y="14363700"/>
          <a:ext cx="2495884" cy="2232787"/>
        </a:xfrm>
        <a:prstGeom prst="rect">
          <a:avLst/>
        </a:prstGeom>
      </xdr:spPr>
    </xdr:pic>
    <xdr:clientData/>
  </xdr:oneCellAnchor>
  <xdr:oneCellAnchor>
    <xdr:from>
      <xdr:col>13</xdr:col>
      <xdr:colOff>0</xdr:colOff>
      <xdr:row>3</xdr:row>
      <xdr:rowOff>0</xdr:rowOff>
    </xdr:from>
    <xdr:ext cx="3578228" cy="2737740"/>
    <xdr:pic>
      <xdr:nvPicPr>
        <xdr:cNvPr id="5" name="그림 4">
          <a:extLst>
            <a:ext uri="{FF2B5EF4-FFF2-40B4-BE49-F238E27FC236}">
              <a16:creationId xmlns:a16="http://schemas.microsoft.com/office/drawing/2014/main" id="{4C4A8060-5794-449B-B4E7-043DB06D69FF}"/>
            </a:ext>
          </a:extLst>
        </xdr:cNvPr>
        <xdr:cNvPicPr>
          <a:picLocks noChangeAspect="1"/>
        </xdr:cNvPicPr>
      </xdr:nvPicPr>
      <xdr:blipFill>
        <a:blip xmlns:r="http://schemas.openxmlformats.org/officeDocument/2006/relationships" r:embed="rId4"/>
        <a:stretch>
          <a:fillRect/>
        </a:stretch>
      </xdr:blipFill>
      <xdr:spPr>
        <a:xfrm>
          <a:off x="8717280" y="662940"/>
          <a:ext cx="3578228" cy="2737740"/>
        </a:xfrm>
        <a:prstGeom prst="rect">
          <a:avLst/>
        </a:prstGeom>
      </xdr:spPr>
    </xdr:pic>
    <xdr:clientData/>
  </xdr:oneCellAnchor>
  <xdr:oneCellAnchor>
    <xdr:from>
      <xdr:col>13</xdr:col>
      <xdr:colOff>0</xdr:colOff>
      <xdr:row>28</xdr:row>
      <xdr:rowOff>0</xdr:rowOff>
    </xdr:from>
    <xdr:ext cx="5853940" cy="2022862"/>
    <xdr:pic>
      <xdr:nvPicPr>
        <xdr:cNvPr id="6" name="그림 5">
          <a:extLst>
            <a:ext uri="{FF2B5EF4-FFF2-40B4-BE49-F238E27FC236}">
              <a16:creationId xmlns:a16="http://schemas.microsoft.com/office/drawing/2014/main" id="{27A80583-6FBE-4BB1-849C-9FEFA2DC18A4}"/>
            </a:ext>
          </a:extLst>
        </xdr:cNvPr>
        <xdr:cNvPicPr>
          <a:picLocks noChangeAspect="1"/>
        </xdr:cNvPicPr>
      </xdr:nvPicPr>
      <xdr:blipFill>
        <a:blip xmlns:r="http://schemas.openxmlformats.org/officeDocument/2006/relationships" r:embed="rId5"/>
        <a:stretch>
          <a:fillRect/>
        </a:stretch>
      </xdr:blipFill>
      <xdr:spPr>
        <a:xfrm>
          <a:off x="8717280" y="6187440"/>
          <a:ext cx="5853940" cy="2022862"/>
        </a:xfrm>
        <a:prstGeom prst="rect">
          <a:avLst/>
        </a:prstGeom>
      </xdr:spPr>
    </xdr:pic>
    <xdr:clientData/>
  </xdr:oneCellAnchor>
  <xdr:oneCellAnchor>
    <xdr:from>
      <xdr:col>13</xdr:col>
      <xdr:colOff>0</xdr:colOff>
      <xdr:row>38</xdr:row>
      <xdr:rowOff>0</xdr:rowOff>
    </xdr:from>
    <xdr:ext cx="1734147" cy="876465"/>
    <xdr:pic>
      <xdr:nvPicPr>
        <xdr:cNvPr id="7" name="그림 6">
          <a:extLst>
            <a:ext uri="{FF2B5EF4-FFF2-40B4-BE49-F238E27FC236}">
              <a16:creationId xmlns:a16="http://schemas.microsoft.com/office/drawing/2014/main" id="{EA426B75-1344-448A-9DA4-584D29E6A5F6}"/>
            </a:ext>
          </a:extLst>
        </xdr:cNvPr>
        <xdr:cNvPicPr>
          <a:picLocks noChangeAspect="1"/>
        </xdr:cNvPicPr>
      </xdr:nvPicPr>
      <xdr:blipFill>
        <a:blip xmlns:r="http://schemas.openxmlformats.org/officeDocument/2006/relationships" r:embed="rId6"/>
        <a:stretch>
          <a:fillRect/>
        </a:stretch>
      </xdr:blipFill>
      <xdr:spPr>
        <a:xfrm>
          <a:off x="8717280" y="8397240"/>
          <a:ext cx="1734147" cy="876465"/>
        </a:xfrm>
        <a:prstGeom prst="rect">
          <a:avLst/>
        </a:prstGeom>
      </xdr:spPr>
    </xdr:pic>
    <xdr:clientData/>
  </xdr:oneCellAnchor>
  <xdr:oneCellAnchor>
    <xdr:from>
      <xdr:col>0</xdr:col>
      <xdr:colOff>0</xdr:colOff>
      <xdr:row>77</xdr:row>
      <xdr:rowOff>0</xdr:rowOff>
    </xdr:from>
    <xdr:ext cx="2471651" cy="1379577"/>
    <xdr:pic>
      <xdr:nvPicPr>
        <xdr:cNvPr id="8" name="그림 7">
          <a:extLst>
            <a:ext uri="{FF2B5EF4-FFF2-40B4-BE49-F238E27FC236}">
              <a16:creationId xmlns:a16="http://schemas.microsoft.com/office/drawing/2014/main" id="{B4927975-8F78-483B-BC15-B32D87B74048}"/>
            </a:ext>
          </a:extLst>
        </xdr:cNvPr>
        <xdr:cNvPicPr>
          <a:picLocks noChangeAspect="1"/>
        </xdr:cNvPicPr>
      </xdr:nvPicPr>
      <xdr:blipFill>
        <a:blip xmlns:r="http://schemas.openxmlformats.org/officeDocument/2006/relationships" r:embed="rId7"/>
        <a:stretch>
          <a:fillRect/>
        </a:stretch>
      </xdr:blipFill>
      <xdr:spPr>
        <a:xfrm>
          <a:off x="0" y="17015460"/>
          <a:ext cx="2471651" cy="1379577"/>
        </a:xfrm>
        <a:prstGeom prst="rect">
          <a:avLst/>
        </a:prstGeom>
      </xdr:spPr>
    </xdr:pic>
    <xdr:clientData/>
  </xdr:oneCellAnchor>
  <xdr:oneCellAnchor>
    <xdr:from>
      <xdr:col>2</xdr:col>
      <xdr:colOff>1628520</xdr:colOff>
      <xdr:row>76</xdr:row>
      <xdr:rowOff>221672</xdr:rowOff>
    </xdr:from>
    <xdr:ext cx="2314303" cy="1872445"/>
    <xdr:pic>
      <xdr:nvPicPr>
        <xdr:cNvPr id="9" name="그림 8">
          <a:extLst>
            <a:ext uri="{FF2B5EF4-FFF2-40B4-BE49-F238E27FC236}">
              <a16:creationId xmlns:a16="http://schemas.microsoft.com/office/drawing/2014/main" id="{4603E842-E448-4EC6-A4CC-90D4C92ABB74}"/>
            </a:ext>
          </a:extLst>
        </xdr:cNvPr>
        <xdr:cNvPicPr>
          <a:picLocks noChangeAspect="1"/>
        </xdr:cNvPicPr>
      </xdr:nvPicPr>
      <xdr:blipFill>
        <a:blip xmlns:r="http://schemas.openxmlformats.org/officeDocument/2006/relationships" r:embed="rId8"/>
        <a:stretch>
          <a:fillRect/>
        </a:stretch>
      </xdr:blipFill>
      <xdr:spPr>
        <a:xfrm>
          <a:off x="2009520" y="17016152"/>
          <a:ext cx="2314303" cy="1872445"/>
        </a:xfrm>
        <a:prstGeom prst="rect">
          <a:avLst/>
        </a:prstGeom>
      </xdr:spPr>
    </xdr:pic>
    <xdr:clientData/>
  </xdr:oneCellAnchor>
  <xdr:oneCellAnchor>
    <xdr:from>
      <xdr:col>0</xdr:col>
      <xdr:colOff>1</xdr:colOff>
      <xdr:row>87</xdr:row>
      <xdr:rowOff>0</xdr:rowOff>
    </xdr:from>
    <xdr:ext cx="2613016" cy="1467393"/>
    <xdr:pic>
      <xdr:nvPicPr>
        <xdr:cNvPr id="10" name="그림 9">
          <a:extLst>
            <a:ext uri="{FF2B5EF4-FFF2-40B4-BE49-F238E27FC236}">
              <a16:creationId xmlns:a16="http://schemas.microsoft.com/office/drawing/2014/main" id="{657DCBD7-44FF-437C-B5B2-2F519DEC4FF9}"/>
            </a:ext>
          </a:extLst>
        </xdr:cNvPr>
        <xdr:cNvPicPr>
          <a:picLocks noChangeAspect="1"/>
        </xdr:cNvPicPr>
      </xdr:nvPicPr>
      <xdr:blipFill>
        <a:blip xmlns:r="http://schemas.openxmlformats.org/officeDocument/2006/relationships" r:embed="rId9"/>
        <a:stretch>
          <a:fillRect/>
        </a:stretch>
      </xdr:blipFill>
      <xdr:spPr>
        <a:xfrm>
          <a:off x="1" y="19225260"/>
          <a:ext cx="2613016" cy="1467393"/>
        </a:xfrm>
        <a:prstGeom prst="rect">
          <a:avLst/>
        </a:prstGeom>
      </xdr:spPr>
    </xdr:pic>
    <xdr:clientData/>
  </xdr:oneCellAnchor>
  <xdr:oneCellAnchor>
    <xdr:from>
      <xdr:col>2</xdr:col>
      <xdr:colOff>1628520</xdr:colOff>
      <xdr:row>86</xdr:row>
      <xdr:rowOff>221671</xdr:rowOff>
    </xdr:from>
    <xdr:ext cx="2314303" cy="1875713"/>
    <xdr:pic>
      <xdr:nvPicPr>
        <xdr:cNvPr id="11" name="그림 10">
          <a:extLst>
            <a:ext uri="{FF2B5EF4-FFF2-40B4-BE49-F238E27FC236}">
              <a16:creationId xmlns:a16="http://schemas.microsoft.com/office/drawing/2014/main" id="{5ECB6899-1652-4E39-BE5C-406212E29786}"/>
            </a:ext>
          </a:extLst>
        </xdr:cNvPr>
        <xdr:cNvPicPr>
          <a:picLocks noChangeAspect="1"/>
        </xdr:cNvPicPr>
      </xdr:nvPicPr>
      <xdr:blipFill>
        <a:blip xmlns:r="http://schemas.openxmlformats.org/officeDocument/2006/relationships" r:embed="rId8"/>
        <a:stretch>
          <a:fillRect/>
        </a:stretch>
      </xdr:blipFill>
      <xdr:spPr>
        <a:xfrm>
          <a:off x="2009520" y="19225951"/>
          <a:ext cx="2314303" cy="1875713"/>
        </a:xfrm>
        <a:prstGeom prst="rect">
          <a:avLst/>
        </a:prstGeom>
      </xdr:spPr>
    </xdr:pic>
    <xdr:clientData/>
  </xdr:oneCellAnchor>
  <xdr:oneCellAnchor>
    <xdr:from>
      <xdr:col>0</xdr:col>
      <xdr:colOff>0</xdr:colOff>
      <xdr:row>97</xdr:row>
      <xdr:rowOff>1</xdr:rowOff>
    </xdr:from>
    <xdr:ext cx="2665614" cy="885093"/>
    <xdr:pic>
      <xdr:nvPicPr>
        <xdr:cNvPr id="12" name="그림 11">
          <a:extLst>
            <a:ext uri="{FF2B5EF4-FFF2-40B4-BE49-F238E27FC236}">
              <a16:creationId xmlns:a16="http://schemas.microsoft.com/office/drawing/2014/main" id="{DAE6EEE0-BE91-4512-8156-A409897B8418}"/>
            </a:ext>
          </a:extLst>
        </xdr:cNvPr>
        <xdr:cNvPicPr>
          <a:picLocks noChangeAspect="1"/>
        </xdr:cNvPicPr>
      </xdr:nvPicPr>
      <xdr:blipFill>
        <a:blip xmlns:r="http://schemas.openxmlformats.org/officeDocument/2006/relationships" r:embed="rId10"/>
        <a:stretch>
          <a:fillRect/>
        </a:stretch>
      </xdr:blipFill>
      <xdr:spPr>
        <a:xfrm>
          <a:off x="0" y="21435061"/>
          <a:ext cx="2665614" cy="885093"/>
        </a:xfrm>
        <a:prstGeom prst="rect">
          <a:avLst/>
        </a:prstGeom>
      </xdr:spPr>
    </xdr:pic>
    <xdr:clientData/>
  </xdr:oneCellAnchor>
  <xdr:twoCellAnchor editAs="oneCell">
    <xdr:from>
      <xdr:col>0</xdr:col>
      <xdr:colOff>0</xdr:colOff>
      <xdr:row>103</xdr:row>
      <xdr:rowOff>0</xdr:rowOff>
    </xdr:from>
    <xdr:to>
      <xdr:col>2</xdr:col>
      <xdr:colOff>1260763</xdr:colOff>
      <xdr:row>108</xdr:row>
      <xdr:rowOff>199572</xdr:rowOff>
    </xdr:to>
    <xdr:pic>
      <xdr:nvPicPr>
        <xdr:cNvPr id="13" name="그림 12">
          <a:extLst>
            <a:ext uri="{FF2B5EF4-FFF2-40B4-BE49-F238E27FC236}">
              <a16:creationId xmlns:a16="http://schemas.microsoft.com/office/drawing/2014/main" id="{71175D23-403D-4419-B027-9F40FD7250A7}"/>
            </a:ext>
          </a:extLst>
        </xdr:cNvPr>
        <xdr:cNvPicPr>
          <a:picLocks noChangeAspect="1"/>
        </xdr:cNvPicPr>
      </xdr:nvPicPr>
      <xdr:blipFill>
        <a:blip xmlns:r="http://schemas.openxmlformats.org/officeDocument/2006/relationships" r:embed="rId11"/>
        <a:stretch>
          <a:fillRect/>
        </a:stretch>
      </xdr:blipFill>
      <xdr:spPr>
        <a:xfrm>
          <a:off x="0" y="23511164"/>
          <a:ext cx="2701636" cy="13079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14</xdr:col>
      <xdr:colOff>567690</xdr:colOff>
      <xdr:row>12</xdr:row>
      <xdr:rowOff>205044</xdr:rowOff>
    </xdr:from>
    <xdr:ext cx="2459627" cy="1625031"/>
    <xdr:pic>
      <xdr:nvPicPr>
        <xdr:cNvPr id="2" name="그림 1">
          <a:extLst>
            <a:ext uri="{FF2B5EF4-FFF2-40B4-BE49-F238E27FC236}">
              <a16:creationId xmlns:a16="http://schemas.microsoft.com/office/drawing/2014/main" id="{D321F41B-D7A8-4621-A2D2-E0DD12697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166926" y="2948244"/>
          <a:ext cx="2459627" cy="16250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552450</xdr:colOff>
      <xdr:row>4</xdr:row>
      <xdr:rowOff>212664</xdr:rowOff>
    </xdr:from>
    <xdr:ext cx="2585357" cy="1699397"/>
    <xdr:pic>
      <xdr:nvPicPr>
        <xdr:cNvPr id="3" name="그림 2">
          <a:extLst>
            <a:ext uri="{FF2B5EF4-FFF2-40B4-BE49-F238E27FC236}">
              <a16:creationId xmlns:a16="http://schemas.microsoft.com/office/drawing/2014/main" id="{4AC89A55-76E5-4DA8-9F39-41C823EBC5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151686" y="1140919"/>
          <a:ext cx="2585357" cy="16993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18</xdr:col>
      <xdr:colOff>575310</xdr:colOff>
      <xdr:row>4</xdr:row>
      <xdr:rowOff>197424</xdr:rowOff>
    </xdr:from>
    <xdr:ext cx="2551067" cy="1866776"/>
    <xdr:pic>
      <xdr:nvPicPr>
        <xdr:cNvPr id="4" name="그림 3">
          <a:extLst>
            <a:ext uri="{FF2B5EF4-FFF2-40B4-BE49-F238E27FC236}">
              <a16:creationId xmlns:a16="http://schemas.microsoft.com/office/drawing/2014/main" id="{13475A70-C76C-41FF-A3FD-E6007B9A0A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834619" y="1125679"/>
          <a:ext cx="2551067" cy="18667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609223</xdr:colOff>
      <xdr:row>27</xdr:row>
      <xdr:rowOff>45781</xdr:rowOff>
    </xdr:from>
    <xdr:ext cx="4883157" cy="613907"/>
    <xdr:pic>
      <xdr:nvPicPr>
        <xdr:cNvPr id="5" name="그림 4">
          <a:extLst>
            <a:ext uri="{FF2B5EF4-FFF2-40B4-BE49-F238E27FC236}">
              <a16:creationId xmlns:a16="http://schemas.microsoft.com/office/drawing/2014/main" id="{70982E3F-B59F-4D34-BA8A-488F1FB4D70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97063" y="6012241"/>
          <a:ext cx="4883157" cy="6139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51955</xdr:colOff>
      <xdr:row>58</xdr:row>
      <xdr:rowOff>129886</xdr:rowOff>
    </xdr:from>
    <xdr:ext cx="4802331" cy="2178529"/>
    <xdr:pic>
      <xdr:nvPicPr>
        <xdr:cNvPr id="6" name="그림 5">
          <a:extLst>
            <a:ext uri="{FF2B5EF4-FFF2-40B4-BE49-F238E27FC236}">
              <a16:creationId xmlns:a16="http://schemas.microsoft.com/office/drawing/2014/main" id="{E0B95756-E405-4960-BB34-D1FED90B05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10355" y="12946726"/>
          <a:ext cx="4802331" cy="2178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296142</xdr:colOff>
      <xdr:row>58</xdr:row>
      <xdr:rowOff>116032</xdr:rowOff>
    </xdr:from>
    <xdr:ext cx="4703271" cy="2193769"/>
    <xdr:pic>
      <xdr:nvPicPr>
        <xdr:cNvPr id="7" name="그림 6">
          <a:extLst>
            <a:ext uri="{FF2B5EF4-FFF2-40B4-BE49-F238E27FC236}">
              <a16:creationId xmlns:a16="http://schemas.microsoft.com/office/drawing/2014/main" id="{0854B2E0-0A2F-4E6B-96AC-167369CF2C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048462" y="12932872"/>
          <a:ext cx="4703271" cy="21937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93118</xdr:colOff>
      <xdr:row>34</xdr:row>
      <xdr:rowOff>110836</xdr:rowOff>
    </xdr:from>
    <xdr:ext cx="3440380" cy="1426326"/>
    <xdr:pic>
      <xdr:nvPicPr>
        <xdr:cNvPr id="8" name="그림 7">
          <a:extLst>
            <a:ext uri="{FF2B5EF4-FFF2-40B4-BE49-F238E27FC236}">
              <a16:creationId xmlns:a16="http://schemas.microsoft.com/office/drawing/2014/main" id="{A692E595-E9C4-496C-A948-8C0E37BDDD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151518" y="7624156"/>
          <a:ext cx="3440380" cy="14263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314791</xdr:colOff>
      <xdr:row>34</xdr:row>
      <xdr:rowOff>96981</xdr:rowOff>
    </xdr:from>
    <xdr:ext cx="3356560" cy="1449186"/>
    <xdr:pic>
      <xdr:nvPicPr>
        <xdr:cNvPr id="9" name="그림 8">
          <a:extLst>
            <a:ext uri="{FF2B5EF4-FFF2-40B4-BE49-F238E27FC236}">
              <a16:creationId xmlns:a16="http://schemas.microsoft.com/office/drawing/2014/main" id="{6FABD95A-2892-46FE-B9D6-ECEDFCCE6D5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991" y="7610301"/>
          <a:ext cx="3356560" cy="144918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76853</xdr:colOff>
      <xdr:row>41</xdr:row>
      <xdr:rowOff>176285</xdr:rowOff>
    </xdr:from>
    <xdr:ext cx="7454800" cy="2822977"/>
    <xdr:pic>
      <xdr:nvPicPr>
        <xdr:cNvPr id="10" name="그림 9">
          <a:extLst>
            <a:ext uri="{FF2B5EF4-FFF2-40B4-BE49-F238E27FC236}">
              <a16:creationId xmlns:a16="http://schemas.microsoft.com/office/drawing/2014/main" id="{E5FB4ADA-3D81-4454-A9DA-0E8D81769A4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135253" y="9236465"/>
          <a:ext cx="7454800" cy="2822977"/>
        </a:xfrm>
        <a:prstGeom prst="rect">
          <a:avLst/>
        </a:prstGeom>
        <a:noFill/>
        <a:ln>
          <a:noFill/>
        </a:ln>
      </xdr:spPr>
    </xdr:pic>
    <xdr:clientData/>
  </xdr:oneCellAnchor>
  <xdr:oneCellAnchor>
    <xdr:from>
      <xdr:col>15</xdr:col>
      <xdr:colOff>380999</xdr:colOff>
      <xdr:row>71</xdr:row>
      <xdr:rowOff>130629</xdr:rowOff>
    </xdr:from>
    <xdr:ext cx="7493001" cy="3185207"/>
    <xdr:pic>
      <xdr:nvPicPr>
        <xdr:cNvPr id="11" name="그림 10">
          <a:extLst>
            <a:ext uri="{FF2B5EF4-FFF2-40B4-BE49-F238E27FC236}">
              <a16:creationId xmlns:a16="http://schemas.microsoft.com/office/drawing/2014/main" id="{C12ED0D3-CC6D-49E9-95C9-3F5EF4656474}"/>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439399" y="15820209"/>
          <a:ext cx="7493001" cy="3185207"/>
        </a:xfrm>
        <a:prstGeom prst="rect">
          <a:avLst/>
        </a:prstGeom>
        <a:noFill/>
        <a:ln>
          <a:noFill/>
        </a:ln>
      </xdr:spPr>
    </xdr:pic>
    <xdr:clientData/>
  </xdr:oneCellAnchor>
  <xdr:oneCellAnchor>
    <xdr:from>
      <xdr:col>14</xdr:col>
      <xdr:colOff>444263</xdr:colOff>
      <xdr:row>98</xdr:row>
      <xdr:rowOff>23004</xdr:rowOff>
    </xdr:from>
    <xdr:ext cx="4655820" cy="2030308"/>
    <xdr:pic>
      <xdr:nvPicPr>
        <xdr:cNvPr id="12" name="그림 11">
          <a:extLst>
            <a:ext uri="{FF2B5EF4-FFF2-40B4-BE49-F238E27FC236}">
              <a16:creationId xmlns:a16="http://schemas.microsoft.com/office/drawing/2014/main" id="{FEACD45D-AA61-4DCD-8BE2-DB2348DD13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832103" y="21679044"/>
          <a:ext cx="4655820" cy="20303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215663</xdr:colOff>
      <xdr:row>98</xdr:row>
      <xdr:rowOff>86264</xdr:rowOff>
    </xdr:from>
    <xdr:ext cx="4476206" cy="2081348"/>
    <xdr:pic>
      <xdr:nvPicPr>
        <xdr:cNvPr id="13" name="그림 12">
          <a:extLst>
            <a:ext uri="{FF2B5EF4-FFF2-40B4-BE49-F238E27FC236}">
              <a16:creationId xmlns:a16="http://schemas.microsoft.com/office/drawing/2014/main" id="{CEF11A44-04C6-4628-8D81-50B35C2D564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638543" y="21742304"/>
          <a:ext cx="4476206" cy="20813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372142</xdr:colOff>
      <xdr:row>108</xdr:row>
      <xdr:rowOff>194930</xdr:rowOff>
    </xdr:from>
    <xdr:ext cx="9307032" cy="4082718"/>
    <xdr:pic>
      <xdr:nvPicPr>
        <xdr:cNvPr id="14" name="그림 13">
          <a:extLst>
            <a:ext uri="{FF2B5EF4-FFF2-40B4-BE49-F238E27FC236}">
              <a16:creationId xmlns:a16="http://schemas.microsoft.com/office/drawing/2014/main" id="{DD1B5CB7-23B9-4267-A33D-551370270B6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759982" y="24060770"/>
          <a:ext cx="9307032" cy="40827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198120</xdr:colOff>
      <xdr:row>98</xdr:row>
      <xdr:rowOff>194310</xdr:rowOff>
    </xdr:from>
    <xdr:to>
      <xdr:col>37</xdr:col>
      <xdr:colOff>80010</xdr:colOff>
      <xdr:row>111</xdr:row>
      <xdr:rowOff>57150</xdr:rowOff>
    </xdr:to>
    <xdr:graphicFrame macro="">
      <xdr:nvGraphicFramePr>
        <xdr:cNvPr id="15" name="차트 14">
          <a:extLst>
            <a:ext uri="{FF2B5EF4-FFF2-40B4-BE49-F238E27FC236}">
              <a16:creationId xmlns:a16="http://schemas.microsoft.com/office/drawing/2014/main" id="{6BFD1CE5-8994-4F33-82FD-AEA7380DF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518160</xdr:colOff>
      <xdr:row>133</xdr:row>
      <xdr:rowOff>0</xdr:rowOff>
    </xdr:from>
    <xdr:to>
      <xdr:col>21</xdr:col>
      <xdr:colOff>365760</xdr:colOff>
      <xdr:row>142</xdr:row>
      <xdr:rowOff>85106</xdr:rowOff>
    </xdr:to>
    <xdr:pic>
      <xdr:nvPicPr>
        <xdr:cNvPr id="16" name="그림 15">
          <a:extLst>
            <a:ext uri="{FF2B5EF4-FFF2-40B4-BE49-F238E27FC236}">
              <a16:creationId xmlns:a16="http://schemas.microsoft.com/office/drawing/2014/main" id="{41E520A2-D183-461F-8A03-DEE9535516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158960" y="28651200"/>
          <a:ext cx="4541520" cy="2005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487680</xdr:colOff>
      <xdr:row>133</xdr:row>
      <xdr:rowOff>0</xdr:rowOff>
    </xdr:from>
    <xdr:to>
      <xdr:col>27</xdr:col>
      <xdr:colOff>638662</xdr:colOff>
      <xdr:row>142</xdr:row>
      <xdr:rowOff>91440</xdr:rowOff>
    </xdr:to>
    <xdr:pic>
      <xdr:nvPicPr>
        <xdr:cNvPr id="17" name="그림 16">
          <a:extLst>
            <a:ext uri="{FF2B5EF4-FFF2-40B4-BE49-F238E27FC236}">
              <a16:creationId xmlns:a16="http://schemas.microsoft.com/office/drawing/2014/main" id="{6FC6CC3D-B036-4E66-B431-FFAADB01CE6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799540" y="29458920"/>
          <a:ext cx="4174342" cy="208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505691</xdr:colOff>
      <xdr:row>143</xdr:row>
      <xdr:rowOff>131618</xdr:rowOff>
    </xdr:from>
    <xdr:to>
      <xdr:col>27</xdr:col>
      <xdr:colOff>96982</xdr:colOff>
      <xdr:row>159</xdr:row>
      <xdr:rowOff>151596</xdr:rowOff>
    </xdr:to>
    <xdr:pic>
      <xdr:nvPicPr>
        <xdr:cNvPr id="18" name="그림 17">
          <a:extLst>
            <a:ext uri="{FF2B5EF4-FFF2-40B4-BE49-F238E27FC236}">
              <a16:creationId xmlns:a16="http://schemas.microsoft.com/office/drawing/2014/main" id="{CC7BA75A-EBEB-44D3-B297-1A730E7AFBD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168262" y="31362732"/>
          <a:ext cx="8365177" cy="350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361950</xdr:colOff>
      <xdr:row>167</xdr:row>
      <xdr:rowOff>114300</xdr:rowOff>
    </xdr:from>
    <xdr:to>
      <xdr:col>21</xdr:col>
      <xdr:colOff>278130</xdr:colOff>
      <xdr:row>176</xdr:row>
      <xdr:rowOff>175260</xdr:rowOff>
    </xdr:to>
    <xdr:pic>
      <xdr:nvPicPr>
        <xdr:cNvPr id="19" name="그림 18">
          <a:extLst>
            <a:ext uri="{FF2B5EF4-FFF2-40B4-BE49-F238E27FC236}">
              <a16:creationId xmlns:a16="http://schemas.microsoft.com/office/drawing/2014/main" id="{581B87BD-9FF9-491C-93B4-A617B19384B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1945600" y="38290500"/>
          <a:ext cx="4583430" cy="2118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323850</xdr:colOff>
      <xdr:row>167</xdr:row>
      <xdr:rowOff>133350</xdr:rowOff>
    </xdr:from>
    <xdr:to>
      <xdr:col>28</xdr:col>
      <xdr:colOff>571500</xdr:colOff>
      <xdr:row>177</xdr:row>
      <xdr:rowOff>72390</xdr:rowOff>
    </xdr:to>
    <xdr:pic>
      <xdr:nvPicPr>
        <xdr:cNvPr id="21" name="그림 20">
          <a:extLst>
            <a:ext uri="{FF2B5EF4-FFF2-40B4-BE49-F238E27FC236}">
              <a16:creationId xmlns:a16="http://schemas.microsoft.com/office/drawing/2014/main" id="{5A29964B-1507-4776-A547-9479D8814A2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7603450" y="38309550"/>
          <a:ext cx="4362450" cy="2225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76200</xdr:colOff>
      <xdr:row>180</xdr:row>
      <xdr:rowOff>0</xdr:rowOff>
    </xdr:from>
    <xdr:to>
      <xdr:col>27</xdr:col>
      <xdr:colOff>304800</xdr:colOff>
      <xdr:row>196</xdr:row>
      <xdr:rowOff>44898</xdr:rowOff>
    </xdr:to>
    <xdr:pic>
      <xdr:nvPicPr>
        <xdr:cNvPr id="23" name="그림 22">
          <a:extLst>
            <a:ext uri="{FF2B5EF4-FFF2-40B4-BE49-F238E27FC236}">
              <a16:creationId xmlns:a16="http://schemas.microsoft.com/office/drawing/2014/main" id="{3C41EB7B-B419-4D8B-B029-5314717AA68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2555200" y="41148000"/>
          <a:ext cx="8458200" cy="3702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76200</xdr:colOff>
      <xdr:row>31</xdr:row>
      <xdr:rowOff>152400</xdr:rowOff>
    </xdr:from>
    <xdr:to>
      <xdr:col>7</xdr:col>
      <xdr:colOff>609600</xdr:colOff>
      <xdr:row>43</xdr:row>
      <xdr:rowOff>0</xdr:rowOff>
    </xdr:to>
    <xdr:pic>
      <xdr:nvPicPr>
        <xdr:cNvPr id="24" name="그림 23">
          <a:extLst>
            <a:ext uri="{FF2B5EF4-FFF2-40B4-BE49-F238E27FC236}">
              <a16:creationId xmlns:a16="http://schemas.microsoft.com/office/drawing/2014/main" id="{6E0158A1-D25D-427C-BC71-64E95E76D24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81200" y="7239000"/>
          <a:ext cx="525780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76200</xdr:rowOff>
    </xdr:from>
    <xdr:to>
      <xdr:col>11</xdr:col>
      <xdr:colOff>861060</xdr:colOff>
      <xdr:row>57</xdr:row>
      <xdr:rowOff>129540</xdr:rowOff>
    </xdr:to>
    <xdr:pic>
      <xdr:nvPicPr>
        <xdr:cNvPr id="25" name="그림 24">
          <a:extLst>
            <a:ext uri="{FF2B5EF4-FFF2-40B4-BE49-F238E27FC236}">
              <a16:creationId xmlns:a16="http://schemas.microsoft.com/office/drawing/2014/main" id="{33834AE5-A059-4EB3-82C8-457946CA817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0591800"/>
          <a:ext cx="10538460" cy="2567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62</xdr:row>
      <xdr:rowOff>0</xdr:rowOff>
    </xdr:from>
    <xdr:to>
      <xdr:col>6</xdr:col>
      <xdr:colOff>167640</xdr:colOff>
      <xdr:row>75</xdr:row>
      <xdr:rowOff>91440</xdr:rowOff>
    </xdr:to>
    <xdr:pic>
      <xdr:nvPicPr>
        <xdr:cNvPr id="26" name="그림 25">
          <a:extLst>
            <a:ext uri="{FF2B5EF4-FFF2-40B4-BE49-F238E27FC236}">
              <a16:creationId xmlns:a16="http://schemas.microsoft.com/office/drawing/2014/main" id="{03E4D12F-E8E4-41C1-B2B9-A8DDE08CCBBB}"/>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14400" y="14173200"/>
          <a:ext cx="5196840" cy="3063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152400</xdr:rowOff>
    </xdr:from>
    <xdr:to>
      <xdr:col>11</xdr:col>
      <xdr:colOff>845820</xdr:colOff>
      <xdr:row>103</xdr:row>
      <xdr:rowOff>22860</xdr:rowOff>
    </xdr:to>
    <xdr:pic>
      <xdr:nvPicPr>
        <xdr:cNvPr id="27" name="그림 26">
          <a:extLst>
            <a:ext uri="{FF2B5EF4-FFF2-40B4-BE49-F238E27FC236}">
              <a16:creationId xmlns:a16="http://schemas.microsoft.com/office/drawing/2014/main" id="{672AD874-0E3B-4C6D-B324-D98B66C9950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7526000"/>
          <a:ext cx="10523220" cy="604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204</xdr:row>
      <xdr:rowOff>30480</xdr:rowOff>
    </xdr:from>
    <xdr:to>
      <xdr:col>13</xdr:col>
      <xdr:colOff>4846320</xdr:colOff>
      <xdr:row>228</xdr:row>
      <xdr:rowOff>53340</xdr:rowOff>
    </xdr:to>
    <xdr:pic>
      <xdr:nvPicPr>
        <xdr:cNvPr id="28" name="그림 27">
          <a:extLst>
            <a:ext uri="{FF2B5EF4-FFF2-40B4-BE49-F238E27FC236}">
              <a16:creationId xmlns:a16="http://schemas.microsoft.com/office/drawing/2014/main" id="{59BDD47C-393F-47AC-8004-621293F6D9D6}"/>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485120" y="43830240"/>
          <a:ext cx="1039368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5303520</xdr:colOff>
      <xdr:row>207</xdr:row>
      <xdr:rowOff>0</xdr:rowOff>
    </xdr:from>
    <xdr:to>
      <xdr:col>31</xdr:col>
      <xdr:colOff>91440</xdr:colOff>
      <xdr:row>231</xdr:row>
      <xdr:rowOff>137160</xdr:rowOff>
    </xdr:to>
    <xdr:pic>
      <xdr:nvPicPr>
        <xdr:cNvPr id="29" name="그림 28">
          <a:extLst>
            <a:ext uri="{FF2B5EF4-FFF2-40B4-BE49-F238E27FC236}">
              <a16:creationId xmlns:a16="http://schemas.microsoft.com/office/drawing/2014/main" id="{130D8724-36AB-4D19-8969-6A48C48C829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1336000" y="44439840"/>
          <a:ext cx="11795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12</xdr:col>
      <xdr:colOff>3249736</xdr:colOff>
      <xdr:row>8</xdr:row>
      <xdr:rowOff>202689</xdr:rowOff>
    </xdr:from>
    <xdr:ext cx="3047970" cy="2636134"/>
    <xdr:pic>
      <xdr:nvPicPr>
        <xdr:cNvPr id="2" name="그림 1">
          <a:extLst>
            <a:ext uri="{FF2B5EF4-FFF2-40B4-BE49-F238E27FC236}">
              <a16:creationId xmlns:a16="http://schemas.microsoft.com/office/drawing/2014/main" id="{3639C830-F3B7-40EC-9021-4DAC72FB98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83736" y="1929889"/>
          <a:ext cx="3047970" cy="2636134"/>
        </a:xfrm>
        <a:prstGeom prst="rect">
          <a:avLst/>
        </a:prstGeom>
      </xdr:spPr>
    </xdr:pic>
    <xdr:clientData/>
  </xdr:oneCellAnchor>
  <xdr:oneCellAnchor>
    <xdr:from>
      <xdr:col>13</xdr:col>
      <xdr:colOff>0</xdr:colOff>
      <xdr:row>39</xdr:row>
      <xdr:rowOff>0</xdr:rowOff>
    </xdr:from>
    <xdr:ext cx="3086259" cy="2629035"/>
    <xdr:pic>
      <xdr:nvPicPr>
        <xdr:cNvPr id="3" name="그림 2">
          <a:extLst>
            <a:ext uri="{FF2B5EF4-FFF2-40B4-BE49-F238E27FC236}">
              <a16:creationId xmlns:a16="http://schemas.microsoft.com/office/drawing/2014/main" id="{8B897535-452E-44BD-BE6A-3538892DCD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85200" y="8420100"/>
          <a:ext cx="3086259" cy="2629035"/>
        </a:xfrm>
        <a:prstGeom prst="rect">
          <a:avLst/>
        </a:prstGeom>
      </xdr:spPr>
    </xdr:pic>
    <xdr:clientData/>
  </xdr:oneCellAnchor>
  <xdr:oneCellAnchor>
    <xdr:from>
      <xdr:col>18</xdr:col>
      <xdr:colOff>0</xdr:colOff>
      <xdr:row>29</xdr:row>
      <xdr:rowOff>166431</xdr:rowOff>
    </xdr:from>
    <xdr:ext cx="9258217" cy="5040569"/>
    <xdr:pic>
      <xdr:nvPicPr>
        <xdr:cNvPr id="4" name="그림 3">
          <a:extLst>
            <a:ext uri="{FF2B5EF4-FFF2-40B4-BE49-F238E27FC236}">
              <a16:creationId xmlns:a16="http://schemas.microsoft.com/office/drawing/2014/main" id="{9B53BE32-34B5-4BE5-8274-26F3AC2442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7200" y="6427531"/>
          <a:ext cx="9258217" cy="5040569"/>
        </a:xfrm>
        <a:prstGeom prst="rect">
          <a:avLst/>
        </a:prstGeom>
      </xdr:spPr>
    </xdr:pic>
    <xdr:clientData/>
  </xdr:oneCellAnchor>
  <xdr:oneCellAnchor>
    <xdr:from>
      <xdr:col>33</xdr:col>
      <xdr:colOff>0</xdr:colOff>
      <xdr:row>36</xdr:row>
      <xdr:rowOff>0</xdr:rowOff>
    </xdr:from>
    <xdr:ext cx="9226464" cy="3780030"/>
    <xdr:pic>
      <xdr:nvPicPr>
        <xdr:cNvPr id="5" name="그림 4">
          <a:extLst>
            <a:ext uri="{FF2B5EF4-FFF2-40B4-BE49-F238E27FC236}">
              <a16:creationId xmlns:a16="http://schemas.microsoft.com/office/drawing/2014/main" id="{BDB53831-D15B-451D-A487-954A1B3FA0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793200" y="7772400"/>
          <a:ext cx="9226464" cy="3780030"/>
        </a:xfrm>
        <a:prstGeom prst="rect">
          <a:avLst/>
        </a:prstGeom>
      </xdr:spPr>
    </xdr:pic>
    <xdr:clientData/>
  </xdr:oneCellAnchor>
  <xdr:oneCellAnchor>
    <xdr:from>
      <xdr:col>13</xdr:col>
      <xdr:colOff>0</xdr:colOff>
      <xdr:row>52</xdr:row>
      <xdr:rowOff>0</xdr:rowOff>
    </xdr:from>
    <xdr:ext cx="3045541" cy="2676100"/>
    <xdr:pic>
      <xdr:nvPicPr>
        <xdr:cNvPr id="6" name="그림 5">
          <a:extLst>
            <a:ext uri="{FF2B5EF4-FFF2-40B4-BE49-F238E27FC236}">
              <a16:creationId xmlns:a16="http://schemas.microsoft.com/office/drawing/2014/main" id="{70AE046C-8A18-4949-8A0B-6D40932833A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85200" y="11226800"/>
          <a:ext cx="3045541" cy="2676100"/>
        </a:xfrm>
        <a:prstGeom prst="rect">
          <a:avLst/>
        </a:prstGeom>
      </xdr:spPr>
    </xdr:pic>
    <xdr:clientData/>
  </xdr:oneCellAnchor>
  <xdr:oneCellAnchor>
    <xdr:from>
      <xdr:col>33</xdr:col>
      <xdr:colOff>0</xdr:colOff>
      <xdr:row>52</xdr:row>
      <xdr:rowOff>0</xdr:rowOff>
    </xdr:from>
    <xdr:ext cx="9251865" cy="3760978"/>
    <xdr:pic>
      <xdr:nvPicPr>
        <xdr:cNvPr id="7" name="그림 6">
          <a:extLst>
            <a:ext uri="{FF2B5EF4-FFF2-40B4-BE49-F238E27FC236}">
              <a16:creationId xmlns:a16="http://schemas.microsoft.com/office/drawing/2014/main" id="{9DBB39AF-10DF-43A7-A19D-C61DF4CF55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793200" y="11226800"/>
          <a:ext cx="9251865" cy="3760978"/>
        </a:xfrm>
        <a:prstGeom prst="rect">
          <a:avLst/>
        </a:prstGeom>
      </xdr:spPr>
    </xdr:pic>
    <xdr:clientData/>
  </xdr:oneCellAnchor>
  <xdr:oneCellAnchor>
    <xdr:from>
      <xdr:col>18</xdr:col>
      <xdr:colOff>0</xdr:colOff>
      <xdr:row>51</xdr:row>
      <xdr:rowOff>0</xdr:rowOff>
    </xdr:from>
    <xdr:ext cx="9309019" cy="5102205"/>
    <xdr:pic>
      <xdr:nvPicPr>
        <xdr:cNvPr id="8" name="그림 7">
          <a:extLst>
            <a:ext uri="{FF2B5EF4-FFF2-40B4-BE49-F238E27FC236}">
              <a16:creationId xmlns:a16="http://schemas.microsoft.com/office/drawing/2014/main" id="{10AC31AC-B632-411C-8C85-22A4C9A65E7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887200" y="11010900"/>
          <a:ext cx="9309019" cy="5102205"/>
        </a:xfrm>
        <a:prstGeom prst="rect">
          <a:avLst/>
        </a:prstGeom>
      </xdr:spPr>
    </xdr:pic>
    <xdr:clientData/>
  </xdr:oneCellAnchor>
  <xdr:oneCellAnchor>
    <xdr:from>
      <xdr:col>18</xdr:col>
      <xdr:colOff>18143</xdr:colOff>
      <xdr:row>76</xdr:row>
      <xdr:rowOff>16930</xdr:rowOff>
    </xdr:from>
    <xdr:ext cx="9271476" cy="4902452"/>
    <xdr:pic>
      <xdr:nvPicPr>
        <xdr:cNvPr id="9" name="그림 8">
          <a:extLst>
            <a:ext uri="{FF2B5EF4-FFF2-40B4-BE49-F238E27FC236}">
              <a16:creationId xmlns:a16="http://schemas.microsoft.com/office/drawing/2014/main" id="{147F5DD5-E984-4B37-8E79-85B39FB918F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612429" y="17298001"/>
          <a:ext cx="9271476" cy="4902452"/>
        </a:xfrm>
        <a:prstGeom prst="rect">
          <a:avLst/>
        </a:prstGeom>
      </xdr:spPr>
    </xdr:pic>
    <xdr:clientData/>
  </xdr:oneCellAnchor>
  <xdr:oneCellAnchor>
    <xdr:from>
      <xdr:col>33</xdr:col>
      <xdr:colOff>0</xdr:colOff>
      <xdr:row>71</xdr:row>
      <xdr:rowOff>0</xdr:rowOff>
    </xdr:from>
    <xdr:ext cx="9328629" cy="3784795"/>
    <xdr:pic>
      <xdr:nvPicPr>
        <xdr:cNvPr id="10" name="그림 9">
          <a:extLst>
            <a:ext uri="{FF2B5EF4-FFF2-40B4-BE49-F238E27FC236}">
              <a16:creationId xmlns:a16="http://schemas.microsoft.com/office/drawing/2014/main" id="{DF31CA19-6A85-4A44-82F9-2BE935876C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1793200" y="15328900"/>
          <a:ext cx="9328629" cy="3784795"/>
        </a:xfrm>
        <a:prstGeom prst="rect">
          <a:avLst/>
        </a:prstGeom>
      </xdr:spPr>
    </xdr:pic>
    <xdr:clientData/>
  </xdr:oneCellAnchor>
  <xdr:oneCellAnchor>
    <xdr:from>
      <xdr:col>18</xdr:col>
      <xdr:colOff>0</xdr:colOff>
      <xdr:row>100</xdr:row>
      <xdr:rowOff>0</xdr:rowOff>
    </xdr:from>
    <xdr:ext cx="9418413" cy="5046983"/>
    <xdr:pic>
      <xdr:nvPicPr>
        <xdr:cNvPr id="11" name="그림 10">
          <a:extLst>
            <a:ext uri="{FF2B5EF4-FFF2-40B4-BE49-F238E27FC236}">
              <a16:creationId xmlns:a16="http://schemas.microsoft.com/office/drawing/2014/main" id="{80220F0D-4833-45F2-9222-D3D05CBD7CF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887200" y="21590000"/>
          <a:ext cx="9418413" cy="5046983"/>
        </a:xfrm>
        <a:prstGeom prst="rect">
          <a:avLst/>
        </a:prstGeom>
      </xdr:spPr>
    </xdr:pic>
    <xdr:clientData/>
  </xdr:oneCellAnchor>
  <xdr:oneCellAnchor>
    <xdr:from>
      <xdr:col>33</xdr:col>
      <xdr:colOff>27215</xdr:colOff>
      <xdr:row>100</xdr:row>
      <xdr:rowOff>63499</xdr:rowOff>
    </xdr:from>
    <xdr:ext cx="9291406" cy="3710459"/>
    <xdr:pic>
      <xdr:nvPicPr>
        <xdr:cNvPr id="12" name="그림 11">
          <a:extLst>
            <a:ext uri="{FF2B5EF4-FFF2-40B4-BE49-F238E27FC236}">
              <a16:creationId xmlns:a16="http://schemas.microsoft.com/office/drawing/2014/main" id="{A65D8D10-A814-449F-A136-812176B45A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820415" y="21653499"/>
          <a:ext cx="9291406" cy="3710459"/>
        </a:xfrm>
        <a:prstGeom prst="rect">
          <a:avLst/>
        </a:prstGeom>
      </xdr:spPr>
    </xdr:pic>
    <xdr:clientData/>
  </xdr:oneCellAnchor>
  <xdr:twoCellAnchor editAs="oneCell">
    <xdr:from>
      <xdr:col>18</xdr:col>
      <xdr:colOff>0</xdr:colOff>
      <xdr:row>125</xdr:row>
      <xdr:rowOff>0</xdr:rowOff>
    </xdr:from>
    <xdr:to>
      <xdr:col>32</xdr:col>
      <xdr:colOff>91976</xdr:colOff>
      <xdr:row>147</xdr:row>
      <xdr:rowOff>127255</xdr:rowOff>
    </xdr:to>
    <xdr:pic>
      <xdr:nvPicPr>
        <xdr:cNvPr id="14" name="그림 13">
          <a:extLst>
            <a:ext uri="{FF2B5EF4-FFF2-40B4-BE49-F238E27FC236}">
              <a16:creationId xmlns:a16="http://schemas.microsoft.com/office/drawing/2014/main" id="{E135775E-1E8B-4D54-BD47-FBD107DAEEE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546455" y="28043909"/>
          <a:ext cx="9305248" cy="4953255"/>
        </a:xfrm>
        <a:prstGeom prst="rect">
          <a:avLst/>
        </a:prstGeom>
      </xdr:spPr>
    </xdr:pic>
    <xdr:clientData/>
  </xdr:twoCellAnchor>
  <xdr:twoCellAnchor editAs="oneCell">
    <xdr:from>
      <xdr:col>32</xdr:col>
      <xdr:colOff>549085</xdr:colOff>
      <xdr:row>123</xdr:row>
      <xdr:rowOff>0</xdr:rowOff>
    </xdr:from>
    <xdr:to>
      <xdr:col>47</xdr:col>
      <xdr:colOff>0</xdr:colOff>
      <xdr:row>139</xdr:row>
      <xdr:rowOff>128919</xdr:rowOff>
    </xdr:to>
    <xdr:pic>
      <xdr:nvPicPr>
        <xdr:cNvPr id="16" name="그림 15">
          <a:extLst>
            <a:ext uri="{FF2B5EF4-FFF2-40B4-BE49-F238E27FC236}">
              <a16:creationId xmlns:a16="http://schemas.microsoft.com/office/drawing/2014/main" id="{F6FA97BD-45C7-4CC3-966C-2657E78F5BD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308812" y="27605182"/>
          <a:ext cx="9322279" cy="3638737"/>
        </a:xfrm>
        <a:prstGeom prst="rect">
          <a:avLst/>
        </a:prstGeom>
      </xdr:spPr>
    </xdr:pic>
    <xdr:clientData/>
  </xdr:twoCellAnchor>
  <xdr:twoCellAnchor editAs="oneCell">
    <xdr:from>
      <xdr:col>17</xdr:col>
      <xdr:colOff>473455</xdr:colOff>
      <xdr:row>149</xdr:row>
      <xdr:rowOff>0</xdr:rowOff>
    </xdr:from>
    <xdr:to>
      <xdr:col>31</xdr:col>
      <xdr:colOff>572646</xdr:colOff>
      <xdr:row>171</xdr:row>
      <xdr:rowOff>89153</xdr:rowOff>
    </xdr:to>
    <xdr:pic>
      <xdr:nvPicPr>
        <xdr:cNvPr id="15" name="그림 14">
          <a:extLst>
            <a:ext uri="{FF2B5EF4-FFF2-40B4-BE49-F238E27FC236}">
              <a16:creationId xmlns:a16="http://schemas.microsoft.com/office/drawing/2014/main" id="{30E7839F-0912-4646-80ED-CE7F1DDB1A5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6455" y="33308636"/>
          <a:ext cx="9277827" cy="4915153"/>
        </a:xfrm>
        <a:prstGeom prst="rect">
          <a:avLst/>
        </a:prstGeom>
      </xdr:spPr>
    </xdr:pic>
    <xdr:clientData/>
  </xdr:twoCellAnchor>
  <xdr:twoCellAnchor editAs="oneCell">
    <xdr:from>
      <xdr:col>32</xdr:col>
      <xdr:colOff>0</xdr:colOff>
      <xdr:row>149</xdr:row>
      <xdr:rowOff>0</xdr:rowOff>
    </xdr:from>
    <xdr:to>
      <xdr:col>46</xdr:col>
      <xdr:colOff>1051</xdr:colOff>
      <xdr:row>165</xdr:row>
      <xdr:rowOff>192421</xdr:rowOff>
    </xdr:to>
    <xdr:pic>
      <xdr:nvPicPr>
        <xdr:cNvPr id="18" name="그림 17">
          <a:extLst>
            <a:ext uri="{FF2B5EF4-FFF2-40B4-BE49-F238E27FC236}">
              <a16:creationId xmlns:a16="http://schemas.microsoft.com/office/drawing/2014/main" id="{6605D945-D65F-4984-AA5D-487FBD48F9E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759727" y="33308636"/>
          <a:ext cx="9214324" cy="37022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32658</xdr:colOff>
      <xdr:row>31</xdr:row>
      <xdr:rowOff>163285</xdr:rowOff>
    </xdr:from>
    <xdr:to>
      <xdr:col>9</xdr:col>
      <xdr:colOff>421178</xdr:colOff>
      <xdr:row>41</xdr:row>
      <xdr:rowOff>27709</xdr:rowOff>
    </xdr:to>
    <xdr:pic>
      <xdr:nvPicPr>
        <xdr:cNvPr id="2" name="그림 1">
          <a:extLst>
            <a:ext uri="{FF2B5EF4-FFF2-40B4-BE49-F238E27FC236}">
              <a16:creationId xmlns:a16="http://schemas.microsoft.com/office/drawing/2014/main" id="{C3B57315-B9EC-4EBC-93D1-7F43ACA77BF9}"/>
            </a:ext>
          </a:extLst>
        </xdr:cNvPr>
        <xdr:cNvPicPr>
          <a:picLocks noChangeAspect="1"/>
        </xdr:cNvPicPr>
      </xdr:nvPicPr>
      <xdr:blipFill>
        <a:blip xmlns:r="http://schemas.openxmlformats.org/officeDocument/2006/relationships" r:embed="rId1"/>
        <a:stretch>
          <a:fillRect/>
        </a:stretch>
      </xdr:blipFill>
      <xdr:spPr>
        <a:xfrm>
          <a:off x="32658" y="6923314"/>
          <a:ext cx="5809606" cy="2041566"/>
        </a:xfrm>
        <a:prstGeom prst="rect">
          <a:avLst/>
        </a:prstGeom>
      </xdr:spPr>
    </xdr:pic>
    <xdr:clientData/>
  </xdr:twoCellAnchor>
  <xdr:twoCellAnchor editAs="oneCell">
    <xdr:from>
      <xdr:col>12</xdr:col>
      <xdr:colOff>332509</xdr:colOff>
      <xdr:row>28</xdr:row>
      <xdr:rowOff>220684</xdr:rowOff>
    </xdr:from>
    <xdr:to>
      <xdr:col>14</xdr:col>
      <xdr:colOff>617669</xdr:colOff>
      <xdr:row>32</xdr:row>
      <xdr:rowOff>205609</xdr:rowOff>
    </xdr:to>
    <xdr:pic>
      <xdr:nvPicPr>
        <xdr:cNvPr id="3" name="그림 2">
          <a:extLst>
            <a:ext uri="{FF2B5EF4-FFF2-40B4-BE49-F238E27FC236}">
              <a16:creationId xmlns:a16="http://schemas.microsoft.com/office/drawing/2014/main" id="{512414DC-9B67-419F-8642-BA79956F4512}"/>
            </a:ext>
          </a:extLst>
        </xdr:cNvPr>
        <xdr:cNvPicPr>
          <a:picLocks noChangeAspect="1"/>
        </xdr:cNvPicPr>
      </xdr:nvPicPr>
      <xdr:blipFill>
        <a:blip xmlns:r="http://schemas.openxmlformats.org/officeDocument/2006/relationships" r:embed="rId2"/>
        <a:stretch>
          <a:fillRect/>
        </a:stretch>
      </xdr:blipFill>
      <xdr:spPr>
        <a:xfrm>
          <a:off x="8021782" y="6427520"/>
          <a:ext cx="1726032" cy="8854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ang KwangJin" id="{DD80C633-971F-4B4E-A0CF-44D5E6584A0A}" userId="3898f82f13c72092" providerId="Windows Live"/>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74" dT="2019-10-27T08:12:40.22" personId="{DD80C633-971F-4B4E-A0CF-44D5E6584A0A}" id="{DC4031FE-15B6-4123-9186-4E81A41804FB}">
    <text>진부화된 완제품 제조를 위해 들어간 자재비와 노무비. 이 비용은 매출에 의해 처리되지 않는다</text>
  </threadedComment>
  <threadedComment ref="M77" dT="2019-10-27T06:42:53.01" personId="{DD80C633-971F-4B4E-A0CF-44D5E6584A0A}" id="{E9EDE3EC-EB1B-4282-8FB7-5BE95865EF9E}">
    <text>생산 후 제품은 직접 무작위 샘플링 방법에 의해 검사된다. 만약 제품의 품질이 맛이나 색깔 관점에서 의문이 있으면 그것은 즉시 거절되고 폐기된다. 제품의 품질은 주로 구매된 펄프의 품질에 달려 있다.</text>
  </threadedComment>
  <threadedComment ref="M88" dT="2019-10-27T06:42:53.01" personId="{DD80C633-971F-4B4E-A0CF-44D5E6584A0A}" id="{A5D08B86-6FD2-44F5-AD82-D47144E45407}">
    <text>생산 후 제품은 직접 무작위 샘플링 방법에 의해 검사된다. 만약 제품의 품질이 맛이나 색깔 관점에서 의문이 있으면 그것은 즉시 거절되고 폐기된다. 제품의 품질은 주로 구매된 펄프의 품질에 달려 있다.
입고 검사를 도입하면 기계 고장 횟수를 더욱 줄일 수 있다. 이것은 기준 이하의 포장재가 용기주입라인에 투입되기 전에 거절(불량처리) 된다.</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40"/>
  <sheetViews>
    <sheetView topLeftCell="A28" workbookViewId="0">
      <selection activeCell="B40" sqref="B40"/>
    </sheetView>
  </sheetViews>
  <sheetFormatPr defaultRowHeight="17.399999999999999"/>
  <cols>
    <col min="2" max="2" width="89.5" bestFit="1" customWidth="1"/>
    <col min="3" max="3" width="29.19921875" bestFit="1" customWidth="1"/>
    <col min="4" max="4" width="10" bestFit="1" customWidth="1"/>
  </cols>
  <sheetData>
    <row r="2" spans="2:2">
      <c r="B2" s="70" t="s">
        <v>126</v>
      </c>
    </row>
    <row r="3" spans="2:2">
      <c r="B3" s="21" t="s">
        <v>129</v>
      </c>
    </row>
    <row r="4" spans="2:2">
      <c r="B4" t="s">
        <v>127</v>
      </c>
    </row>
    <row r="5" spans="2:2">
      <c r="B5" t="s">
        <v>128</v>
      </c>
    </row>
    <row r="7" spans="2:2">
      <c r="B7" s="21" t="s">
        <v>131</v>
      </c>
    </row>
    <row r="9" spans="2:2">
      <c r="B9" s="21" t="s">
        <v>130</v>
      </c>
    </row>
    <row r="11" spans="2:2">
      <c r="B11" s="21" t="s">
        <v>140</v>
      </c>
    </row>
    <row r="13" spans="2:2">
      <c r="B13" s="21" t="s">
        <v>259</v>
      </c>
    </row>
    <row r="14" spans="2:2">
      <c r="B14" s="26" t="s">
        <v>260</v>
      </c>
    </row>
    <row r="16" spans="2:2">
      <c r="B16" s="21" t="s">
        <v>132</v>
      </c>
    </row>
    <row r="17" spans="2:3">
      <c r="B17" s="26" t="s">
        <v>133</v>
      </c>
    </row>
    <row r="18" spans="2:3" ht="34.799999999999997">
      <c r="B18" s="71" t="s">
        <v>134</v>
      </c>
    </row>
    <row r="20" spans="2:3">
      <c r="B20" s="21" t="s">
        <v>139</v>
      </c>
    </row>
    <row r="21" spans="2:3">
      <c r="B21" s="26" t="s">
        <v>141</v>
      </c>
    </row>
    <row r="22" spans="2:3">
      <c r="B22" s="26" t="s">
        <v>142</v>
      </c>
    </row>
    <row r="24" spans="2:3">
      <c r="B24" s="21" t="s">
        <v>136</v>
      </c>
    </row>
    <row r="25" spans="2:3">
      <c r="B25" t="s">
        <v>137</v>
      </c>
    </row>
    <row r="26" spans="2:3">
      <c r="B26" t="s">
        <v>138</v>
      </c>
    </row>
    <row r="28" spans="2:3">
      <c r="B28" s="70" t="s">
        <v>220</v>
      </c>
      <c r="C28" s="70" t="s">
        <v>261</v>
      </c>
    </row>
    <row r="29" spans="2:3">
      <c r="B29" t="s">
        <v>221</v>
      </c>
      <c r="C29" s="81" t="s">
        <v>335</v>
      </c>
    </row>
    <row r="30" spans="2:3">
      <c r="C30" s="81" t="s">
        <v>336</v>
      </c>
    </row>
    <row r="31" spans="2:3">
      <c r="B31" t="s">
        <v>222</v>
      </c>
      <c r="C31" s="81" t="s">
        <v>337</v>
      </c>
    </row>
    <row r="32" spans="2:3">
      <c r="B32" t="s">
        <v>223</v>
      </c>
      <c r="C32" s="81" t="s">
        <v>338</v>
      </c>
    </row>
    <row r="34" spans="2:2">
      <c r="B34" s="70" t="s">
        <v>339</v>
      </c>
    </row>
    <row r="35" spans="2:2">
      <c r="B35" s="119" t="s">
        <v>535</v>
      </c>
    </row>
    <row r="36" spans="2:2">
      <c r="B36" s="119" t="s">
        <v>536</v>
      </c>
    </row>
    <row r="37" spans="2:2">
      <c r="B37" s="119" t="s">
        <v>537</v>
      </c>
    </row>
    <row r="38" spans="2:2">
      <c r="B38" s="119"/>
    </row>
    <row r="39" spans="2:2">
      <c r="B39" s="70" t="s">
        <v>538</v>
      </c>
    </row>
    <row r="40" spans="2:2">
      <c r="B40" s="119" t="s">
        <v>539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587C-07C4-4D04-9B0C-E6E5A5E2FC46}">
  <dimension ref="A1:J77"/>
  <sheetViews>
    <sheetView zoomScale="92" workbookViewId="0">
      <pane xSplit="1" topLeftCell="B1" activePane="topRight" state="frozen"/>
      <selection pane="topRight" activeCell="G7" sqref="G7"/>
    </sheetView>
  </sheetViews>
  <sheetFormatPr defaultColWidth="8.69921875" defaultRowHeight="17.399999999999999" outlineLevelRow="3"/>
  <cols>
    <col min="1" max="1" width="32.19921875" style="119" customWidth="1"/>
    <col min="2" max="2" width="10.69921875" style="54" bestFit="1" customWidth="1"/>
    <col min="3" max="5" width="10.69921875" style="119" bestFit="1" customWidth="1"/>
    <col min="6" max="6" width="10" style="119" bestFit="1" customWidth="1"/>
    <col min="7" max="7" width="10.69921875" style="119" bestFit="1" customWidth="1"/>
    <col min="8" max="8" width="10.796875" style="119" bestFit="1" customWidth="1"/>
    <col min="9" max="16384" width="8.69921875" style="119"/>
  </cols>
  <sheetData>
    <row r="1" spans="1:10" ht="18" thickBot="1"/>
    <row r="2" spans="1:10" ht="18" thickBot="1">
      <c r="A2" s="59"/>
      <c r="B2" s="67" t="s">
        <v>119</v>
      </c>
      <c r="C2" s="68" t="s">
        <v>120</v>
      </c>
      <c r="D2" s="68" t="s">
        <v>121</v>
      </c>
      <c r="E2" s="68" t="s">
        <v>122</v>
      </c>
      <c r="F2" s="68" t="s">
        <v>123</v>
      </c>
      <c r="G2" s="68" t="s">
        <v>124</v>
      </c>
      <c r="H2" s="69" t="s">
        <v>125</v>
      </c>
    </row>
    <row r="3" spans="1:10" ht="18" thickBot="1">
      <c r="A3" s="53" t="s">
        <v>67</v>
      </c>
      <c r="B3" s="56">
        <f t="shared" ref="B3:H3" si="0">B70/B75</f>
        <v>-0.12369840979926588</v>
      </c>
      <c r="C3" s="56">
        <f t="shared" si="0"/>
        <v>8.5167687892007155E-2</v>
      </c>
      <c r="D3" s="56">
        <f t="shared" si="0"/>
        <v>0.12349760825132228</v>
      </c>
      <c r="E3" s="56">
        <f t="shared" si="0"/>
        <v>0.1658303932751013</v>
      </c>
      <c r="F3" s="56">
        <f t="shared" si="0"/>
        <v>0.19137147584420877</v>
      </c>
      <c r="G3" s="56">
        <f t="shared" si="0"/>
        <v>0.21172287480100074</v>
      </c>
      <c r="H3" s="56">
        <f t="shared" si="0"/>
        <v>0.1632294076169675</v>
      </c>
      <c r="I3" s="356">
        <f>AVERAGE(E3:G3)</f>
        <v>0.18964158130677025</v>
      </c>
    </row>
    <row r="4" spans="1:10" outlineLevel="3">
      <c r="A4" s="61" t="s">
        <v>68</v>
      </c>
      <c r="B4" s="54">
        <v>751932</v>
      </c>
      <c r="C4" s="125">
        <v>778858</v>
      </c>
      <c r="D4" s="125">
        <v>845754</v>
      </c>
      <c r="E4" s="125">
        <v>861681</v>
      </c>
      <c r="F4" s="125">
        <v>880396</v>
      </c>
      <c r="G4" s="125">
        <v>890749</v>
      </c>
      <c r="H4" s="369">
        <v>890645</v>
      </c>
    </row>
    <row r="5" spans="1:10" outlineLevel="3">
      <c r="A5" s="61" t="s">
        <v>69</v>
      </c>
      <c r="B5" s="54">
        <v>849623</v>
      </c>
      <c r="C5" s="125">
        <v>849418</v>
      </c>
      <c r="D5" s="125">
        <v>942771</v>
      </c>
      <c r="E5" s="125">
        <v>940508</v>
      </c>
      <c r="F5" s="125">
        <v>987185</v>
      </c>
      <c r="G5" s="125">
        <v>999255</v>
      </c>
      <c r="H5" s="369">
        <v>1078326</v>
      </c>
      <c r="J5" s="125"/>
    </row>
    <row r="6" spans="1:10" outlineLevel="3">
      <c r="A6" s="61" t="s">
        <v>70</v>
      </c>
      <c r="B6" s="54">
        <v>2018211</v>
      </c>
      <c r="C6" s="125">
        <v>2135285</v>
      </c>
      <c r="D6" s="125">
        <v>2222806</v>
      </c>
      <c r="E6" s="125">
        <v>2247812</v>
      </c>
      <c r="F6" s="125">
        <v>2272818</v>
      </c>
      <c r="G6" s="125">
        <v>2317147</v>
      </c>
      <c r="H6" s="369">
        <v>2460345</v>
      </c>
      <c r="J6" s="125"/>
    </row>
    <row r="7" spans="1:10" outlineLevel="2">
      <c r="A7" s="62" t="s">
        <v>71</v>
      </c>
      <c r="B7" s="236">
        <f t="shared" ref="B7:G7" si="1">SUM(B$4:B$6)</f>
        <v>3619766</v>
      </c>
      <c r="C7" s="236">
        <f t="shared" si="1"/>
        <v>3763561</v>
      </c>
      <c r="D7" s="236">
        <f t="shared" si="1"/>
        <v>4011331</v>
      </c>
      <c r="E7" s="298">
        <f t="shared" si="1"/>
        <v>4050001</v>
      </c>
      <c r="F7" s="327">
        <f t="shared" si="1"/>
        <v>4140399</v>
      </c>
      <c r="G7" s="327">
        <f t="shared" si="1"/>
        <v>4207151</v>
      </c>
      <c r="H7" s="367">
        <v>4429316</v>
      </c>
      <c r="I7" s="54"/>
    </row>
    <row r="8" spans="1:10" outlineLevel="3">
      <c r="A8" s="61" t="s">
        <v>68</v>
      </c>
      <c r="B8" s="54">
        <v>-45088</v>
      </c>
      <c r="C8" s="125">
        <v>60345</v>
      </c>
      <c r="D8" s="125">
        <v>20713</v>
      </c>
      <c r="E8" s="125">
        <v>20458</v>
      </c>
      <c r="F8" s="325">
        <v>8396</v>
      </c>
      <c r="G8" s="125">
        <v>1028</v>
      </c>
      <c r="H8" s="369">
        <v>-36583</v>
      </c>
      <c r="I8" s="351"/>
    </row>
    <row r="9" spans="1:10" outlineLevel="3">
      <c r="A9" s="61" t="s">
        <v>69</v>
      </c>
      <c r="B9" s="54">
        <v>-30607</v>
      </c>
      <c r="C9" s="125">
        <v>114098</v>
      </c>
      <c r="D9" s="125">
        <v>35717</v>
      </c>
      <c r="E9" s="125">
        <v>56701</v>
      </c>
      <c r="F9" s="325">
        <v>21912</v>
      </c>
      <c r="G9" s="125">
        <v>5186</v>
      </c>
      <c r="H9" s="369">
        <v>-93647</v>
      </c>
      <c r="I9" s="351"/>
    </row>
    <row r="10" spans="1:10" outlineLevel="3">
      <c r="A10" s="61" t="s">
        <v>70</v>
      </c>
      <c r="B10" s="54">
        <v>-366579</v>
      </c>
      <c r="C10" s="125">
        <v>141184</v>
      </c>
      <c r="D10" s="125">
        <v>39401</v>
      </c>
      <c r="E10" s="125">
        <v>42711</v>
      </c>
      <c r="F10" s="325">
        <v>20577</v>
      </c>
      <c r="G10" s="125">
        <v>-12459</v>
      </c>
      <c r="H10" s="369">
        <v>-94733</v>
      </c>
      <c r="I10" s="54"/>
    </row>
    <row r="11" spans="1:10" outlineLevel="2">
      <c r="A11" s="62" t="s">
        <v>72</v>
      </c>
      <c r="B11" s="236">
        <f t="shared" ref="B11:H11" si="2">SUM(B$8:B$10)</f>
        <v>-442274</v>
      </c>
      <c r="C11" s="236">
        <f t="shared" si="2"/>
        <v>315627</v>
      </c>
      <c r="D11" s="236">
        <f t="shared" si="2"/>
        <v>95831</v>
      </c>
      <c r="E11" s="298">
        <f t="shared" si="2"/>
        <v>119870</v>
      </c>
      <c r="F11" s="236">
        <f t="shared" si="2"/>
        <v>50885</v>
      </c>
      <c r="G11" s="327">
        <f t="shared" si="2"/>
        <v>-6245</v>
      </c>
      <c r="H11" s="367">
        <f t="shared" si="2"/>
        <v>-224963</v>
      </c>
      <c r="I11" s="352"/>
      <c r="J11" s="353"/>
    </row>
    <row r="12" spans="1:10" outlineLevel="1">
      <c r="A12" s="63" t="s">
        <v>73</v>
      </c>
      <c r="B12" s="236">
        <f t="shared" ref="B12:H12" si="3">B7+B11</f>
        <v>3177492</v>
      </c>
      <c r="C12" s="236">
        <f t="shared" si="3"/>
        <v>4079188</v>
      </c>
      <c r="D12" s="236">
        <f t="shared" si="3"/>
        <v>4107162</v>
      </c>
      <c r="E12" s="236">
        <f t="shared" si="3"/>
        <v>4169871</v>
      </c>
      <c r="F12" s="327">
        <f t="shared" si="3"/>
        <v>4191284</v>
      </c>
      <c r="G12" s="236">
        <f t="shared" si="3"/>
        <v>4200906</v>
      </c>
      <c r="H12" s="368">
        <f t="shared" si="3"/>
        <v>4204353</v>
      </c>
      <c r="I12" s="54"/>
    </row>
    <row r="13" spans="1:10" outlineLevel="3">
      <c r="A13" s="61" t="s">
        <v>873</v>
      </c>
      <c r="C13" s="125"/>
      <c r="D13" s="125"/>
      <c r="E13" s="125"/>
      <c r="F13" s="354"/>
      <c r="G13" s="362">
        <v>119492</v>
      </c>
      <c r="H13" s="369">
        <v>129171</v>
      </c>
    </row>
    <row r="14" spans="1:10" outlineLevel="3">
      <c r="A14" s="61" t="s">
        <v>74</v>
      </c>
      <c r="B14" s="54">
        <v>140517</v>
      </c>
      <c r="C14" s="125">
        <v>142723</v>
      </c>
      <c r="D14" s="125">
        <v>140296</v>
      </c>
      <c r="E14" s="125">
        <v>140387</v>
      </c>
      <c r="F14" s="354">
        <v>137975</v>
      </c>
      <c r="G14" s="355">
        <v>0</v>
      </c>
      <c r="H14" s="369">
        <v>0</v>
      </c>
    </row>
    <row r="15" spans="1:10" outlineLevel="3">
      <c r="A15" s="61" t="s">
        <v>424</v>
      </c>
      <c r="C15" s="125"/>
      <c r="D15" s="300"/>
      <c r="E15" s="301">
        <v>371345</v>
      </c>
      <c r="F15" s="325">
        <v>368664</v>
      </c>
      <c r="G15" s="125">
        <v>365990</v>
      </c>
      <c r="H15" s="369">
        <v>393243</v>
      </c>
    </row>
    <row r="16" spans="1:10" outlineLevel="3">
      <c r="A16" s="61" t="s">
        <v>75</v>
      </c>
      <c r="B16" s="54">
        <v>386096</v>
      </c>
      <c r="C16" s="125">
        <v>385564</v>
      </c>
      <c r="D16" s="302">
        <v>379960</v>
      </c>
      <c r="E16" s="303">
        <v>0</v>
      </c>
      <c r="F16" s="325">
        <v>0</v>
      </c>
      <c r="G16" s="325">
        <v>0</v>
      </c>
      <c r="H16" s="369">
        <v>0</v>
      </c>
    </row>
    <row r="17" spans="1:8" outlineLevel="3">
      <c r="A17" s="61" t="s">
        <v>676</v>
      </c>
      <c r="C17" s="125"/>
      <c r="D17" s="300"/>
      <c r="E17" s="301">
        <v>140910</v>
      </c>
      <c r="F17" s="325">
        <v>140047</v>
      </c>
      <c r="G17" s="125">
        <v>140516</v>
      </c>
      <c r="H17" s="369">
        <v>151358</v>
      </c>
    </row>
    <row r="18" spans="1:8" outlineLevel="3">
      <c r="A18" s="61" t="s">
        <v>76</v>
      </c>
      <c r="B18" s="54">
        <v>131319</v>
      </c>
      <c r="C18" s="125">
        <v>154579</v>
      </c>
      <c r="D18" s="302">
        <v>148937</v>
      </c>
      <c r="E18" s="303">
        <v>0</v>
      </c>
      <c r="F18" s="325">
        <v>0</v>
      </c>
      <c r="G18" s="325">
        <v>0</v>
      </c>
      <c r="H18" s="369">
        <v>0</v>
      </c>
    </row>
    <row r="19" spans="1:8" outlineLevel="3">
      <c r="A19" s="61" t="s">
        <v>677</v>
      </c>
      <c r="C19" s="125"/>
      <c r="D19" s="300"/>
      <c r="E19" s="304">
        <v>654187</v>
      </c>
      <c r="F19" s="325">
        <v>646114</v>
      </c>
      <c r="G19" s="125">
        <v>641876</v>
      </c>
      <c r="H19" s="369">
        <v>692891</v>
      </c>
    </row>
    <row r="20" spans="1:8" outlineLevel="3">
      <c r="A20" s="61" t="s">
        <v>77</v>
      </c>
      <c r="B20" s="54">
        <v>731238</v>
      </c>
      <c r="C20" s="125">
        <v>724436</v>
      </c>
      <c r="D20" s="302">
        <v>713342</v>
      </c>
      <c r="E20" s="303">
        <v>0</v>
      </c>
      <c r="F20" s="325">
        <v>0</v>
      </c>
      <c r="G20" s="325">
        <v>0</v>
      </c>
      <c r="H20" s="369">
        <v>0</v>
      </c>
    </row>
    <row r="21" spans="1:8" outlineLevel="3">
      <c r="A21" s="365" t="s">
        <v>929</v>
      </c>
      <c r="H21" s="369">
        <v>67854</v>
      </c>
    </row>
    <row r="22" spans="1:8" outlineLevel="3">
      <c r="A22" s="61" t="s">
        <v>678</v>
      </c>
      <c r="C22" s="125"/>
      <c r="D22" s="300"/>
      <c r="E22" s="301">
        <v>90283</v>
      </c>
      <c r="F22" s="325">
        <v>88549</v>
      </c>
      <c r="G22" s="125">
        <v>88882</v>
      </c>
      <c r="H22" s="369">
        <v>0</v>
      </c>
    </row>
    <row r="23" spans="1:8" outlineLevel="2">
      <c r="A23" s="61" t="s">
        <v>78</v>
      </c>
      <c r="B23" s="54">
        <v>95160</v>
      </c>
      <c r="C23" s="125">
        <v>94829</v>
      </c>
      <c r="D23" s="302">
        <v>91604</v>
      </c>
      <c r="E23" s="303">
        <v>0</v>
      </c>
      <c r="F23" s="325">
        <v>0</v>
      </c>
      <c r="G23" s="125">
        <v>0</v>
      </c>
      <c r="H23" s="369">
        <v>0</v>
      </c>
    </row>
    <row r="24" spans="1:8" outlineLevel="3">
      <c r="A24" s="62" t="s">
        <v>79</v>
      </c>
      <c r="B24" s="236">
        <f>SUM(B$14:B$23)</f>
        <v>1484330</v>
      </c>
      <c r="C24" s="54">
        <v>1502130</v>
      </c>
      <c r="D24" s="125">
        <v>1474140</v>
      </c>
      <c r="E24" s="299">
        <v>1397112</v>
      </c>
      <c r="F24" s="328">
        <v>1381349</v>
      </c>
      <c r="G24" s="357">
        <v>1356756</v>
      </c>
      <c r="H24" s="369">
        <v>1434519</v>
      </c>
    </row>
    <row r="25" spans="1:8" outlineLevel="3">
      <c r="A25" s="61" t="s">
        <v>80</v>
      </c>
      <c r="B25" s="54">
        <v>50000</v>
      </c>
      <c r="C25" s="125">
        <v>50000</v>
      </c>
      <c r="D25" s="125">
        <v>50000</v>
      </c>
      <c r="E25" s="125">
        <v>50000</v>
      </c>
      <c r="F25" s="125">
        <v>50000</v>
      </c>
      <c r="G25" s="125">
        <v>50000</v>
      </c>
      <c r="H25" s="369">
        <v>50000</v>
      </c>
    </row>
    <row r="26" spans="1:8" outlineLevel="3">
      <c r="A26" s="61" t="s">
        <v>81</v>
      </c>
      <c r="B26" s="54">
        <v>300000</v>
      </c>
      <c r="C26" s="125">
        <v>400000</v>
      </c>
      <c r="D26" s="125">
        <v>400000</v>
      </c>
      <c r="E26" s="125">
        <v>400000</v>
      </c>
      <c r="F26" s="125">
        <v>400000</v>
      </c>
      <c r="G26" s="125">
        <v>400000</v>
      </c>
      <c r="H26" s="369">
        <v>400000</v>
      </c>
    </row>
    <row r="27" spans="1:8" outlineLevel="3">
      <c r="A27" s="61" t="s">
        <v>82</v>
      </c>
      <c r="B27" s="54">
        <v>137000</v>
      </c>
      <c r="C27" s="125">
        <v>52149</v>
      </c>
      <c r="D27" s="125">
        <v>40814</v>
      </c>
      <c r="E27" s="125">
        <v>37890</v>
      </c>
      <c r="F27" s="328">
        <v>22975</v>
      </c>
      <c r="G27" s="125">
        <v>21952</v>
      </c>
      <c r="H27" s="369">
        <v>47018</v>
      </c>
    </row>
    <row r="28" spans="1:8" outlineLevel="3">
      <c r="A28" s="61" t="s">
        <v>83</v>
      </c>
      <c r="B28" s="54">
        <v>66950</v>
      </c>
      <c r="C28" s="125">
        <v>37580</v>
      </c>
      <c r="D28" s="125">
        <v>23000</v>
      </c>
      <c r="E28" s="125">
        <v>20461</v>
      </c>
      <c r="F28" s="328">
        <v>10776</v>
      </c>
      <c r="G28" s="125">
        <v>11140</v>
      </c>
      <c r="H28" s="369">
        <v>48655</v>
      </c>
    </row>
    <row r="29" spans="1:8" outlineLevel="3">
      <c r="A29" s="61" t="s">
        <v>84</v>
      </c>
      <c r="B29" s="54">
        <v>31250</v>
      </c>
      <c r="C29" s="125">
        <v>31250</v>
      </c>
      <c r="D29" s="125">
        <v>31250</v>
      </c>
      <c r="E29" s="125">
        <v>31250</v>
      </c>
      <c r="F29" s="125">
        <v>31250</v>
      </c>
      <c r="G29" s="125">
        <v>31250</v>
      </c>
      <c r="H29" s="369">
        <v>31250</v>
      </c>
    </row>
    <row r="30" spans="1:8" outlineLevel="2">
      <c r="A30" s="61" t="s">
        <v>85</v>
      </c>
      <c r="B30" s="54">
        <v>185023</v>
      </c>
      <c r="C30" s="125">
        <v>204943</v>
      </c>
      <c r="D30" s="125">
        <v>201669</v>
      </c>
      <c r="E30" s="125">
        <v>201877</v>
      </c>
      <c r="F30" s="125">
        <v>213103</v>
      </c>
      <c r="G30" s="125">
        <v>212081</v>
      </c>
      <c r="H30" s="369">
        <v>220589</v>
      </c>
    </row>
    <row r="31" spans="1:8" outlineLevel="1">
      <c r="A31" s="62" t="s">
        <v>86</v>
      </c>
      <c r="B31" s="236">
        <f>SUM(B$25:B$30)</f>
        <v>770223</v>
      </c>
      <c r="C31" s="54">
        <v>775921</v>
      </c>
      <c r="D31" s="125">
        <v>746733</v>
      </c>
      <c r="E31" s="125">
        <v>741477</v>
      </c>
      <c r="F31" s="125">
        <v>728103</v>
      </c>
      <c r="G31" s="125">
        <v>726423</v>
      </c>
      <c r="H31" s="369">
        <v>797513</v>
      </c>
    </row>
    <row r="32" spans="1:8" ht="18" thickBot="1">
      <c r="A32" s="64" t="s">
        <v>87</v>
      </c>
      <c r="B32" s="236">
        <f t="shared" ref="B32:F32" si="4">B24+B31</f>
        <v>2254553</v>
      </c>
      <c r="C32" s="236">
        <f t="shared" si="4"/>
        <v>2278051</v>
      </c>
      <c r="D32" s="236">
        <f t="shared" si="4"/>
        <v>2220873</v>
      </c>
      <c r="E32" s="236">
        <f t="shared" si="4"/>
        <v>2138589</v>
      </c>
      <c r="F32" s="236">
        <f t="shared" si="4"/>
        <v>2109452</v>
      </c>
      <c r="G32" s="236">
        <v>2083179</v>
      </c>
      <c r="H32" s="366">
        <v>2232031</v>
      </c>
    </row>
    <row r="33" spans="1:9" ht="18" outlineLevel="2" thickBot="1">
      <c r="A33" s="53" t="s">
        <v>88</v>
      </c>
      <c r="B33" s="57">
        <f t="shared" ref="B33:G33" si="5">B12-B32</f>
        <v>922939</v>
      </c>
      <c r="C33" s="57">
        <f t="shared" si="5"/>
        <v>1801137</v>
      </c>
      <c r="D33" s="57">
        <f t="shared" si="5"/>
        <v>1886289</v>
      </c>
      <c r="E33" s="57">
        <f t="shared" si="5"/>
        <v>2031282</v>
      </c>
      <c r="F33" s="57">
        <f t="shared" si="5"/>
        <v>2081832</v>
      </c>
      <c r="G33" s="57">
        <f t="shared" si="5"/>
        <v>2117727</v>
      </c>
      <c r="H33" s="57">
        <v>1972323</v>
      </c>
    </row>
    <row r="34" spans="1:9" outlineLevel="2">
      <c r="A34" s="61" t="s">
        <v>89</v>
      </c>
      <c r="B34" s="54">
        <v>218537</v>
      </c>
      <c r="C34" s="125">
        <v>216920</v>
      </c>
      <c r="D34" s="125">
        <v>213005</v>
      </c>
      <c r="E34" s="125">
        <v>213040</v>
      </c>
      <c r="F34" s="325">
        <v>209696</v>
      </c>
      <c r="G34" s="125">
        <v>208395</v>
      </c>
      <c r="H34" s="369">
        <v>224903</v>
      </c>
    </row>
    <row r="35" spans="1:9" outlineLevel="2">
      <c r="A35" s="61" t="s">
        <v>90</v>
      </c>
      <c r="B35" s="54">
        <v>18147</v>
      </c>
      <c r="C35" s="125">
        <v>36590</v>
      </c>
      <c r="D35" s="125">
        <v>36521</v>
      </c>
      <c r="E35" s="125">
        <v>36433</v>
      </c>
      <c r="F35" s="328">
        <v>48630</v>
      </c>
      <c r="G35" s="125">
        <v>48617</v>
      </c>
      <c r="H35" s="369">
        <v>45590</v>
      </c>
    </row>
    <row r="36" spans="1:9">
      <c r="A36" s="61" t="s">
        <v>91</v>
      </c>
      <c r="B36" s="54">
        <v>176343</v>
      </c>
      <c r="C36" s="125">
        <v>180657</v>
      </c>
      <c r="D36" s="125">
        <v>188090</v>
      </c>
      <c r="E36" s="125">
        <v>189250</v>
      </c>
      <c r="F36" s="325">
        <v>191962</v>
      </c>
      <c r="G36" s="125">
        <v>193965</v>
      </c>
      <c r="H36" s="369">
        <v>200629</v>
      </c>
      <c r="I36" s="125"/>
    </row>
    <row r="37" spans="1:9" outlineLevel="1">
      <c r="A37" s="62" t="s">
        <v>92</v>
      </c>
      <c r="B37" s="236">
        <f>SUM(B$34:B$36)</f>
        <v>413027</v>
      </c>
      <c r="C37" s="54">
        <v>434167</v>
      </c>
      <c r="D37" s="125">
        <v>437616</v>
      </c>
      <c r="E37" s="125">
        <v>438723</v>
      </c>
      <c r="F37" s="325">
        <v>450289</v>
      </c>
      <c r="G37" s="125">
        <v>450977</v>
      </c>
      <c r="H37" s="369">
        <v>471122</v>
      </c>
      <c r="I37" s="125"/>
    </row>
    <row r="38" spans="1:9" outlineLevel="1">
      <c r="A38" s="61" t="s">
        <v>93</v>
      </c>
      <c r="B38" s="54">
        <v>22166</v>
      </c>
      <c r="C38" s="125">
        <v>17765</v>
      </c>
      <c r="D38" s="125">
        <v>16332</v>
      </c>
      <c r="E38" s="125">
        <v>14756</v>
      </c>
      <c r="F38" s="325">
        <v>14168</v>
      </c>
      <c r="G38" s="125">
        <v>12353</v>
      </c>
      <c r="H38" s="369">
        <v>13481</v>
      </c>
      <c r="I38" s="125"/>
    </row>
    <row r="39" spans="1:9" outlineLevel="1" collapsed="1">
      <c r="A39" s="61" t="s">
        <v>94</v>
      </c>
      <c r="B39" s="54">
        <v>18857</v>
      </c>
      <c r="C39" s="125">
        <v>21480</v>
      </c>
      <c r="D39" s="125">
        <v>19478</v>
      </c>
      <c r="E39" s="125">
        <v>19256</v>
      </c>
      <c r="F39" s="325">
        <v>18183</v>
      </c>
      <c r="G39" s="125">
        <v>17437</v>
      </c>
      <c r="H39" s="369">
        <v>17272</v>
      </c>
      <c r="I39" s="125"/>
    </row>
    <row r="40" spans="1:9" outlineLevel="2">
      <c r="A40" s="61" t="s">
        <v>100</v>
      </c>
      <c r="B40" s="236">
        <f>SUM(B$38:B$39)</f>
        <v>41023</v>
      </c>
      <c r="C40" s="54">
        <v>39246</v>
      </c>
      <c r="D40" s="125">
        <v>35809</v>
      </c>
      <c r="E40" s="125">
        <v>34012</v>
      </c>
      <c r="F40" s="325">
        <v>32352</v>
      </c>
      <c r="G40" s="125">
        <v>29789</v>
      </c>
      <c r="H40" s="369">
        <v>30753</v>
      </c>
      <c r="I40" s="125"/>
    </row>
    <row r="41" spans="1:9" outlineLevel="2">
      <c r="A41" s="61" t="s">
        <v>95</v>
      </c>
      <c r="B41" s="54">
        <v>170000</v>
      </c>
      <c r="C41" s="54">
        <v>170000</v>
      </c>
      <c r="D41" s="125">
        <v>120000</v>
      </c>
      <c r="E41" s="299">
        <v>105000</v>
      </c>
      <c r="F41" s="325">
        <v>103500</v>
      </c>
      <c r="G41" s="125">
        <v>95000</v>
      </c>
      <c r="H41" s="369">
        <v>92000</v>
      </c>
      <c r="I41" s="125"/>
    </row>
    <row r="42" spans="1:9" outlineLevel="2">
      <c r="A42" s="61" t="s">
        <v>96</v>
      </c>
      <c r="B42" s="54">
        <v>7640</v>
      </c>
      <c r="C42" s="54">
        <v>8</v>
      </c>
      <c r="D42" s="125">
        <v>2830</v>
      </c>
      <c r="E42" s="299">
        <v>8523</v>
      </c>
      <c r="F42" s="325">
        <v>6482</v>
      </c>
      <c r="G42" s="125">
        <v>6952</v>
      </c>
      <c r="H42" s="369">
        <v>29050</v>
      </c>
      <c r="I42" s="125"/>
    </row>
    <row r="43" spans="1:9" outlineLevel="2">
      <c r="A43" s="61" t="s">
        <v>97</v>
      </c>
      <c r="B43" s="54">
        <v>120000</v>
      </c>
      <c r="C43" s="54">
        <v>120000</v>
      </c>
      <c r="D43" s="125">
        <v>130000</v>
      </c>
      <c r="E43" s="299">
        <v>135000</v>
      </c>
      <c r="F43" s="325">
        <v>133000</v>
      </c>
      <c r="G43" s="125">
        <v>127000</v>
      </c>
      <c r="H43" s="369">
        <v>133000</v>
      </c>
      <c r="I43" s="125"/>
    </row>
    <row r="44" spans="1:9" outlineLevel="1">
      <c r="A44" s="61" t="s">
        <v>98</v>
      </c>
      <c r="B44" s="54">
        <v>53212</v>
      </c>
      <c r="C44" s="54">
        <v>56995</v>
      </c>
      <c r="D44" s="125">
        <v>24471</v>
      </c>
      <c r="E44" s="299">
        <v>21525</v>
      </c>
      <c r="F44" s="325">
        <v>14754</v>
      </c>
      <c r="G44" s="125">
        <v>17775</v>
      </c>
      <c r="H44" s="369">
        <v>17122</v>
      </c>
      <c r="I44" s="125"/>
    </row>
    <row r="45" spans="1:9" outlineLevel="2">
      <c r="A45" s="61" t="s">
        <v>101</v>
      </c>
      <c r="B45" s="236">
        <f>SUM(B$41:B$44)</f>
        <v>350852</v>
      </c>
      <c r="C45" s="54">
        <v>347003</v>
      </c>
      <c r="D45" s="125">
        <v>277301</v>
      </c>
      <c r="E45" s="299">
        <v>270048</v>
      </c>
      <c r="F45" s="325">
        <v>257736</v>
      </c>
      <c r="G45" s="125">
        <v>246727</v>
      </c>
      <c r="H45" s="369">
        <v>271172</v>
      </c>
      <c r="I45" s="125"/>
    </row>
    <row r="46" spans="1:9" outlineLevel="1">
      <c r="A46" s="61" t="s">
        <v>99</v>
      </c>
      <c r="B46" s="54">
        <v>60384</v>
      </c>
      <c r="C46" s="125">
        <v>56130</v>
      </c>
      <c r="D46" s="125">
        <v>46166</v>
      </c>
      <c r="E46" s="125">
        <v>46456</v>
      </c>
      <c r="F46" s="325">
        <v>37442</v>
      </c>
      <c r="G46" s="125">
        <v>34231</v>
      </c>
      <c r="H46" s="369">
        <v>43030</v>
      </c>
      <c r="I46" s="125"/>
    </row>
    <row r="47" spans="1:9">
      <c r="A47" s="61" t="s">
        <v>102</v>
      </c>
      <c r="B47" s="236">
        <f>B46</f>
        <v>60384</v>
      </c>
      <c r="C47" s="54">
        <v>56130</v>
      </c>
      <c r="D47" s="125">
        <v>46166</v>
      </c>
      <c r="E47" s="125">
        <v>46456</v>
      </c>
      <c r="F47" s="325">
        <v>37442</v>
      </c>
      <c r="G47" s="125">
        <v>34231</v>
      </c>
      <c r="H47" s="369">
        <v>43030</v>
      </c>
      <c r="I47" s="125"/>
    </row>
    <row r="48" spans="1:9" outlineLevel="2">
      <c r="A48" s="62" t="s">
        <v>679</v>
      </c>
      <c r="B48" s="236">
        <f>B40+B45+B47</f>
        <v>452259</v>
      </c>
      <c r="C48" s="54">
        <v>442378</v>
      </c>
      <c r="D48" s="125">
        <v>359276</v>
      </c>
      <c r="E48" s="125">
        <v>350516</v>
      </c>
      <c r="F48" s="328">
        <v>327530</v>
      </c>
      <c r="G48" s="125">
        <v>310748</v>
      </c>
      <c r="H48" s="369">
        <v>344955</v>
      </c>
    </row>
    <row r="49" spans="1:8" outlineLevel="2">
      <c r="A49" s="61" t="s">
        <v>81</v>
      </c>
      <c r="B49" s="54">
        <v>60000</v>
      </c>
      <c r="C49" s="125">
        <v>60000</v>
      </c>
      <c r="D49" s="125">
        <v>60000</v>
      </c>
      <c r="E49" s="125">
        <v>60000</v>
      </c>
      <c r="F49" s="325">
        <v>60000</v>
      </c>
      <c r="G49" s="125">
        <v>60000</v>
      </c>
      <c r="H49" s="369">
        <v>60000</v>
      </c>
    </row>
    <row r="50" spans="1:8" outlineLevel="2">
      <c r="A50" s="61" t="s">
        <v>82</v>
      </c>
      <c r="B50" s="54">
        <v>22205</v>
      </c>
      <c r="C50" s="125">
        <v>9340</v>
      </c>
      <c r="D50" s="125">
        <v>10980</v>
      </c>
      <c r="E50" s="125">
        <v>13198</v>
      </c>
      <c r="F50" s="325">
        <v>8893</v>
      </c>
      <c r="G50" s="125">
        <v>8695</v>
      </c>
      <c r="H50" s="369">
        <v>13023</v>
      </c>
    </row>
    <row r="51" spans="1:8" outlineLevel="1">
      <c r="A51" s="61" t="s">
        <v>772</v>
      </c>
      <c r="C51" s="125"/>
      <c r="D51" s="125"/>
      <c r="E51" s="125"/>
      <c r="F51" s="325">
        <v>916</v>
      </c>
      <c r="G51" s="119">
        <v>936</v>
      </c>
      <c r="H51" s="369">
        <v>899</v>
      </c>
    </row>
    <row r="52" spans="1:8" outlineLevel="2">
      <c r="A52" s="61" t="s">
        <v>103</v>
      </c>
      <c r="B52" s="236">
        <f>SUM(B$49:B$50)</f>
        <v>82205</v>
      </c>
      <c r="C52" s="54">
        <v>69340</v>
      </c>
      <c r="D52" s="125">
        <v>70980</v>
      </c>
      <c r="E52" s="125">
        <v>73198</v>
      </c>
      <c r="F52" s="325">
        <v>69809</v>
      </c>
      <c r="G52" s="125">
        <v>69631</v>
      </c>
      <c r="H52" s="369">
        <v>79118</v>
      </c>
    </row>
    <row r="53" spans="1:8" outlineLevel="2">
      <c r="A53" s="61" t="s">
        <v>81</v>
      </c>
      <c r="B53" s="54">
        <v>100000</v>
      </c>
      <c r="C53" s="125">
        <v>100000</v>
      </c>
      <c r="D53" s="125">
        <v>100000</v>
      </c>
      <c r="E53" s="125">
        <v>100000</v>
      </c>
      <c r="F53" s="325">
        <v>100000</v>
      </c>
      <c r="G53" s="125">
        <v>100000</v>
      </c>
      <c r="H53" s="369">
        <v>100000</v>
      </c>
    </row>
    <row r="54" spans="1:8" outlineLevel="1">
      <c r="A54" s="61" t="s">
        <v>82</v>
      </c>
      <c r="B54" s="54">
        <v>37026</v>
      </c>
      <c r="C54" s="125">
        <v>18917</v>
      </c>
      <c r="D54" s="125">
        <v>11037</v>
      </c>
      <c r="E54" s="125">
        <v>10305</v>
      </c>
      <c r="F54" s="325">
        <v>4751</v>
      </c>
      <c r="G54" s="125">
        <v>5219</v>
      </c>
      <c r="H54" s="369">
        <v>13023</v>
      </c>
    </row>
    <row r="55" spans="1:8">
      <c r="A55" s="61" t="s">
        <v>874</v>
      </c>
      <c r="B55" s="236">
        <f>SUM(B$53:B$54)</f>
        <v>137026</v>
      </c>
      <c r="C55" s="54">
        <v>118917</v>
      </c>
      <c r="D55" s="125">
        <v>111037</v>
      </c>
      <c r="E55" s="125">
        <v>110305</v>
      </c>
      <c r="F55" s="325">
        <v>104751</v>
      </c>
      <c r="G55" s="125">
        <v>105219</v>
      </c>
      <c r="H55" s="369">
        <v>113023</v>
      </c>
    </row>
    <row r="56" spans="1:8" outlineLevel="2">
      <c r="A56" s="62" t="s">
        <v>104</v>
      </c>
      <c r="B56" s="236">
        <f>B52+B55</f>
        <v>219231</v>
      </c>
      <c r="C56" s="54">
        <v>188257</v>
      </c>
      <c r="D56" s="125">
        <v>182018</v>
      </c>
      <c r="E56" s="125">
        <v>183503</v>
      </c>
      <c r="F56" s="325">
        <v>174560</v>
      </c>
      <c r="G56" s="125">
        <v>174850</v>
      </c>
      <c r="H56" s="369">
        <v>192141</v>
      </c>
    </row>
    <row r="57" spans="1:8" outlineLevel="2">
      <c r="A57" s="61" t="s">
        <v>105</v>
      </c>
      <c r="B57" s="54">
        <v>276</v>
      </c>
      <c r="C57" s="54">
        <v>475</v>
      </c>
      <c r="D57" s="125">
        <v>473</v>
      </c>
      <c r="E57" s="119">
        <v>499</v>
      </c>
      <c r="F57" s="325">
        <v>509</v>
      </c>
      <c r="G57" s="119">
        <v>509</v>
      </c>
      <c r="H57" s="369">
        <v>486</v>
      </c>
    </row>
    <row r="58" spans="1:8" outlineLevel="2">
      <c r="A58" s="61" t="s">
        <v>930</v>
      </c>
      <c r="B58" s="54">
        <v>1379</v>
      </c>
      <c r="C58" s="54">
        <v>2373</v>
      </c>
      <c r="D58" s="125">
        <v>2367</v>
      </c>
      <c r="E58" s="125">
        <v>2495</v>
      </c>
      <c r="F58" s="325">
        <v>2546</v>
      </c>
      <c r="G58" s="125">
        <v>2546</v>
      </c>
      <c r="H58" s="369">
        <v>2430</v>
      </c>
    </row>
    <row r="59" spans="1:8" outlineLevel="1">
      <c r="A59" s="61" t="s">
        <v>106</v>
      </c>
      <c r="B59" s="54">
        <v>100000</v>
      </c>
      <c r="C59" s="54">
        <v>100000</v>
      </c>
      <c r="D59" s="125">
        <v>100000</v>
      </c>
      <c r="E59" s="125">
        <v>100000</v>
      </c>
      <c r="F59" s="325">
        <v>100000</v>
      </c>
      <c r="G59" s="125">
        <v>100000</v>
      </c>
      <c r="H59" s="369">
        <v>100000</v>
      </c>
    </row>
    <row r="60" spans="1:8" outlineLevel="2">
      <c r="A60" s="61" t="s">
        <v>107</v>
      </c>
      <c r="B60" s="236">
        <f>SUM(B$57:B$59)</f>
        <v>101655</v>
      </c>
      <c r="C60" s="54">
        <v>102848</v>
      </c>
      <c r="D60" s="125">
        <v>102841</v>
      </c>
      <c r="E60" s="125">
        <v>102994</v>
      </c>
      <c r="F60" s="325">
        <v>103055</v>
      </c>
      <c r="G60" s="125">
        <v>103055</v>
      </c>
      <c r="H60" s="369">
        <v>102916</v>
      </c>
    </row>
    <row r="61" spans="1:8" outlineLevel="2">
      <c r="A61" s="61" t="s">
        <v>105</v>
      </c>
      <c r="B61" s="54">
        <v>1068</v>
      </c>
      <c r="C61" s="54">
        <v>1047</v>
      </c>
      <c r="D61" s="125">
        <v>1047</v>
      </c>
      <c r="E61" s="125">
        <v>1047</v>
      </c>
      <c r="F61" s="325">
        <v>1047</v>
      </c>
      <c r="G61" s="125">
        <v>1047</v>
      </c>
      <c r="H61" s="369">
        <v>1040</v>
      </c>
    </row>
    <row r="62" spans="1:8" outlineLevel="1">
      <c r="A62" s="61" t="s">
        <v>105</v>
      </c>
      <c r="B62" s="54">
        <v>8719</v>
      </c>
      <c r="C62" s="54">
        <v>8564</v>
      </c>
      <c r="D62" s="125">
        <v>8564</v>
      </c>
      <c r="E62" s="125">
        <v>8564</v>
      </c>
      <c r="F62" s="325">
        <v>8564</v>
      </c>
      <c r="G62" s="125">
        <v>8564</v>
      </c>
      <c r="H62" s="369">
        <v>8513</v>
      </c>
    </row>
    <row r="63" spans="1:8">
      <c r="A63" s="61" t="s">
        <v>108</v>
      </c>
      <c r="B63" s="236">
        <f>SUM(B$61:B$62)</f>
        <v>9787</v>
      </c>
      <c r="C63" s="54">
        <v>9612</v>
      </c>
      <c r="D63" s="125">
        <v>9612</v>
      </c>
      <c r="E63" s="125">
        <v>9612</v>
      </c>
      <c r="F63" s="325">
        <v>9612</v>
      </c>
      <c r="G63" s="125">
        <v>9612</v>
      </c>
      <c r="H63" s="369">
        <v>9553</v>
      </c>
    </row>
    <row r="64" spans="1:8">
      <c r="A64" s="62" t="s">
        <v>109</v>
      </c>
      <c r="B64" s="236">
        <f>B60+B63</f>
        <v>111442</v>
      </c>
      <c r="C64" s="54">
        <v>112459</v>
      </c>
      <c r="D64" s="125">
        <v>112452</v>
      </c>
      <c r="E64" s="125">
        <v>112606</v>
      </c>
      <c r="F64" s="325">
        <v>112666</v>
      </c>
      <c r="G64" s="125">
        <v>112666</v>
      </c>
      <c r="H64" s="369">
        <v>112468</v>
      </c>
    </row>
    <row r="65" spans="1:8" outlineLevel="1">
      <c r="A65" s="62" t="s">
        <v>110</v>
      </c>
      <c r="B65" s="54">
        <v>223076</v>
      </c>
      <c r="C65" s="125">
        <v>221155</v>
      </c>
      <c r="D65" s="125">
        <v>221155</v>
      </c>
      <c r="E65" s="125">
        <v>221155</v>
      </c>
      <c r="F65" s="325">
        <v>221155</v>
      </c>
      <c r="G65" s="125">
        <v>221155</v>
      </c>
      <c r="H65" s="369">
        <v>234286</v>
      </c>
    </row>
    <row r="66" spans="1:8">
      <c r="A66" s="237" t="s">
        <v>541</v>
      </c>
      <c r="C66" s="125"/>
      <c r="D66" s="125">
        <v>10000</v>
      </c>
      <c r="E66" s="125">
        <v>10000</v>
      </c>
      <c r="F66" s="325">
        <v>10000</v>
      </c>
      <c r="G66" s="125">
        <v>10000</v>
      </c>
      <c r="H66" s="369">
        <v>10000</v>
      </c>
    </row>
    <row r="67" spans="1:8">
      <c r="A67" s="62" t="s">
        <v>540</v>
      </c>
      <c r="C67" s="125"/>
      <c r="D67" s="125">
        <v>10000</v>
      </c>
      <c r="E67" s="125">
        <v>10000</v>
      </c>
      <c r="F67" s="325">
        <v>10000</v>
      </c>
      <c r="G67" s="125">
        <v>10000</v>
      </c>
      <c r="H67" s="369">
        <v>10000</v>
      </c>
    </row>
    <row r="68" spans="1:8">
      <c r="A68" s="62" t="s">
        <v>931</v>
      </c>
      <c r="B68" s="54">
        <v>28778</v>
      </c>
      <c r="C68" s="125">
        <v>35605</v>
      </c>
      <c r="D68" s="125">
        <v>36167</v>
      </c>
      <c r="E68" s="299">
        <v>28110</v>
      </c>
      <c r="F68" s="328">
        <v>19474</v>
      </c>
      <c r="G68" s="357">
        <v>13577</v>
      </c>
      <c r="H68" s="369">
        <v>-87</v>
      </c>
    </row>
    <row r="69" spans="1:8" ht="18" thickBot="1">
      <c r="A69" s="64" t="s">
        <v>111</v>
      </c>
      <c r="B69" s="236">
        <f>B37+B48+B56+B64+B65+B68</f>
        <v>1447813</v>
      </c>
      <c r="C69" s="236">
        <f>C37+C48+C56+C64+C65+C68</f>
        <v>1434021</v>
      </c>
      <c r="D69" s="236">
        <f>D37+D48+D56+D64+D65+D67+D68</f>
        <v>1358684</v>
      </c>
      <c r="E69" s="236">
        <f>E37+E48+E56+E64+E65+E68+E67</f>
        <v>1344613</v>
      </c>
      <c r="F69" s="236">
        <f>F37+F48+F56+F64+F65+F68+F67</f>
        <v>1315674</v>
      </c>
      <c r="G69" s="236">
        <v>1293973</v>
      </c>
      <c r="H69" s="366">
        <v>1364885</v>
      </c>
    </row>
    <row r="70" spans="1:8" ht="18" outlineLevel="1" thickBot="1">
      <c r="A70" s="53" t="s">
        <v>117</v>
      </c>
      <c r="B70" s="57">
        <f t="shared" ref="B70:H70" si="6">B33-B69</f>
        <v>-524874</v>
      </c>
      <c r="C70" s="57">
        <f t="shared" si="6"/>
        <v>367116</v>
      </c>
      <c r="D70" s="57">
        <f t="shared" si="6"/>
        <v>527605</v>
      </c>
      <c r="E70" s="57">
        <f t="shared" si="6"/>
        <v>686669</v>
      </c>
      <c r="F70" s="57">
        <f t="shared" si="6"/>
        <v>766158</v>
      </c>
      <c r="G70" s="57">
        <f t="shared" si="6"/>
        <v>823754</v>
      </c>
      <c r="H70" s="57">
        <f t="shared" si="6"/>
        <v>607438</v>
      </c>
    </row>
    <row r="71" spans="1:8" outlineLevel="1">
      <c r="A71" s="62" t="s">
        <v>112</v>
      </c>
      <c r="B71" s="54">
        <v>2500000</v>
      </c>
      <c r="C71" s="125">
        <v>2500000</v>
      </c>
      <c r="D71" s="125">
        <v>2500000</v>
      </c>
      <c r="E71" s="125">
        <v>2500000</v>
      </c>
      <c r="F71" s="125">
        <v>2500000</v>
      </c>
      <c r="G71" s="125">
        <v>2500000</v>
      </c>
      <c r="H71" s="369">
        <v>2500000</v>
      </c>
    </row>
    <row r="72" spans="1:8" outlineLevel="1">
      <c r="A72" s="62" t="s">
        <v>113</v>
      </c>
      <c r="B72" s="54">
        <v>546970</v>
      </c>
      <c r="C72" s="125">
        <v>523275</v>
      </c>
      <c r="D72" s="125">
        <v>477458</v>
      </c>
      <c r="E72" s="299">
        <v>453492</v>
      </c>
      <c r="F72" s="328">
        <v>431354</v>
      </c>
      <c r="G72" s="357">
        <v>397190</v>
      </c>
      <c r="H72" s="369">
        <v>410036</v>
      </c>
    </row>
    <row r="73" spans="1:8" outlineLevel="1">
      <c r="A73" s="62" t="s">
        <v>114</v>
      </c>
      <c r="B73" s="54">
        <v>812500</v>
      </c>
      <c r="C73" s="125">
        <v>812500</v>
      </c>
      <c r="D73" s="125">
        <v>812500</v>
      </c>
      <c r="E73" s="125">
        <v>812500</v>
      </c>
      <c r="F73" s="325">
        <v>812500</v>
      </c>
      <c r="G73" s="125">
        <v>812500</v>
      </c>
      <c r="H73" s="369">
        <v>812500</v>
      </c>
    </row>
    <row r="74" spans="1:8" ht="18" thickBot="1">
      <c r="A74" s="62" t="s">
        <v>115</v>
      </c>
      <c r="B74" s="54">
        <v>383705</v>
      </c>
      <c r="C74" s="125">
        <v>474733</v>
      </c>
      <c r="D74" s="125">
        <v>482230</v>
      </c>
      <c r="E74" s="299">
        <v>374799</v>
      </c>
      <c r="F74" s="328">
        <v>259658</v>
      </c>
      <c r="G74" s="357">
        <v>181028</v>
      </c>
      <c r="H74" s="369">
        <v>-1160</v>
      </c>
    </row>
    <row r="75" spans="1:8" ht="18" thickBot="1">
      <c r="A75" s="53" t="s">
        <v>116</v>
      </c>
      <c r="B75" s="57">
        <f t="shared" ref="B75:H75" si="7">SUM(B$71:B$74)</f>
        <v>4243175</v>
      </c>
      <c r="C75" s="57">
        <f t="shared" si="7"/>
        <v>4310508</v>
      </c>
      <c r="D75" s="57">
        <f t="shared" si="7"/>
        <v>4272188</v>
      </c>
      <c r="E75" s="57">
        <f t="shared" si="7"/>
        <v>4140791</v>
      </c>
      <c r="F75" s="57">
        <f t="shared" si="7"/>
        <v>4003512</v>
      </c>
      <c r="G75" s="57">
        <f t="shared" si="7"/>
        <v>3890718</v>
      </c>
      <c r="H75" s="57">
        <f t="shared" si="7"/>
        <v>3721376</v>
      </c>
    </row>
    <row r="77" spans="1:8">
      <c r="A77" s="55" t="s">
        <v>118</v>
      </c>
    </row>
  </sheetData>
  <phoneticPr fontId="1" type="noConversion"/>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8774F-4971-42E8-A6C5-B10F98B0C621}">
  <dimension ref="B2:H8"/>
  <sheetViews>
    <sheetView workbookViewId="0">
      <selection activeCell="J28" sqref="J28"/>
    </sheetView>
  </sheetViews>
  <sheetFormatPr defaultColWidth="8.69921875" defaultRowHeight="17.399999999999999"/>
  <cols>
    <col min="1" max="1" width="8.69921875" style="119"/>
    <col min="2" max="2" width="10.3984375" style="119" bestFit="1" customWidth="1"/>
    <col min="3" max="16384" width="8.69921875" style="119"/>
  </cols>
  <sheetData>
    <row r="2" spans="2:8" ht="18" thickBot="1">
      <c r="B2" s="375" t="s">
        <v>227</v>
      </c>
      <c r="C2" s="375"/>
      <c r="D2" s="375"/>
      <c r="E2" s="375"/>
      <c r="F2" s="375"/>
      <c r="G2" s="375"/>
      <c r="H2" s="375"/>
    </row>
    <row r="3" spans="2:8" ht="18" thickBot="1">
      <c r="B3" s="108"/>
      <c r="C3" s="102" t="s">
        <v>233</v>
      </c>
      <c r="D3" s="102" t="s">
        <v>234</v>
      </c>
      <c r="E3" s="102" t="s">
        <v>235</v>
      </c>
      <c r="F3" s="102" t="s">
        <v>236</v>
      </c>
      <c r="G3" s="102" t="s">
        <v>237</v>
      </c>
      <c r="H3" s="103" t="s">
        <v>238</v>
      </c>
    </row>
    <row r="4" spans="2:8">
      <c r="B4" s="109" t="s">
        <v>228</v>
      </c>
      <c r="C4" s="232">
        <v>1</v>
      </c>
      <c r="D4" s="232">
        <v>1</v>
      </c>
      <c r="E4" s="232">
        <v>1</v>
      </c>
      <c r="F4" s="232">
        <v>1</v>
      </c>
      <c r="G4" s="232">
        <v>1</v>
      </c>
      <c r="H4" s="105">
        <v>3</v>
      </c>
    </row>
    <row r="5" spans="2:8">
      <c r="B5" s="109" t="s">
        <v>229</v>
      </c>
      <c r="C5" s="232">
        <v>4</v>
      </c>
      <c r="D5" s="232">
        <v>2</v>
      </c>
      <c r="E5" s="232">
        <v>2</v>
      </c>
      <c r="F5" s="232">
        <v>2</v>
      </c>
      <c r="G5" s="232">
        <v>1</v>
      </c>
      <c r="H5" s="105">
        <v>3</v>
      </c>
    </row>
    <row r="6" spans="2:8">
      <c r="B6" s="109" t="s">
        <v>230</v>
      </c>
      <c r="C6" s="232">
        <v>7</v>
      </c>
      <c r="D6" s="232">
        <v>5</v>
      </c>
      <c r="E6" s="232">
        <v>7</v>
      </c>
      <c r="F6" s="232">
        <v>6</v>
      </c>
      <c r="G6" s="232">
        <v>5</v>
      </c>
      <c r="H6" s="105">
        <v>5</v>
      </c>
    </row>
    <row r="7" spans="2:8">
      <c r="B7" s="109" t="s">
        <v>231</v>
      </c>
      <c r="C7" s="232">
        <v>7</v>
      </c>
      <c r="D7" s="232">
        <v>9</v>
      </c>
      <c r="E7" s="232">
        <v>5</v>
      </c>
      <c r="F7" s="232">
        <v>5</v>
      </c>
      <c r="G7" s="232">
        <v>4</v>
      </c>
      <c r="H7" s="105">
        <v>1</v>
      </c>
    </row>
    <row r="8" spans="2:8" ht="18" thickBot="1">
      <c r="B8" s="110" t="s">
        <v>232</v>
      </c>
      <c r="C8" s="106">
        <v>9</v>
      </c>
      <c r="D8" s="106">
        <v>8</v>
      </c>
      <c r="E8" s="106">
        <v>5</v>
      </c>
      <c r="F8" s="106">
        <v>6</v>
      </c>
      <c r="G8" s="106">
        <v>4</v>
      </c>
      <c r="H8" s="107">
        <v>6</v>
      </c>
    </row>
  </sheetData>
  <mergeCells count="1">
    <mergeCell ref="B2:H2"/>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T29"/>
  <sheetViews>
    <sheetView topLeftCell="C1" zoomScale="85" zoomScaleNormal="85" workbookViewId="0">
      <selection activeCell="L28" sqref="L28"/>
    </sheetView>
  </sheetViews>
  <sheetFormatPr defaultRowHeight="17.399999999999999"/>
  <cols>
    <col min="4" max="4" width="26.09765625" bestFit="1" customWidth="1"/>
    <col min="12" max="12" width="26.8984375" bestFit="1" customWidth="1"/>
    <col min="14" max="14" width="26.8984375" bestFit="1" customWidth="1"/>
  </cols>
  <sheetData>
    <row r="4" spans="4:20">
      <c r="D4" s="50"/>
      <c r="E4" s="5" t="s">
        <v>54</v>
      </c>
      <c r="F4" s="5" t="s">
        <v>55</v>
      </c>
      <c r="G4" s="5" t="s">
        <v>56</v>
      </c>
      <c r="H4" s="5" t="s">
        <v>57</v>
      </c>
      <c r="I4" s="5" t="s">
        <v>58</v>
      </c>
      <c r="J4" s="5" t="s">
        <v>59</v>
      </c>
      <c r="N4" s="50"/>
      <c r="O4" s="5" t="s">
        <v>54</v>
      </c>
      <c r="P4" s="5" t="s">
        <v>55</v>
      </c>
      <c r="Q4" s="5" t="s">
        <v>56</v>
      </c>
      <c r="R4" s="5" t="s">
        <v>57</v>
      </c>
      <c r="S4" s="5" t="s">
        <v>58</v>
      </c>
      <c r="T4" s="5" t="s">
        <v>59</v>
      </c>
    </row>
    <row r="5" spans="4:20">
      <c r="D5" s="51" t="s">
        <v>60</v>
      </c>
      <c r="E5" s="47">
        <v>1</v>
      </c>
      <c r="F5" s="47"/>
      <c r="G5" s="47">
        <v>0.2</v>
      </c>
      <c r="H5" s="47"/>
      <c r="I5" s="47"/>
      <c r="J5" s="47">
        <v>0.8</v>
      </c>
      <c r="L5" t="s">
        <v>60</v>
      </c>
      <c r="M5" s="125">
        <v>125900</v>
      </c>
      <c r="N5" s="51" t="s">
        <v>60</v>
      </c>
      <c r="O5" s="348">
        <v>1</v>
      </c>
      <c r="P5" s="348"/>
      <c r="Q5" s="348">
        <v>0.2</v>
      </c>
      <c r="R5" s="348"/>
      <c r="S5" s="348"/>
      <c r="T5" s="348">
        <v>0.8</v>
      </c>
    </row>
    <row r="6" spans="4:20">
      <c r="D6" s="51" t="s">
        <v>61</v>
      </c>
      <c r="E6" s="47">
        <v>1</v>
      </c>
      <c r="F6" s="47"/>
      <c r="G6" s="47">
        <v>0.15</v>
      </c>
      <c r="H6" s="47">
        <v>0.05</v>
      </c>
      <c r="I6" s="47"/>
      <c r="J6" s="47">
        <v>0.8</v>
      </c>
      <c r="L6" t="s">
        <v>61</v>
      </c>
      <c r="M6" s="125">
        <v>11000</v>
      </c>
      <c r="N6" s="51" t="s">
        <v>61</v>
      </c>
      <c r="O6" s="348">
        <v>1</v>
      </c>
      <c r="P6" s="348"/>
      <c r="Q6" s="348">
        <v>0.15</v>
      </c>
      <c r="R6" s="348">
        <v>0.05</v>
      </c>
      <c r="S6" s="348"/>
      <c r="T6" s="348">
        <v>0.8</v>
      </c>
    </row>
    <row r="7" spans="4:20">
      <c r="D7" s="51" t="s">
        <v>62</v>
      </c>
      <c r="E7" s="47">
        <v>1</v>
      </c>
      <c r="F7" s="47"/>
      <c r="G7" s="47">
        <v>0.14000000000000001</v>
      </c>
      <c r="H7" s="47">
        <v>0.05</v>
      </c>
      <c r="I7" s="47">
        <v>0.01</v>
      </c>
      <c r="J7" s="47">
        <v>0.8</v>
      </c>
      <c r="L7" t="s">
        <v>62</v>
      </c>
      <c r="M7" s="125">
        <v>41900</v>
      </c>
      <c r="N7" s="51" t="s">
        <v>62</v>
      </c>
      <c r="O7" s="348">
        <v>1</v>
      </c>
      <c r="P7" s="348"/>
      <c r="Q7" s="348">
        <v>0.14000000000000001</v>
      </c>
      <c r="R7" s="348">
        <v>0.05</v>
      </c>
      <c r="S7" s="348">
        <v>0.01</v>
      </c>
      <c r="T7" s="348">
        <v>0.8</v>
      </c>
    </row>
    <row r="8" spans="4:20">
      <c r="D8" s="51" t="s">
        <v>63</v>
      </c>
      <c r="E8" s="47"/>
      <c r="F8" s="47">
        <v>1</v>
      </c>
      <c r="G8" s="47">
        <v>0.06</v>
      </c>
      <c r="H8" s="47"/>
      <c r="I8" s="47"/>
      <c r="J8" s="47">
        <v>0.24</v>
      </c>
      <c r="L8" t="s">
        <v>63</v>
      </c>
      <c r="M8" s="125">
        <v>166100</v>
      </c>
      <c r="N8" s="51" t="s">
        <v>63</v>
      </c>
      <c r="O8" s="348"/>
      <c r="P8" s="348">
        <v>1</v>
      </c>
      <c r="Q8" s="348">
        <v>0.06</v>
      </c>
      <c r="R8" s="348"/>
      <c r="S8" s="348"/>
      <c r="T8" s="348">
        <v>0.24</v>
      </c>
    </row>
    <row r="9" spans="4:20">
      <c r="D9" s="51" t="s">
        <v>64</v>
      </c>
      <c r="E9" s="47"/>
      <c r="F9" s="47">
        <v>1</v>
      </c>
      <c r="G9" s="47">
        <v>0.05</v>
      </c>
      <c r="H9" s="47"/>
      <c r="I9" s="47">
        <v>0.01</v>
      </c>
      <c r="J9" s="47">
        <v>0.24</v>
      </c>
      <c r="L9" t="s">
        <v>64</v>
      </c>
      <c r="M9" s="125">
        <v>18000</v>
      </c>
      <c r="N9" s="51" t="s">
        <v>64</v>
      </c>
      <c r="O9" s="348"/>
      <c r="P9" s="348">
        <v>1</v>
      </c>
      <c r="Q9" s="348">
        <v>0.05</v>
      </c>
      <c r="R9" s="348"/>
      <c r="S9" s="348">
        <v>0.01</v>
      </c>
      <c r="T9" s="348">
        <v>0.24</v>
      </c>
    </row>
    <row r="10" spans="4:20">
      <c r="D10" s="51" t="s">
        <v>65</v>
      </c>
      <c r="E10" s="47"/>
      <c r="F10" s="47">
        <v>1</v>
      </c>
      <c r="G10" s="47">
        <v>0.04</v>
      </c>
      <c r="H10" s="47">
        <v>0.02</v>
      </c>
      <c r="I10" s="47"/>
      <c r="J10" s="47">
        <v>0.24</v>
      </c>
      <c r="L10" t="s">
        <v>65</v>
      </c>
      <c r="M10" s="125">
        <v>51300</v>
      </c>
      <c r="N10" s="51" t="s">
        <v>65</v>
      </c>
      <c r="O10" s="348"/>
      <c r="P10" s="348">
        <v>1</v>
      </c>
      <c r="Q10" s="348">
        <v>0.04</v>
      </c>
      <c r="R10" s="348">
        <v>0.02</v>
      </c>
      <c r="S10" s="348"/>
      <c r="T10" s="348">
        <v>0.24</v>
      </c>
    </row>
    <row r="11" spans="4:20">
      <c r="D11" s="52" t="s">
        <v>66</v>
      </c>
      <c r="E11" s="50">
        <f t="shared" ref="E11:J11" si="0">SUM(E5:E10)</f>
        <v>3</v>
      </c>
      <c r="F11" s="50">
        <f t="shared" si="0"/>
        <v>3</v>
      </c>
      <c r="G11" s="50">
        <f t="shared" si="0"/>
        <v>0.64000000000000012</v>
      </c>
      <c r="H11" s="50">
        <f t="shared" si="0"/>
        <v>0.12000000000000001</v>
      </c>
      <c r="I11" s="50">
        <f t="shared" si="0"/>
        <v>0.02</v>
      </c>
      <c r="J11" s="50">
        <f t="shared" si="0"/>
        <v>3.120000000000001</v>
      </c>
      <c r="N11" s="52" t="s">
        <v>66</v>
      </c>
      <c r="O11" s="50">
        <f t="shared" ref="O11:T11" si="1">SUM(O5:O10)</f>
        <v>3</v>
      </c>
      <c r="P11" s="50">
        <f t="shared" si="1"/>
        <v>3</v>
      </c>
      <c r="Q11" s="50">
        <f t="shared" si="1"/>
        <v>0.64000000000000012</v>
      </c>
      <c r="R11" s="50">
        <f t="shared" si="1"/>
        <v>0.12000000000000001</v>
      </c>
      <c r="S11" s="50">
        <f t="shared" si="1"/>
        <v>0.02</v>
      </c>
      <c r="T11" s="50">
        <f t="shared" si="1"/>
        <v>3.120000000000001</v>
      </c>
    </row>
    <row r="13" spans="4:20">
      <c r="N13" s="50"/>
      <c r="O13" s="5" t="s">
        <v>54</v>
      </c>
      <c r="P13" s="5" t="s">
        <v>55</v>
      </c>
      <c r="Q13" s="5" t="s">
        <v>56</v>
      </c>
      <c r="R13" s="5" t="s">
        <v>57</v>
      </c>
      <c r="S13" s="5" t="s">
        <v>58</v>
      </c>
      <c r="T13" s="5" t="s">
        <v>59</v>
      </c>
    </row>
    <row r="14" spans="4:20">
      <c r="N14" s="51" t="s">
        <v>60</v>
      </c>
      <c r="O14" s="359">
        <f t="shared" ref="O14:T19" si="2">$M5*O5</f>
        <v>125900</v>
      </c>
      <c r="P14" s="359">
        <f t="shared" si="2"/>
        <v>0</v>
      </c>
      <c r="Q14" s="359">
        <f t="shared" si="2"/>
        <v>25180</v>
      </c>
      <c r="R14" s="359">
        <f t="shared" si="2"/>
        <v>0</v>
      </c>
      <c r="S14" s="359">
        <f t="shared" si="2"/>
        <v>0</v>
      </c>
      <c r="T14" s="359">
        <f t="shared" si="2"/>
        <v>100720</v>
      </c>
    </row>
    <row r="15" spans="4:20">
      <c r="N15" s="51" t="s">
        <v>61</v>
      </c>
      <c r="O15" s="359">
        <f t="shared" si="2"/>
        <v>11000</v>
      </c>
      <c r="P15" s="359">
        <f t="shared" si="2"/>
        <v>0</v>
      </c>
      <c r="Q15" s="359">
        <f t="shared" si="2"/>
        <v>1650</v>
      </c>
      <c r="R15" s="359">
        <f t="shared" si="2"/>
        <v>550</v>
      </c>
      <c r="S15" s="359">
        <f t="shared" si="2"/>
        <v>0</v>
      </c>
      <c r="T15" s="359">
        <f t="shared" si="2"/>
        <v>8800</v>
      </c>
    </row>
    <row r="16" spans="4:20">
      <c r="N16" s="51" t="s">
        <v>62</v>
      </c>
      <c r="O16" s="359">
        <f t="shared" si="2"/>
        <v>41900</v>
      </c>
      <c r="P16" s="359">
        <f t="shared" si="2"/>
        <v>0</v>
      </c>
      <c r="Q16" s="359">
        <f t="shared" si="2"/>
        <v>5866.0000000000009</v>
      </c>
      <c r="R16" s="359">
        <f t="shared" si="2"/>
        <v>2095</v>
      </c>
      <c r="S16" s="359">
        <f t="shared" si="2"/>
        <v>419</v>
      </c>
      <c r="T16" s="359">
        <f t="shared" si="2"/>
        <v>33520</v>
      </c>
    </row>
    <row r="17" spans="14:20">
      <c r="N17" s="51" t="s">
        <v>63</v>
      </c>
      <c r="O17" s="359">
        <f t="shared" si="2"/>
        <v>0</v>
      </c>
      <c r="P17" s="359">
        <f t="shared" si="2"/>
        <v>166100</v>
      </c>
      <c r="Q17" s="359">
        <f t="shared" si="2"/>
        <v>9966</v>
      </c>
      <c r="R17" s="359">
        <f t="shared" si="2"/>
        <v>0</v>
      </c>
      <c r="S17" s="359">
        <f t="shared" si="2"/>
        <v>0</v>
      </c>
      <c r="T17" s="359">
        <f t="shared" si="2"/>
        <v>39864</v>
      </c>
    </row>
    <row r="18" spans="14:20">
      <c r="N18" s="51" t="s">
        <v>64</v>
      </c>
      <c r="O18" s="359">
        <f t="shared" si="2"/>
        <v>0</v>
      </c>
      <c r="P18" s="359">
        <f t="shared" si="2"/>
        <v>18000</v>
      </c>
      <c r="Q18" s="359">
        <f t="shared" si="2"/>
        <v>900</v>
      </c>
      <c r="R18" s="359">
        <f t="shared" si="2"/>
        <v>0</v>
      </c>
      <c r="S18" s="359">
        <f t="shared" si="2"/>
        <v>180</v>
      </c>
      <c r="T18" s="359">
        <f t="shared" si="2"/>
        <v>4320</v>
      </c>
    </row>
    <row r="19" spans="14:20">
      <c r="N19" s="51" t="s">
        <v>65</v>
      </c>
      <c r="O19" s="359">
        <f t="shared" si="2"/>
        <v>0</v>
      </c>
      <c r="P19" s="359">
        <f t="shared" si="2"/>
        <v>51300</v>
      </c>
      <c r="Q19" s="359">
        <f t="shared" si="2"/>
        <v>2052</v>
      </c>
      <c r="R19" s="359">
        <f t="shared" si="2"/>
        <v>1026</v>
      </c>
      <c r="S19" s="359">
        <f t="shared" si="2"/>
        <v>0</v>
      </c>
      <c r="T19" s="359">
        <f t="shared" si="2"/>
        <v>12312</v>
      </c>
    </row>
    <row r="20" spans="14:20">
      <c r="N20" s="52" t="s">
        <v>66</v>
      </c>
      <c r="O20" s="360">
        <f t="shared" ref="O20:T20" si="3">SUM(O14:O19)</f>
        <v>178800</v>
      </c>
      <c r="P20" s="360">
        <f t="shared" si="3"/>
        <v>235400</v>
      </c>
      <c r="Q20" s="360">
        <f t="shared" si="3"/>
        <v>45614</v>
      </c>
      <c r="R20" s="360">
        <f t="shared" si="3"/>
        <v>3671</v>
      </c>
      <c r="S20" s="360">
        <f t="shared" si="3"/>
        <v>599</v>
      </c>
      <c r="T20" s="360">
        <f t="shared" si="3"/>
        <v>199536</v>
      </c>
    </row>
    <row r="22" spans="14:20">
      <c r="N22" s="50"/>
      <c r="O22" s="5" t="s">
        <v>54</v>
      </c>
      <c r="P22" s="5" t="s">
        <v>55</v>
      </c>
      <c r="Q22" s="5" t="s">
        <v>56</v>
      </c>
      <c r="R22" s="5" t="s">
        <v>57</v>
      </c>
      <c r="S22" s="5" t="s">
        <v>58</v>
      </c>
      <c r="T22" s="5" t="s">
        <v>59</v>
      </c>
    </row>
    <row r="23" spans="14:20">
      <c r="N23" s="51" t="s">
        <v>60</v>
      </c>
      <c r="O23" s="359">
        <f t="shared" ref="O23:T28" si="4">O14*26</f>
        <v>3273400</v>
      </c>
      <c r="P23" s="359">
        <f t="shared" si="4"/>
        <v>0</v>
      </c>
      <c r="Q23" s="359">
        <f t="shared" si="4"/>
        <v>654680</v>
      </c>
      <c r="R23" s="359">
        <f t="shared" si="4"/>
        <v>0</v>
      </c>
      <c r="S23" s="359">
        <f t="shared" si="4"/>
        <v>0</v>
      </c>
      <c r="T23" s="359">
        <f t="shared" si="4"/>
        <v>2618720</v>
      </c>
    </row>
    <row r="24" spans="14:20">
      <c r="N24" s="51" t="s">
        <v>61</v>
      </c>
      <c r="O24" s="359">
        <f t="shared" si="4"/>
        <v>286000</v>
      </c>
      <c r="P24" s="359">
        <f t="shared" si="4"/>
        <v>0</v>
      </c>
      <c r="Q24" s="359">
        <f t="shared" si="4"/>
        <v>42900</v>
      </c>
      <c r="R24" s="359">
        <f t="shared" si="4"/>
        <v>14300</v>
      </c>
      <c r="S24" s="359">
        <f t="shared" si="4"/>
        <v>0</v>
      </c>
      <c r="T24" s="359">
        <f t="shared" si="4"/>
        <v>228800</v>
      </c>
    </row>
    <row r="25" spans="14:20">
      <c r="N25" s="51" t="s">
        <v>62</v>
      </c>
      <c r="O25" s="359">
        <f t="shared" si="4"/>
        <v>1089400</v>
      </c>
      <c r="P25" s="359">
        <f t="shared" si="4"/>
        <v>0</v>
      </c>
      <c r="Q25" s="359">
        <f t="shared" si="4"/>
        <v>152516.00000000003</v>
      </c>
      <c r="R25" s="359">
        <f t="shared" si="4"/>
        <v>54470</v>
      </c>
      <c r="S25" s="359">
        <f t="shared" si="4"/>
        <v>10894</v>
      </c>
      <c r="T25" s="359">
        <f t="shared" si="4"/>
        <v>871520</v>
      </c>
    </row>
    <row r="26" spans="14:20">
      <c r="N26" s="51" t="s">
        <v>63</v>
      </c>
      <c r="O26" s="359">
        <f t="shared" si="4"/>
        <v>0</v>
      </c>
      <c r="P26" s="359">
        <f t="shared" si="4"/>
        <v>4318600</v>
      </c>
      <c r="Q26" s="359">
        <f t="shared" si="4"/>
        <v>259116</v>
      </c>
      <c r="R26" s="359">
        <f t="shared" si="4"/>
        <v>0</v>
      </c>
      <c r="S26" s="359">
        <f t="shared" si="4"/>
        <v>0</v>
      </c>
      <c r="T26" s="359">
        <f t="shared" si="4"/>
        <v>1036464</v>
      </c>
    </row>
    <row r="27" spans="14:20">
      <c r="N27" s="51" t="s">
        <v>64</v>
      </c>
      <c r="O27" s="359">
        <f t="shared" si="4"/>
        <v>0</v>
      </c>
      <c r="P27" s="359">
        <f t="shared" si="4"/>
        <v>468000</v>
      </c>
      <c r="Q27" s="359">
        <f t="shared" si="4"/>
        <v>23400</v>
      </c>
      <c r="R27" s="359">
        <f t="shared" si="4"/>
        <v>0</v>
      </c>
      <c r="S27" s="359">
        <f t="shared" si="4"/>
        <v>4680</v>
      </c>
      <c r="T27" s="359">
        <f t="shared" si="4"/>
        <v>112320</v>
      </c>
    </row>
    <row r="28" spans="14:20">
      <c r="N28" s="51" t="s">
        <v>65</v>
      </c>
      <c r="O28" s="359">
        <f t="shared" si="4"/>
        <v>0</v>
      </c>
      <c r="P28" s="359">
        <f t="shared" si="4"/>
        <v>1333800</v>
      </c>
      <c r="Q28" s="359">
        <f t="shared" si="4"/>
        <v>53352</v>
      </c>
      <c r="R28" s="359">
        <f t="shared" si="4"/>
        <v>26676</v>
      </c>
      <c r="S28" s="359">
        <f t="shared" si="4"/>
        <v>0</v>
      </c>
      <c r="T28" s="359">
        <f t="shared" si="4"/>
        <v>320112</v>
      </c>
    </row>
    <row r="29" spans="14:20">
      <c r="N29" s="52" t="s">
        <v>66</v>
      </c>
      <c r="O29" s="360">
        <f t="shared" ref="O29:T29" si="5">SUM(O23:O28)</f>
        <v>4648800</v>
      </c>
      <c r="P29" s="360">
        <f t="shared" si="5"/>
        <v>6120400</v>
      </c>
      <c r="Q29" s="360">
        <f t="shared" si="5"/>
        <v>1185964</v>
      </c>
      <c r="R29" s="360">
        <f t="shared" si="5"/>
        <v>95446</v>
      </c>
      <c r="S29" s="360">
        <f t="shared" si="5"/>
        <v>15574</v>
      </c>
      <c r="T29" s="360">
        <f t="shared" si="5"/>
        <v>5187936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541EA-A752-4EDD-A6E0-FB5E8701410D}">
  <dimension ref="A2:S120"/>
  <sheetViews>
    <sheetView zoomScale="55" zoomScaleNormal="55" workbookViewId="0">
      <selection activeCell="H26" sqref="H26"/>
    </sheetView>
  </sheetViews>
  <sheetFormatPr defaultColWidth="8.796875" defaultRowHeight="17.399999999999999"/>
  <cols>
    <col min="1" max="2" width="9.3984375" style="119" bestFit="1" customWidth="1"/>
    <col min="3" max="3" width="22.796875" style="119" bestFit="1" customWidth="1"/>
    <col min="4" max="4" width="19" style="119" customWidth="1"/>
    <col min="5" max="5" width="19" style="119" bestFit="1" customWidth="1"/>
    <col min="6" max="6" width="19" style="119" customWidth="1"/>
    <col min="7" max="9" width="19" style="119" bestFit="1" customWidth="1"/>
    <col min="10" max="11" width="8.796875" style="119"/>
    <col min="12" max="12" width="47.3984375" style="119" customWidth="1"/>
    <col min="13" max="13" width="53.69921875" style="119" customWidth="1"/>
    <col min="14" max="16384" width="8.796875" style="119"/>
  </cols>
  <sheetData>
    <row r="2" spans="1:13" ht="18" thickBot="1">
      <c r="A2" s="376" t="s">
        <v>0</v>
      </c>
      <c r="B2" s="376"/>
      <c r="C2" s="376"/>
      <c r="D2" s="376"/>
      <c r="E2" s="376"/>
      <c r="F2" s="376"/>
      <c r="G2" s="376"/>
      <c r="H2" s="376"/>
      <c r="I2" s="376"/>
      <c r="J2" s="376"/>
    </row>
    <row r="3" spans="1:13" ht="18" thickBot="1">
      <c r="A3" s="377" t="s">
        <v>1</v>
      </c>
      <c r="B3" s="378"/>
      <c r="C3" s="379"/>
      <c r="D3" s="319">
        <v>0</v>
      </c>
      <c r="E3" s="76">
        <v>1</v>
      </c>
      <c r="F3" s="76">
        <v>2</v>
      </c>
      <c r="G3" s="76">
        <v>3</v>
      </c>
      <c r="H3" s="76">
        <v>4</v>
      </c>
      <c r="I3" s="76">
        <v>5</v>
      </c>
      <c r="J3" s="77">
        <v>6</v>
      </c>
      <c r="L3" s="321" t="s">
        <v>239</v>
      </c>
      <c r="M3" s="321" t="s">
        <v>240</v>
      </c>
    </row>
    <row r="4" spans="1:13" ht="18" customHeight="1" thickTop="1">
      <c r="A4" s="386" t="s">
        <v>462</v>
      </c>
      <c r="B4" s="389" t="s">
        <v>402</v>
      </c>
      <c r="C4" s="181" t="s">
        <v>403</v>
      </c>
      <c r="D4" s="315" t="s">
        <v>74</v>
      </c>
      <c r="E4" s="315" t="s">
        <v>74</v>
      </c>
      <c r="F4" s="315" t="s">
        <v>74</v>
      </c>
      <c r="G4" s="164" t="s">
        <v>74</v>
      </c>
      <c r="H4" s="164" t="s">
        <v>74</v>
      </c>
      <c r="I4" s="344" t="s">
        <v>841</v>
      </c>
      <c r="J4" s="182"/>
      <c r="L4" s="120" t="s">
        <v>346</v>
      </c>
    </row>
    <row r="5" spans="1:13">
      <c r="A5" s="387"/>
      <c r="B5" s="390"/>
      <c r="C5" s="176" t="s">
        <v>463</v>
      </c>
      <c r="D5" s="314" t="s">
        <v>419</v>
      </c>
      <c r="E5" s="314" t="s">
        <v>419</v>
      </c>
      <c r="F5" s="314" t="s">
        <v>419</v>
      </c>
      <c r="G5" s="154" t="s">
        <v>419</v>
      </c>
      <c r="H5" s="154" t="s">
        <v>419</v>
      </c>
      <c r="I5" s="154" t="s">
        <v>419</v>
      </c>
      <c r="J5" s="172"/>
      <c r="L5" s="119" t="s">
        <v>340</v>
      </c>
      <c r="M5" s="119" t="s">
        <v>363</v>
      </c>
    </row>
    <row r="6" spans="1:13">
      <c r="A6" s="387"/>
      <c r="B6" s="390"/>
      <c r="C6" s="176" t="s">
        <v>143</v>
      </c>
      <c r="D6" s="167" t="s">
        <v>149</v>
      </c>
      <c r="E6" s="167" t="s">
        <v>149</v>
      </c>
      <c r="F6" s="167" t="s">
        <v>149</v>
      </c>
      <c r="G6" s="154" t="s">
        <v>170</v>
      </c>
      <c r="H6" s="154" t="s">
        <v>170</v>
      </c>
      <c r="I6" s="154" t="s">
        <v>170</v>
      </c>
      <c r="J6" s="172"/>
      <c r="L6" s="119" t="s">
        <v>341</v>
      </c>
      <c r="M6" s="119" t="s">
        <v>364</v>
      </c>
    </row>
    <row r="7" spans="1:13">
      <c r="A7" s="387"/>
      <c r="B7" s="390"/>
      <c r="C7" s="176" t="s">
        <v>464</v>
      </c>
      <c r="D7" s="167">
        <v>92</v>
      </c>
      <c r="E7" s="180">
        <v>96</v>
      </c>
      <c r="F7" s="154">
        <v>96</v>
      </c>
      <c r="G7" s="154">
        <v>96</v>
      </c>
      <c r="H7" s="154">
        <v>96</v>
      </c>
      <c r="I7" s="154">
        <v>96</v>
      </c>
      <c r="J7" s="172"/>
      <c r="M7" s="119" t="s">
        <v>365</v>
      </c>
    </row>
    <row r="8" spans="1:13">
      <c r="A8" s="387"/>
      <c r="B8" s="390"/>
      <c r="C8" s="176" t="s">
        <v>144</v>
      </c>
      <c r="D8" s="167" t="s">
        <v>147</v>
      </c>
      <c r="E8" s="167" t="s">
        <v>147</v>
      </c>
      <c r="F8" s="167" t="s">
        <v>147</v>
      </c>
      <c r="G8" s="154" t="s">
        <v>147</v>
      </c>
      <c r="H8" s="154" t="s">
        <v>147</v>
      </c>
      <c r="I8" s="154" t="s">
        <v>147</v>
      </c>
      <c r="J8" s="172"/>
      <c r="L8" s="120" t="s">
        <v>344</v>
      </c>
      <c r="M8" s="119" t="s">
        <v>366</v>
      </c>
    </row>
    <row r="9" spans="1:13" ht="17.399999999999999" customHeight="1">
      <c r="A9" s="387"/>
      <c r="B9" s="390"/>
      <c r="C9" s="176" t="s">
        <v>145</v>
      </c>
      <c r="D9" s="316" t="s">
        <v>148</v>
      </c>
      <c r="E9" s="316" t="s">
        <v>148</v>
      </c>
      <c r="F9" s="316" t="s">
        <v>148</v>
      </c>
      <c r="G9" s="154" t="s">
        <v>148</v>
      </c>
      <c r="H9" s="154" t="s">
        <v>148</v>
      </c>
      <c r="I9" s="154" t="s">
        <v>148</v>
      </c>
      <c r="J9" s="172"/>
      <c r="L9" s="119" t="s">
        <v>342</v>
      </c>
      <c r="M9" s="119" t="s">
        <v>367</v>
      </c>
    </row>
    <row r="10" spans="1:13">
      <c r="A10" s="387"/>
      <c r="B10" s="390"/>
      <c r="C10" s="176" t="s">
        <v>407</v>
      </c>
      <c r="D10" s="314" t="s">
        <v>414</v>
      </c>
      <c r="E10" s="314" t="s">
        <v>414</v>
      </c>
      <c r="F10" s="314" t="s">
        <v>414</v>
      </c>
      <c r="G10" s="314" t="s">
        <v>414</v>
      </c>
      <c r="H10" s="314" t="s">
        <v>414</v>
      </c>
      <c r="I10" s="314" t="s">
        <v>414</v>
      </c>
      <c r="J10" s="172"/>
      <c r="K10" s="346"/>
      <c r="L10" s="119" t="s">
        <v>343</v>
      </c>
    </row>
    <row r="11" spans="1:13">
      <c r="A11" s="387"/>
      <c r="B11" s="390"/>
      <c r="C11" s="176"/>
      <c r="D11" s="154"/>
      <c r="E11" s="154"/>
      <c r="F11" s="154"/>
      <c r="G11" s="154"/>
      <c r="H11" s="154"/>
      <c r="I11" s="154"/>
      <c r="J11" s="172"/>
    </row>
    <row r="12" spans="1:13" ht="18" thickBot="1">
      <c r="A12" s="387"/>
      <c r="B12" s="390"/>
      <c r="C12" s="177" t="s">
        <v>146</v>
      </c>
      <c r="D12" s="168">
        <v>0.98040000000000005</v>
      </c>
      <c r="E12" s="150">
        <v>0.99039999999999995</v>
      </c>
      <c r="F12" s="150">
        <v>0.99039999999999995</v>
      </c>
      <c r="G12" s="150">
        <v>0.99039999999999995</v>
      </c>
      <c r="H12" s="150">
        <v>0.99039999999999995</v>
      </c>
      <c r="I12" s="151">
        <v>0.84940000000000004</v>
      </c>
      <c r="J12" s="173"/>
      <c r="K12" s="345"/>
      <c r="L12" s="119" t="s">
        <v>345</v>
      </c>
    </row>
    <row r="13" spans="1:13" ht="18" thickTop="1">
      <c r="A13" s="387"/>
      <c r="B13" s="389" t="s">
        <v>5</v>
      </c>
      <c r="C13" s="181" t="s">
        <v>403</v>
      </c>
      <c r="D13" s="315" t="s">
        <v>428</v>
      </c>
      <c r="E13" s="315" t="s">
        <v>428</v>
      </c>
      <c r="F13" s="315" t="s">
        <v>428</v>
      </c>
      <c r="G13" s="292" t="s">
        <v>606</v>
      </c>
      <c r="H13" s="148" t="s">
        <v>606</v>
      </c>
      <c r="I13" s="148" t="s">
        <v>606</v>
      </c>
      <c r="J13" s="182"/>
    </row>
    <row r="14" spans="1:13" ht="17.399999999999999" customHeight="1">
      <c r="A14" s="387"/>
      <c r="B14" s="390"/>
      <c r="C14" s="176" t="s">
        <v>463</v>
      </c>
      <c r="D14" s="314" t="s">
        <v>419</v>
      </c>
      <c r="E14" s="314" t="s">
        <v>419</v>
      </c>
      <c r="F14" s="314" t="s">
        <v>419</v>
      </c>
      <c r="G14" s="154" t="s">
        <v>419</v>
      </c>
      <c r="H14" s="154" t="s">
        <v>419</v>
      </c>
      <c r="I14" s="180" t="s">
        <v>448</v>
      </c>
      <c r="J14" s="172"/>
      <c r="L14" s="186"/>
      <c r="M14" s="186"/>
    </row>
    <row r="15" spans="1:13">
      <c r="A15" s="387"/>
      <c r="B15" s="390"/>
      <c r="C15" s="176" t="s">
        <v>143</v>
      </c>
      <c r="D15" s="167" t="s">
        <v>149</v>
      </c>
      <c r="E15" s="167" t="s">
        <v>149</v>
      </c>
      <c r="F15" s="167" t="s">
        <v>149</v>
      </c>
      <c r="G15" s="154" t="s">
        <v>170</v>
      </c>
      <c r="H15" s="154" t="s">
        <v>170</v>
      </c>
      <c r="I15" s="154" t="s">
        <v>170</v>
      </c>
      <c r="J15" s="172"/>
      <c r="L15" s="120" t="s">
        <v>347</v>
      </c>
    </row>
    <row r="16" spans="1:13">
      <c r="A16" s="387"/>
      <c r="B16" s="390"/>
      <c r="C16" s="176" t="s">
        <v>464</v>
      </c>
      <c r="D16" s="167">
        <v>94</v>
      </c>
      <c r="E16" s="180">
        <v>96</v>
      </c>
      <c r="F16" s="180">
        <v>98</v>
      </c>
      <c r="G16" s="180">
        <v>97</v>
      </c>
      <c r="H16" s="180">
        <v>99</v>
      </c>
      <c r="I16" s="180">
        <v>98</v>
      </c>
      <c r="J16" s="172"/>
      <c r="L16" s="119" t="s">
        <v>349</v>
      </c>
      <c r="M16" s="119" t="s">
        <v>368</v>
      </c>
    </row>
    <row r="17" spans="1:13" ht="17.399999999999999" customHeight="1">
      <c r="A17" s="387"/>
      <c r="B17" s="390"/>
      <c r="C17" s="176" t="s">
        <v>144</v>
      </c>
      <c r="D17" s="167" t="s">
        <v>150</v>
      </c>
      <c r="E17" s="180" t="s">
        <v>147</v>
      </c>
      <c r="F17" s="154" t="s">
        <v>147</v>
      </c>
      <c r="G17" s="154" t="s">
        <v>147</v>
      </c>
      <c r="H17" s="154" t="s">
        <v>147</v>
      </c>
      <c r="I17" s="154" t="s">
        <v>147</v>
      </c>
      <c r="J17" s="172"/>
      <c r="L17" s="119" t="s">
        <v>348</v>
      </c>
      <c r="M17" s="119" t="s">
        <v>369</v>
      </c>
    </row>
    <row r="18" spans="1:13">
      <c r="A18" s="387"/>
      <c r="B18" s="390"/>
      <c r="C18" s="176" t="s">
        <v>145</v>
      </c>
      <c r="D18" s="316" t="s">
        <v>148</v>
      </c>
      <c r="E18" s="316" t="s">
        <v>148</v>
      </c>
      <c r="F18" s="316" t="s">
        <v>148</v>
      </c>
      <c r="G18" s="154" t="s">
        <v>148</v>
      </c>
      <c r="H18" s="154" t="s">
        <v>148</v>
      </c>
      <c r="I18" s="154" t="s">
        <v>148</v>
      </c>
      <c r="J18" s="172"/>
      <c r="M18" s="119" t="s">
        <v>370</v>
      </c>
    </row>
    <row r="19" spans="1:13" ht="17.399999999999999" customHeight="1">
      <c r="A19" s="387"/>
      <c r="B19" s="390"/>
      <c r="C19" s="176" t="s">
        <v>407</v>
      </c>
      <c r="D19" s="314" t="s">
        <v>414</v>
      </c>
      <c r="E19" s="314" t="s">
        <v>414</v>
      </c>
      <c r="F19" s="314" t="s">
        <v>414</v>
      </c>
      <c r="G19" s="314" t="s">
        <v>414</v>
      </c>
      <c r="H19" s="314" t="s">
        <v>414</v>
      </c>
      <c r="I19" s="314" t="s">
        <v>414</v>
      </c>
      <c r="J19" s="172"/>
      <c r="L19" s="120" t="s">
        <v>344</v>
      </c>
    </row>
    <row r="20" spans="1:13">
      <c r="A20" s="387"/>
      <c r="B20" s="390"/>
      <c r="C20" s="176"/>
      <c r="D20" s="154"/>
      <c r="E20" s="154"/>
      <c r="F20" s="154"/>
      <c r="G20" s="154"/>
      <c r="H20" s="154"/>
      <c r="I20" s="154"/>
      <c r="J20" s="172"/>
      <c r="L20" s="119" t="s">
        <v>350</v>
      </c>
      <c r="M20" s="119" t="s">
        <v>371</v>
      </c>
    </row>
    <row r="21" spans="1:13" ht="18" thickBot="1">
      <c r="A21" s="387"/>
      <c r="B21" s="390"/>
      <c r="C21" s="177" t="s">
        <v>146</v>
      </c>
      <c r="D21" s="168">
        <v>0.95199999999999996</v>
      </c>
      <c r="E21" s="150">
        <v>0.9526</v>
      </c>
      <c r="F21" s="150">
        <v>0.95960000000000001</v>
      </c>
      <c r="G21" s="150">
        <v>0.98060000000000003</v>
      </c>
      <c r="H21" s="150">
        <v>0.98560000000000003</v>
      </c>
      <c r="I21" s="150">
        <v>0.98540000000000005</v>
      </c>
      <c r="J21" s="173"/>
      <c r="L21" s="119" t="s">
        <v>351</v>
      </c>
      <c r="M21" s="119" t="s">
        <v>372</v>
      </c>
    </row>
    <row r="22" spans="1:13" ht="18" thickTop="1">
      <c r="A22" s="387"/>
      <c r="B22" s="389" t="s">
        <v>6</v>
      </c>
      <c r="C22" s="181" t="s">
        <v>403</v>
      </c>
      <c r="D22" s="315" t="s">
        <v>430</v>
      </c>
      <c r="E22" s="315" t="s">
        <v>430</v>
      </c>
      <c r="F22" s="315" t="s">
        <v>430</v>
      </c>
      <c r="G22" s="291" t="s">
        <v>437</v>
      </c>
      <c r="H22" s="164" t="s">
        <v>437</v>
      </c>
      <c r="I22" s="164" t="s">
        <v>437</v>
      </c>
      <c r="J22" s="182"/>
      <c r="L22" s="119" t="s">
        <v>352</v>
      </c>
    </row>
    <row r="23" spans="1:13">
      <c r="A23" s="387"/>
      <c r="B23" s="390"/>
      <c r="C23" s="176" t="s">
        <v>463</v>
      </c>
      <c r="D23" s="314" t="s">
        <v>419</v>
      </c>
      <c r="E23" s="314" t="s">
        <v>419</v>
      </c>
      <c r="F23" s="314" t="s">
        <v>419</v>
      </c>
      <c r="G23" s="154" t="s">
        <v>419</v>
      </c>
      <c r="H23" s="180" t="s">
        <v>448</v>
      </c>
      <c r="I23" s="154" t="s">
        <v>773</v>
      </c>
      <c r="J23" s="172"/>
    </row>
    <row r="24" spans="1:13" ht="17.399999999999999" customHeight="1">
      <c r="A24" s="387"/>
      <c r="B24" s="390"/>
      <c r="C24" s="176" t="s">
        <v>143</v>
      </c>
      <c r="D24" s="167" t="s">
        <v>151</v>
      </c>
      <c r="E24" s="167" t="s">
        <v>151</v>
      </c>
      <c r="F24" s="167" t="s">
        <v>151</v>
      </c>
      <c r="G24" s="154" t="s">
        <v>151</v>
      </c>
      <c r="H24" s="154" t="s">
        <v>151</v>
      </c>
      <c r="I24" s="154" t="s">
        <v>151</v>
      </c>
      <c r="J24" s="172"/>
      <c r="L24" s="119" t="s">
        <v>355</v>
      </c>
    </row>
    <row r="25" spans="1:13">
      <c r="A25" s="387"/>
      <c r="B25" s="390"/>
      <c r="C25" s="176" t="s">
        <v>464</v>
      </c>
      <c r="D25" s="167">
        <v>98</v>
      </c>
      <c r="E25" s="167">
        <v>98</v>
      </c>
      <c r="F25" s="167">
        <v>98</v>
      </c>
      <c r="G25" s="154">
        <v>98</v>
      </c>
      <c r="H25" s="154">
        <v>98</v>
      </c>
      <c r="I25" s="154">
        <v>98</v>
      </c>
      <c r="J25" s="172"/>
      <c r="L25" s="119" t="s">
        <v>354</v>
      </c>
    </row>
    <row r="26" spans="1:13" ht="17.399999999999999" customHeight="1">
      <c r="A26" s="387"/>
      <c r="B26" s="390"/>
      <c r="C26" s="176" t="s">
        <v>144</v>
      </c>
      <c r="D26" s="167" t="s">
        <v>150</v>
      </c>
      <c r="E26" s="180" t="s">
        <v>147</v>
      </c>
      <c r="F26" s="154" t="s">
        <v>147</v>
      </c>
      <c r="G26" s="154" t="s">
        <v>147</v>
      </c>
      <c r="H26" s="154" t="s">
        <v>147</v>
      </c>
      <c r="I26" s="154" t="s">
        <v>147</v>
      </c>
      <c r="J26" s="172"/>
      <c r="L26" s="119" t="s">
        <v>353</v>
      </c>
    </row>
    <row r="27" spans="1:13">
      <c r="A27" s="387"/>
      <c r="B27" s="390"/>
      <c r="C27" s="176" t="s">
        <v>145</v>
      </c>
      <c r="D27" s="316" t="s">
        <v>148</v>
      </c>
      <c r="E27" s="316" t="s">
        <v>148</v>
      </c>
      <c r="F27" s="316" t="s">
        <v>148</v>
      </c>
      <c r="G27" s="154" t="s">
        <v>148</v>
      </c>
      <c r="H27" s="154" t="s">
        <v>148</v>
      </c>
      <c r="I27" s="154" t="s">
        <v>148</v>
      </c>
      <c r="J27" s="172"/>
    </row>
    <row r="28" spans="1:13">
      <c r="A28" s="387"/>
      <c r="B28" s="390"/>
      <c r="C28" s="176" t="s">
        <v>407</v>
      </c>
      <c r="D28" s="314" t="s">
        <v>434</v>
      </c>
      <c r="E28" s="314" t="s">
        <v>434</v>
      </c>
      <c r="F28" s="314" t="s">
        <v>434</v>
      </c>
      <c r="G28" s="314" t="s">
        <v>434</v>
      </c>
      <c r="H28" s="314" t="s">
        <v>434</v>
      </c>
      <c r="I28" s="314" t="s">
        <v>434</v>
      </c>
      <c r="J28" s="172"/>
      <c r="L28" s="186"/>
      <c r="M28" s="186"/>
    </row>
    <row r="29" spans="1:13">
      <c r="A29" s="387"/>
      <c r="B29" s="390"/>
      <c r="C29" s="176"/>
      <c r="D29" s="154"/>
      <c r="E29" s="154"/>
      <c r="F29" s="154"/>
      <c r="G29" s="154"/>
      <c r="H29" s="154"/>
      <c r="I29" s="154"/>
      <c r="J29" s="172"/>
      <c r="L29" s="120" t="s">
        <v>356</v>
      </c>
    </row>
    <row r="30" spans="1:13" ht="18" thickBot="1">
      <c r="A30" s="387"/>
      <c r="B30" s="390"/>
      <c r="C30" s="177" t="s">
        <v>146</v>
      </c>
      <c r="D30" s="168">
        <v>1.026</v>
      </c>
      <c r="E30" s="150">
        <v>1.022</v>
      </c>
      <c r="F30" s="150">
        <v>1.022</v>
      </c>
      <c r="G30" s="150">
        <v>0.98099999999999998</v>
      </c>
      <c r="H30" s="150">
        <v>0.98309999999999997</v>
      </c>
      <c r="I30" s="150">
        <v>0.98309999999999997</v>
      </c>
      <c r="J30" s="173"/>
      <c r="L30" s="71" t="s">
        <v>362</v>
      </c>
      <c r="M30" s="119" t="s">
        <v>373</v>
      </c>
    </row>
    <row r="31" spans="1:13" ht="18" thickTop="1">
      <c r="A31" s="387"/>
      <c r="B31" s="389" t="s">
        <v>7</v>
      </c>
      <c r="C31" s="181" t="s">
        <v>403</v>
      </c>
      <c r="D31" s="315" t="s">
        <v>438</v>
      </c>
      <c r="E31" s="315" t="s">
        <v>438</v>
      </c>
      <c r="F31" s="315" t="s">
        <v>438</v>
      </c>
      <c r="G31" s="291" t="s">
        <v>446</v>
      </c>
      <c r="H31" s="164" t="s">
        <v>446</v>
      </c>
      <c r="I31" s="164" t="s">
        <v>446</v>
      </c>
      <c r="J31" s="182"/>
      <c r="L31" s="119" t="s">
        <v>357</v>
      </c>
      <c r="M31" s="119" t="s">
        <v>374</v>
      </c>
    </row>
    <row r="32" spans="1:13">
      <c r="A32" s="387"/>
      <c r="B32" s="390"/>
      <c r="C32" s="176" t="s">
        <v>463</v>
      </c>
      <c r="D32" s="314" t="s">
        <v>419</v>
      </c>
      <c r="E32" s="314" t="s">
        <v>419</v>
      </c>
      <c r="F32" s="314" t="s">
        <v>419</v>
      </c>
      <c r="G32" s="154" t="s">
        <v>419</v>
      </c>
      <c r="H32" s="154" t="s">
        <v>419</v>
      </c>
      <c r="I32" s="180" t="s">
        <v>448</v>
      </c>
      <c r="J32" s="172"/>
      <c r="L32" s="119" t="s">
        <v>358</v>
      </c>
      <c r="M32" s="119" t="s">
        <v>375</v>
      </c>
    </row>
    <row r="33" spans="1:13">
      <c r="A33" s="387"/>
      <c r="B33" s="390"/>
      <c r="C33" s="176" t="s">
        <v>143</v>
      </c>
      <c r="D33" s="167" t="s">
        <v>151</v>
      </c>
      <c r="E33" s="180" t="s">
        <v>154</v>
      </c>
      <c r="F33" s="154" t="s">
        <v>154</v>
      </c>
      <c r="G33" s="154" t="s">
        <v>154</v>
      </c>
      <c r="H33" s="154" t="s">
        <v>154</v>
      </c>
      <c r="I33" s="154" t="s">
        <v>154</v>
      </c>
      <c r="J33" s="172"/>
      <c r="L33" s="119" t="s">
        <v>359</v>
      </c>
      <c r="M33" s="126" t="s">
        <v>376</v>
      </c>
    </row>
    <row r="34" spans="1:13">
      <c r="A34" s="387"/>
      <c r="B34" s="390"/>
      <c r="C34" s="176" t="s">
        <v>464</v>
      </c>
      <c r="D34" s="167">
        <v>96</v>
      </c>
      <c r="E34" s="167">
        <v>96</v>
      </c>
      <c r="F34" s="180">
        <v>98</v>
      </c>
      <c r="G34" s="154">
        <v>98</v>
      </c>
      <c r="H34" s="180">
        <v>99</v>
      </c>
      <c r="I34" s="180">
        <v>98.5</v>
      </c>
      <c r="J34" s="172"/>
      <c r="L34" s="119" t="s">
        <v>361</v>
      </c>
    </row>
    <row r="35" spans="1:13">
      <c r="A35" s="387"/>
      <c r="B35" s="390"/>
      <c r="C35" s="176" t="s">
        <v>144</v>
      </c>
      <c r="D35" s="167" t="s">
        <v>152</v>
      </c>
      <c r="E35" s="180" t="s">
        <v>147</v>
      </c>
      <c r="F35" s="154" t="s">
        <v>147</v>
      </c>
      <c r="G35" s="154" t="s">
        <v>147</v>
      </c>
      <c r="H35" s="154" t="s">
        <v>147</v>
      </c>
      <c r="I35" s="154" t="s">
        <v>147</v>
      </c>
      <c r="J35" s="172"/>
      <c r="L35" s="119" t="s">
        <v>360</v>
      </c>
    </row>
    <row r="36" spans="1:13">
      <c r="A36" s="387"/>
      <c r="B36" s="390"/>
      <c r="C36" s="176" t="s">
        <v>145</v>
      </c>
      <c r="D36" s="316" t="s">
        <v>153</v>
      </c>
      <c r="E36" s="316" t="s">
        <v>153</v>
      </c>
      <c r="F36" s="314" t="s">
        <v>153</v>
      </c>
      <c r="G36" s="180" t="s">
        <v>148</v>
      </c>
      <c r="H36" s="154" t="s">
        <v>148</v>
      </c>
      <c r="I36" s="154" t="s">
        <v>148</v>
      </c>
      <c r="J36" s="172"/>
    </row>
    <row r="37" spans="1:13">
      <c r="A37" s="387"/>
      <c r="B37" s="390"/>
      <c r="C37" s="176" t="s">
        <v>407</v>
      </c>
      <c r="D37" s="314" t="s">
        <v>434</v>
      </c>
      <c r="E37" s="314" t="s">
        <v>434</v>
      </c>
      <c r="F37" s="314" t="s">
        <v>434</v>
      </c>
      <c r="G37" s="314" t="s">
        <v>434</v>
      </c>
      <c r="H37" s="314" t="s">
        <v>434</v>
      </c>
      <c r="I37" s="314" t="s">
        <v>434</v>
      </c>
      <c r="J37" s="172"/>
    </row>
    <row r="38" spans="1:13">
      <c r="A38" s="387"/>
      <c r="B38" s="390"/>
      <c r="C38" s="176"/>
      <c r="D38" s="154"/>
      <c r="E38" s="154"/>
      <c r="F38" s="154"/>
      <c r="G38" s="154"/>
      <c r="H38" s="154"/>
      <c r="I38" s="154"/>
      <c r="J38" s="172"/>
      <c r="L38" s="120" t="s">
        <v>378</v>
      </c>
    </row>
    <row r="39" spans="1:13" ht="17.399999999999999" customHeight="1">
      <c r="A39" s="387"/>
      <c r="B39" s="391"/>
      <c r="C39" s="178" t="s">
        <v>146</v>
      </c>
      <c r="D39" s="170">
        <v>0.94099999999999995</v>
      </c>
      <c r="E39" s="171">
        <v>0.95550000000000002</v>
      </c>
      <c r="F39" s="171">
        <v>0.95850000000000002</v>
      </c>
      <c r="G39" s="171">
        <v>0.97570000000000001</v>
      </c>
      <c r="H39" s="171">
        <v>0.97970000000000002</v>
      </c>
      <c r="I39" s="171">
        <v>0.97960000000000003</v>
      </c>
      <c r="J39" s="174"/>
      <c r="L39" s="119" t="s">
        <v>379</v>
      </c>
    </row>
    <row r="40" spans="1:13">
      <c r="A40" s="387"/>
      <c r="B40" s="390" t="s">
        <v>465</v>
      </c>
      <c r="C40" s="183" t="s">
        <v>403</v>
      </c>
      <c r="D40" s="317" t="s">
        <v>459</v>
      </c>
      <c r="E40" s="317" t="s">
        <v>459</v>
      </c>
      <c r="F40" s="317" t="s">
        <v>459</v>
      </c>
      <c r="G40" s="290" t="s">
        <v>461</v>
      </c>
      <c r="H40" s="184" t="s">
        <v>461</v>
      </c>
      <c r="I40" s="184" t="s">
        <v>461</v>
      </c>
      <c r="J40" s="185"/>
      <c r="L40" s="119" t="s">
        <v>380</v>
      </c>
    </row>
    <row r="41" spans="1:13" ht="17.399999999999999" customHeight="1">
      <c r="A41" s="387"/>
      <c r="B41" s="390"/>
      <c r="C41" s="176" t="s">
        <v>463</v>
      </c>
      <c r="D41" s="314" t="s">
        <v>448</v>
      </c>
      <c r="E41" s="314" t="s">
        <v>448</v>
      </c>
      <c r="F41" s="314" t="s">
        <v>448</v>
      </c>
      <c r="G41" s="180" t="s">
        <v>419</v>
      </c>
      <c r="H41" s="154" t="s">
        <v>419</v>
      </c>
      <c r="I41" s="154" t="s">
        <v>419</v>
      </c>
      <c r="J41" s="172"/>
    </row>
    <row r="42" spans="1:13">
      <c r="A42" s="387"/>
      <c r="B42" s="390"/>
      <c r="C42" s="176" t="s">
        <v>143</v>
      </c>
      <c r="D42" s="167" t="s">
        <v>154</v>
      </c>
      <c r="E42" s="167" t="s">
        <v>154</v>
      </c>
      <c r="F42" s="167" t="s">
        <v>154</v>
      </c>
      <c r="G42" s="154" t="s">
        <v>154</v>
      </c>
      <c r="H42" s="154" t="s">
        <v>154</v>
      </c>
      <c r="I42" s="154" t="s">
        <v>154</v>
      </c>
      <c r="J42" s="172"/>
    </row>
    <row r="43" spans="1:13">
      <c r="A43" s="387"/>
      <c r="B43" s="390"/>
      <c r="C43" s="176" t="s">
        <v>464</v>
      </c>
      <c r="D43" s="167">
        <v>98</v>
      </c>
      <c r="E43" s="167">
        <v>98</v>
      </c>
      <c r="F43" s="167">
        <v>98</v>
      </c>
      <c r="G43" s="154">
        <v>98</v>
      </c>
      <c r="H43" s="180">
        <v>96</v>
      </c>
      <c r="I43" s="154">
        <v>96</v>
      </c>
      <c r="J43" s="172"/>
      <c r="L43" s="321" t="s">
        <v>257</v>
      </c>
      <c r="M43" s="321" t="s">
        <v>258</v>
      </c>
    </row>
    <row r="44" spans="1:13">
      <c r="A44" s="387"/>
      <c r="B44" s="390"/>
      <c r="C44" s="176" t="s">
        <v>144</v>
      </c>
      <c r="D44" s="167" t="s">
        <v>155</v>
      </c>
      <c r="E44" s="180" t="s">
        <v>147</v>
      </c>
      <c r="F44" s="154" t="s">
        <v>147</v>
      </c>
      <c r="G44" s="154" t="s">
        <v>147</v>
      </c>
      <c r="H44" s="154" t="s">
        <v>147</v>
      </c>
      <c r="I44" s="154" t="s">
        <v>147</v>
      </c>
      <c r="J44" s="172"/>
      <c r="L44" s="120" t="s">
        <v>346</v>
      </c>
    </row>
    <row r="45" spans="1:13">
      <c r="A45" s="387"/>
      <c r="B45" s="390"/>
      <c r="C45" s="176" t="s">
        <v>145</v>
      </c>
      <c r="D45" s="316" t="s">
        <v>156</v>
      </c>
      <c r="E45" s="316" t="s">
        <v>156</v>
      </c>
      <c r="F45" s="314" t="s">
        <v>156</v>
      </c>
      <c r="G45" s="180" t="s">
        <v>148</v>
      </c>
      <c r="H45" s="154" t="s">
        <v>148</v>
      </c>
      <c r="I45" s="154" t="s">
        <v>148</v>
      </c>
      <c r="J45" s="172"/>
      <c r="L45" s="119" t="s">
        <v>381</v>
      </c>
    </row>
    <row r="46" spans="1:13" ht="17.399999999999999" customHeight="1">
      <c r="A46" s="387"/>
      <c r="B46" s="390"/>
      <c r="C46" s="176" t="s">
        <v>407</v>
      </c>
      <c r="D46" s="314" t="s">
        <v>414</v>
      </c>
      <c r="E46" s="314" t="s">
        <v>414</v>
      </c>
      <c r="F46" s="314" t="s">
        <v>414</v>
      </c>
      <c r="G46" s="314" t="s">
        <v>414</v>
      </c>
      <c r="H46" s="314" t="s">
        <v>414</v>
      </c>
      <c r="I46" s="314" t="s">
        <v>414</v>
      </c>
      <c r="J46" s="172"/>
    </row>
    <row r="47" spans="1:13">
      <c r="A47" s="387"/>
      <c r="B47" s="390"/>
      <c r="C47" s="176"/>
      <c r="D47" s="154"/>
      <c r="E47" s="154"/>
      <c r="F47" s="154"/>
      <c r="G47" s="154"/>
      <c r="H47" s="154"/>
      <c r="I47" s="154"/>
      <c r="J47" s="172"/>
      <c r="L47" s="119" t="s">
        <v>382</v>
      </c>
    </row>
    <row r="48" spans="1:13" ht="18" customHeight="1" thickBot="1">
      <c r="A48" s="388"/>
      <c r="B48" s="392"/>
      <c r="C48" s="179" t="s">
        <v>146</v>
      </c>
      <c r="D48" s="169">
        <v>1.2192000000000001</v>
      </c>
      <c r="E48" s="169">
        <v>1.2174</v>
      </c>
      <c r="F48" s="169">
        <v>1.2174</v>
      </c>
      <c r="G48" s="169">
        <v>1.2222</v>
      </c>
      <c r="H48" s="169">
        <v>1.2192000000000001</v>
      </c>
      <c r="I48" s="175">
        <v>1.2192000000000001</v>
      </c>
      <c r="J48" s="175"/>
    </row>
    <row r="49" spans="1:19">
      <c r="A49" s="380" t="s">
        <v>50</v>
      </c>
      <c r="B49" s="383" t="s">
        <v>157</v>
      </c>
      <c r="C49" s="383"/>
      <c r="D49" s="146">
        <v>3.1E-2</v>
      </c>
      <c r="E49" s="146">
        <v>2.5999999999999999E-2</v>
      </c>
      <c r="F49" s="146">
        <v>1.7000000000000001E-2</v>
      </c>
      <c r="G49" s="146">
        <v>1.7999999999999999E-2</v>
      </c>
      <c r="H49" s="146">
        <v>1.6E-2</v>
      </c>
      <c r="I49" s="146"/>
      <c r="J49" s="147"/>
      <c r="L49" s="186"/>
      <c r="M49" s="186"/>
    </row>
    <row r="50" spans="1:19">
      <c r="A50" s="381"/>
      <c r="B50" s="384" t="s">
        <v>158</v>
      </c>
      <c r="C50" s="384"/>
      <c r="D50" s="72">
        <v>0.46700000000000003</v>
      </c>
      <c r="E50" s="72">
        <v>0.36799999999999999</v>
      </c>
      <c r="F50" s="72">
        <v>0.35899999999999999</v>
      </c>
      <c r="G50" s="72">
        <v>0.33500000000000002</v>
      </c>
      <c r="H50" s="72">
        <v>0.33</v>
      </c>
      <c r="I50" s="72"/>
      <c r="J50" s="73"/>
      <c r="L50" s="120" t="s">
        <v>347</v>
      </c>
    </row>
    <row r="51" spans="1:19" ht="18" thickBot="1">
      <c r="A51" s="382"/>
      <c r="B51" s="385" t="s">
        <v>159</v>
      </c>
      <c r="C51" s="385"/>
      <c r="D51" s="74">
        <v>0.95299999999999996</v>
      </c>
      <c r="E51" s="74">
        <v>0.96399999999999997</v>
      </c>
      <c r="F51" s="74">
        <v>0.97799999999999998</v>
      </c>
      <c r="G51" s="74">
        <v>0.97099999999999997</v>
      </c>
      <c r="H51" s="74">
        <v>0.98299999999999998</v>
      </c>
      <c r="I51" s="74"/>
      <c r="J51" s="75"/>
      <c r="L51" s="119" t="s">
        <v>383</v>
      </c>
    </row>
    <row r="52" spans="1:19">
      <c r="L52" s="119" t="s">
        <v>384</v>
      </c>
      <c r="M52" s="119" t="s">
        <v>469</v>
      </c>
    </row>
    <row r="53" spans="1:19">
      <c r="L53" s="119" t="s">
        <v>385</v>
      </c>
      <c r="M53" s="119" t="s">
        <v>468</v>
      </c>
    </row>
    <row r="55" spans="1:19" ht="17.399999999999999" customHeight="1">
      <c r="L55" s="119" t="s">
        <v>355</v>
      </c>
    </row>
    <row r="56" spans="1:19">
      <c r="L56" s="119" t="s">
        <v>386</v>
      </c>
    </row>
    <row r="57" spans="1:19">
      <c r="L57" s="119" t="s">
        <v>387</v>
      </c>
    </row>
    <row r="60" spans="1:19" ht="18" thickBot="1">
      <c r="L60" s="321" t="s">
        <v>466</v>
      </c>
      <c r="M60" s="321" t="s">
        <v>467</v>
      </c>
      <c r="N60" s="376" t="s">
        <v>605</v>
      </c>
      <c r="O60" s="396"/>
      <c r="P60" s="396"/>
      <c r="Q60" s="396"/>
      <c r="R60" s="396"/>
      <c r="S60" s="396"/>
    </row>
    <row r="61" spans="1:19">
      <c r="L61" s="120" t="s">
        <v>470</v>
      </c>
      <c r="M61" s="119" t="s">
        <v>713</v>
      </c>
      <c r="N61" s="393" t="s">
        <v>604</v>
      </c>
      <c r="O61" s="394"/>
      <c r="P61" s="395"/>
      <c r="Q61" s="393" t="s">
        <v>603</v>
      </c>
      <c r="R61" s="394"/>
      <c r="S61" s="395"/>
    </row>
    <row r="62" spans="1:19">
      <c r="L62" s="120" t="s">
        <v>502</v>
      </c>
      <c r="M62" s="119" t="s">
        <v>716</v>
      </c>
      <c r="N62" s="221">
        <v>0</v>
      </c>
      <c r="O62" s="119">
        <v>1</v>
      </c>
      <c r="P62" s="60">
        <v>2</v>
      </c>
      <c r="Q62" s="221">
        <v>0</v>
      </c>
      <c r="R62" s="119">
        <v>1</v>
      </c>
      <c r="S62" s="60">
        <v>2</v>
      </c>
    </row>
    <row r="63" spans="1:19">
      <c r="L63" s="26" t="s">
        <v>503</v>
      </c>
      <c r="M63" s="119" t="s">
        <v>719</v>
      </c>
      <c r="N63" s="289">
        <v>140517</v>
      </c>
      <c r="O63" s="125">
        <v>142723</v>
      </c>
      <c r="P63" s="288">
        <v>140296</v>
      </c>
      <c r="Q63" s="221">
        <v>5.5</v>
      </c>
      <c r="R63" s="119">
        <v>10.6</v>
      </c>
      <c r="S63" s="60">
        <v>10.8</v>
      </c>
    </row>
    <row r="64" spans="1:19">
      <c r="L64" s="26" t="s">
        <v>506</v>
      </c>
      <c r="M64" s="119" t="s">
        <v>718</v>
      </c>
      <c r="N64" s="289">
        <v>386096</v>
      </c>
      <c r="O64" s="125">
        <v>385564</v>
      </c>
      <c r="P64" s="288">
        <v>379960</v>
      </c>
      <c r="Q64" s="221">
        <v>5.5</v>
      </c>
      <c r="R64" s="119">
        <v>11</v>
      </c>
      <c r="S64" s="60">
        <v>10.9</v>
      </c>
    </row>
    <row r="65" spans="1:19">
      <c r="A65" s="318" t="s">
        <v>135</v>
      </c>
      <c r="L65" s="26" t="s">
        <v>504</v>
      </c>
      <c r="M65" s="119" t="s">
        <v>717</v>
      </c>
      <c r="N65" s="289">
        <v>131319</v>
      </c>
      <c r="O65" s="125">
        <v>154579</v>
      </c>
      <c r="P65" s="288">
        <v>148937</v>
      </c>
      <c r="Q65" s="221">
        <v>5.6</v>
      </c>
      <c r="R65" s="119">
        <v>7.7</v>
      </c>
      <c r="S65" s="60">
        <v>7.7</v>
      </c>
    </row>
    <row r="66" spans="1:19">
      <c r="L66" s="26" t="s">
        <v>505</v>
      </c>
      <c r="M66" s="119" t="s">
        <v>720</v>
      </c>
      <c r="N66" s="289">
        <v>731238</v>
      </c>
      <c r="O66" s="125">
        <v>724436</v>
      </c>
      <c r="P66" s="288">
        <v>713342</v>
      </c>
      <c r="Q66" s="221">
        <v>5.6</v>
      </c>
      <c r="R66" s="119">
        <v>10.9</v>
      </c>
      <c r="S66" s="60">
        <v>10.8</v>
      </c>
    </row>
    <row r="67" spans="1:19" ht="18" thickBot="1">
      <c r="L67" s="26" t="s">
        <v>602</v>
      </c>
      <c r="M67" s="119" t="s">
        <v>721</v>
      </c>
      <c r="N67" s="286">
        <v>95160</v>
      </c>
      <c r="O67" s="285">
        <v>94829</v>
      </c>
      <c r="P67" s="284">
        <v>91604</v>
      </c>
      <c r="Q67" s="287">
        <v>5.5</v>
      </c>
      <c r="R67" s="220">
        <v>7.2</v>
      </c>
      <c r="S67" s="66">
        <v>7.1</v>
      </c>
    </row>
    <row r="68" spans="1:19">
      <c r="L68" s="120" t="s">
        <v>507</v>
      </c>
      <c r="Q68" s="393" t="s">
        <v>601</v>
      </c>
      <c r="R68" s="394"/>
      <c r="S68" s="395"/>
    </row>
    <row r="69" spans="1:19">
      <c r="L69" s="120" t="s">
        <v>508</v>
      </c>
      <c r="M69" s="119" t="s">
        <v>714</v>
      </c>
      <c r="Q69" s="221">
        <v>0</v>
      </c>
      <c r="R69" s="119">
        <v>1</v>
      </c>
      <c r="S69" s="60">
        <v>2</v>
      </c>
    </row>
    <row r="70" spans="1:19">
      <c r="L70" s="78" t="s">
        <v>600</v>
      </c>
      <c r="Q70" s="221">
        <f t="shared" ref="Q70:S74" si="0">N63/Q63</f>
        <v>25548.545454545456</v>
      </c>
      <c r="R70" s="119">
        <f t="shared" si="0"/>
        <v>13464.433962264151</v>
      </c>
      <c r="S70" s="60">
        <f t="shared" si="0"/>
        <v>12990.370370370369</v>
      </c>
    </row>
    <row r="71" spans="1:19">
      <c r="A71" s="318"/>
      <c r="L71" s="119" t="s">
        <v>599</v>
      </c>
      <c r="M71" s="322" t="s">
        <v>724</v>
      </c>
      <c r="Q71" s="221">
        <f t="shared" si="0"/>
        <v>70199.272727272721</v>
      </c>
      <c r="R71" s="119">
        <f t="shared" si="0"/>
        <v>35051.272727272728</v>
      </c>
      <c r="S71" s="60">
        <f t="shared" si="0"/>
        <v>34858.715596330272</v>
      </c>
    </row>
    <row r="72" spans="1:19" ht="34.799999999999997">
      <c r="L72" s="81" t="s">
        <v>509</v>
      </c>
      <c r="M72" s="71" t="s">
        <v>723</v>
      </c>
      <c r="Q72" s="221">
        <f t="shared" si="0"/>
        <v>23449.821428571431</v>
      </c>
      <c r="R72" s="119">
        <f t="shared" si="0"/>
        <v>20075.194805194806</v>
      </c>
      <c r="S72" s="60">
        <f t="shared" si="0"/>
        <v>19342.467532467534</v>
      </c>
    </row>
    <row r="73" spans="1:19" ht="34.799999999999997">
      <c r="M73" s="71" t="s">
        <v>749</v>
      </c>
      <c r="Q73" s="221">
        <f t="shared" si="0"/>
        <v>130578.21428571429</v>
      </c>
      <c r="R73" s="119">
        <f t="shared" si="0"/>
        <v>66462.018348623853</v>
      </c>
      <c r="S73" s="60">
        <f t="shared" si="0"/>
        <v>66050.185185185182</v>
      </c>
    </row>
    <row r="74" spans="1:19" ht="18" thickBot="1">
      <c r="L74" s="321" t="s">
        <v>687</v>
      </c>
      <c r="M74" s="321" t="s">
        <v>684</v>
      </c>
      <c r="Q74" s="287">
        <f t="shared" si="0"/>
        <v>17301.81818181818</v>
      </c>
      <c r="R74" s="220">
        <f t="shared" si="0"/>
        <v>13170.694444444443</v>
      </c>
      <c r="S74" s="66">
        <f t="shared" si="0"/>
        <v>12901.971830985916</v>
      </c>
    </row>
    <row r="75" spans="1:19">
      <c r="L75" s="120" t="s">
        <v>470</v>
      </c>
      <c r="Q75" s="393" t="s">
        <v>598</v>
      </c>
      <c r="R75" s="394"/>
      <c r="S75" s="395"/>
    </row>
    <row r="76" spans="1:19" ht="18" thickBot="1">
      <c r="L76" s="119" t="s">
        <v>715</v>
      </c>
      <c r="M76" s="119" t="s">
        <v>768</v>
      </c>
      <c r="Q76" s="287">
        <f>SUM(Q70:Q74)</f>
        <v>267077.67207792209</v>
      </c>
      <c r="R76" s="220">
        <f>SUM(R70:R74)</f>
        <v>148223.61428779998</v>
      </c>
      <c r="S76" s="66">
        <f>SUM(S70:S74)</f>
        <v>146143.71051533928</v>
      </c>
    </row>
    <row r="77" spans="1:19">
      <c r="A77" s="318" t="s">
        <v>377</v>
      </c>
      <c r="L77" s="119" t="s">
        <v>725</v>
      </c>
      <c r="M77" s="119" t="s">
        <v>769</v>
      </c>
      <c r="Q77" s="393" t="s">
        <v>115</v>
      </c>
      <c r="R77" s="394"/>
      <c r="S77" s="395"/>
    </row>
    <row r="78" spans="1:19" ht="18" thickBot="1">
      <c r="Q78" s="286">
        <v>383705</v>
      </c>
      <c r="R78" s="285">
        <v>474733</v>
      </c>
      <c r="S78" s="284">
        <v>482230</v>
      </c>
    </row>
    <row r="80" spans="1:19">
      <c r="L80" s="324" t="s">
        <v>770</v>
      </c>
      <c r="M80" s="324" t="s">
        <v>771</v>
      </c>
    </row>
    <row r="81" spans="1:12">
      <c r="L81" s="120" t="s">
        <v>470</v>
      </c>
    </row>
    <row r="82" spans="1:12">
      <c r="L82" s="119" t="s">
        <v>774</v>
      </c>
    </row>
    <row r="84" spans="1:12">
      <c r="L84" s="120" t="s">
        <v>857</v>
      </c>
    </row>
    <row r="85" spans="1:12">
      <c r="L85" s="120" t="s">
        <v>856</v>
      </c>
    </row>
    <row r="86" spans="1:12">
      <c r="L86" s="120" t="s">
        <v>858</v>
      </c>
    </row>
    <row r="87" spans="1:12">
      <c r="A87" s="318" t="s">
        <v>400</v>
      </c>
    </row>
    <row r="88" spans="1:12">
      <c r="L88" s="322" t="s">
        <v>842</v>
      </c>
    </row>
    <row r="89" spans="1:12">
      <c r="L89" s="119" t="s">
        <v>855</v>
      </c>
    </row>
    <row r="97" spans="1:1">
      <c r="A97" s="318" t="s">
        <v>766</v>
      </c>
    </row>
    <row r="100" spans="1:1" ht="18" customHeight="1"/>
    <row r="103" spans="1:1">
      <c r="A103" s="323" t="s">
        <v>767</v>
      </c>
    </row>
    <row r="105" spans="1:1" ht="17.399999999999999" customHeight="1"/>
    <row r="110" spans="1:1" ht="17.399999999999999" customHeight="1"/>
    <row r="114" ht="17.399999999999999" customHeight="1"/>
    <row r="115" ht="17.399999999999999" customHeight="1"/>
    <row r="120" ht="17.399999999999999" customHeight="1"/>
  </sheetData>
  <mergeCells count="18">
    <mergeCell ref="Q77:S77"/>
    <mergeCell ref="N60:S60"/>
    <mergeCell ref="N61:P61"/>
    <mergeCell ref="Q61:S61"/>
    <mergeCell ref="Q68:S68"/>
    <mergeCell ref="Q75:S75"/>
    <mergeCell ref="A2:J2"/>
    <mergeCell ref="A3:C3"/>
    <mergeCell ref="A49:A51"/>
    <mergeCell ref="B49:C49"/>
    <mergeCell ref="B50:C50"/>
    <mergeCell ref="B51:C51"/>
    <mergeCell ref="A4:A48"/>
    <mergeCell ref="B4:B12"/>
    <mergeCell ref="B13:B21"/>
    <mergeCell ref="B22:B30"/>
    <mergeCell ref="B31:B39"/>
    <mergeCell ref="B40:B48"/>
  </mergeCells>
  <phoneticPr fontId="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6E8A1-C74D-4F31-9FDA-02F1237C6059}">
  <dimension ref="A1:V71"/>
  <sheetViews>
    <sheetView zoomScale="70" zoomScaleNormal="70" workbookViewId="0">
      <selection activeCell="C27" sqref="C27"/>
    </sheetView>
  </sheetViews>
  <sheetFormatPr defaultColWidth="8.796875" defaultRowHeight="17.399999999999999"/>
  <cols>
    <col min="1" max="1" width="20.296875" style="119" bestFit="1" customWidth="1"/>
    <col min="2" max="3" width="19" style="119" bestFit="1" customWidth="1"/>
    <col min="4" max="4" width="17.59765625" style="119" bestFit="1" customWidth="1"/>
    <col min="5" max="6" width="18.796875" style="119" bestFit="1" customWidth="1"/>
    <col min="7" max="7" width="19" style="119" bestFit="1" customWidth="1"/>
    <col min="8" max="8" width="1.296875" style="119" customWidth="1"/>
    <col min="9" max="9" width="17.8984375" style="119" customWidth="1"/>
    <col min="10" max="10" width="19" style="119" bestFit="1" customWidth="1"/>
    <col min="11" max="11" width="1" style="119" customWidth="1"/>
    <col min="12" max="12" width="21.8984375" style="119" bestFit="1" customWidth="1"/>
    <col min="13" max="13" width="0.69921875" style="119" customWidth="1"/>
    <col min="14" max="14" width="10.09765625" style="119" bestFit="1" customWidth="1"/>
    <col min="15" max="15" width="12.09765625" style="119" customWidth="1"/>
    <col min="16" max="16" width="0.8984375" style="119" customWidth="1"/>
    <col min="17" max="17" width="23.09765625" style="119" customWidth="1"/>
    <col min="18" max="20" width="10.09765625" style="119" bestFit="1" customWidth="1"/>
    <col min="21" max="22" width="8.796875" style="119" customWidth="1"/>
    <col min="23" max="16384" width="8.796875" style="119"/>
  </cols>
  <sheetData>
    <row r="1" spans="1:22">
      <c r="K1" s="320"/>
      <c r="L1" s="320"/>
      <c r="M1" s="320"/>
      <c r="N1" s="320"/>
      <c r="O1" s="320"/>
      <c r="P1" s="320"/>
      <c r="Q1" s="320"/>
      <c r="R1" s="320"/>
      <c r="S1" s="320"/>
      <c r="T1" s="320"/>
      <c r="U1" s="320"/>
      <c r="V1" s="320"/>
    </row>
    <row r="2" spans="1:22" ht="18" thickBot="1">
      <c r="A2" s="376" t="s">
        <v>401</v>
      </c>
      <c r="B2" s="376"/>
      <c r="C2" s="376"/>
      <c r="D2" s="376"/>
      <c r="E2" s="376"/>
      <c r="F2" s="376"/>
      <c r="G2" s="376"/>
      <c r="K2" s="320"/>
      <c r="L2" s="320"/>
      <c r="M2" s="320"/>
      <c r="N2" s="320"/>
      <c r="O2" s="320"/>
      <c r="P2" s="320"/>
      <c r="Q2" s="320"/>
      <c r="R2" s="320"/>
      <c r="S2" s="320"/>
      <c r="T2" s="320"/>
      <c r="U2" s="320"/>
      <c r="V2" s="320"/>
    </row>
    <row r="3" spans="1:22" ht="18" thickBot="1">
      <c r="A3" s="377" t="s">
        <v>850</v>
      </c>
      <c r="B3" s="378"/>
      <c r="C3" s="378"/>
      <c r="D3" s="399"/>
      <c r="E3" s="378"/>
      <c r="F3" s="378"/>
      <c r="G3" s="400"/>
      <c r="I3" s="119">
        <v>97.2</v>
      </c>
      <c r="K3" s="320"/>
      <c r="N3" s="119">
        <v>97.4</v>
      </c>
    </row>
    <row r="4" spans="1:22" ht="18" thickTop="1">
      <c r="A4" s="142" t="s">
        <v>403</v>
      </c>
      <c r="B4" s="164" t="s">
        <v>411</v>
      </c>
      <c r="C4" s="165" t="s">
        <v>841</v>
      </c>
      <c r="D4" s="165" t="s">
        <v>415</v>
      </c>
      <c r="E4" s="262" t="s">
        <v>74</v>
      </c>
      <c r="F4" s="255" t="s">
        <v>420</v>
      </c>
      <c r="G4" s="165" t="s">
        <v>422</v>
      </c>
      <c r="H4" s="318"/>
      <c r="I4" s="397" t="s">
        <v>466</v>
      </c>
      <c r="J4" s="397"/>
      <c r="L4" s="321" t="s">
        <v>510</v>
      </c>
      <c r="N4" s="397" t="s">
        <v>687</v>
      </c>
      <c r="O4" s="397"/>
      <c r="Q4" s="321" t="s">
        <v>712</v>
      </c>
    </row>
    <row r="5" spans="1:22" ht="17.399999999999999" customHeight="1">
      <c r="A5" s="143" t="s">
        <v>146</v>
      </c>
      <c r="B5" s="150">
        <v>1.0014000000000001</v>
      </c>
      <c r="C5" s="151">
        <v>0.84940000000000004</v>
      </c>
      <c r="D5" s="151">
        <v>1.0044</v>
      </c>
      <c r="E5" s="263">
        <v>0.99039999999999995</v>
      </c>
      <c r="F5" s="256">
        <v>1.0014000000000001</v>
      </c>
      <c r="G5" s="151">
        <v>1.0144</v>
      </c>
      <c r="H5" s="137"/>
      <c r="I5" s="320" t="s">
        <v>484</v>
      </c>
      <c r="J5" s="320" t="s">
        <v>419</v>
      </c>
      <c r="L5" s="119" t="s">
        <v>74</v>
      </c>
    </row>
    <row r="6" spans="1:22">
      <c r="A6" s="144" t="s">
        <v>145</v>
      </c>
      <c r="B6" s="152" t="s">
        <v>148</v>
      </c>
      <c r="C6" s="153" t="s">
        <v>148</v>
      </c>
      <c r="D6" s="153" t="s">
        <v>148</v>
      </c>
      <c r="E6" s="264" t="s">
        <v>148</v>
      </c>
      <c r="F6" s="257" t="s">
        <v>148</v>
      </c>
      <c r="G6" s="153" t="s">
        <v>148</v>
      </c>
      <c r="H6" s="138"/>
      <c r="I6" s="320" t="s">
        <v>143</v>
      </c>
      <c r="J6" s="320" t="s">
        <v>170</v>
      </c>
    </row>
    <row r="7" spans="1:22">
      <c r="A7" s="144" t="s">
        <v>404</v>
      </c>
      <c r="B7" s="154" t="s">
        <v>416</v>
      </c>
      <c r="C7" s="155" t="s">
        <v>843</v>
      </c>
      <c r="D7" s="155" t="s">
        <v>417</v>
      </c>
      <c r="E7" s="265" t="s">
        <v>416</v>
      </c>
      <c r="F7" s="258" t="s">
        <v>421</v>
      </c>
      <c r="G7" s="155" t="s">
        <v>423</v>
      </c>
      <c r="H7" s="320"/>
      <c r="I7" s="320" t="s">
        <v>485</v>
      </c>
      <c r="J7" s="320">
        <v>97</v>
      </c>
    </row>
    <row r="8" spans="1:22">
      <c r="A8" s="144" t="s">
        <v>405</v>
      </c>
      <c r="B8" s="154" t="s">
        <v>412</v>
      </c>
      <c r="C8" s="155" t="s">
        <v>844</v>
      </c>
      <c r="D8" s="155" t="s">
        <v>337</v>
      </c>
      <c r="E8" s="265" t="s">
        <v>412</v>
      </c>
      <c r="F8" s="258" t="s">
        <v>412</v>
      </c>
      <c r="G8" s="155" t="s">
        <v>337</v>
      </c>
      <c r="H8" s="320"/>
      <c r="I8" s="320" t="s">
        <v>144</v>
      </c>
      <c r="J8" s="320" t="s">
        <v>147</v>
      </c>
    </row>
    <row r="9" spans="1:22">
      <c r="A9" s="144" t="s">
        <v>406</v>
      </c>
      <c r="B9" s="154" t="s">
        <v>413</v>
      </c>
      <c r="C9" s="155" t="s">
        <v>845</v>
      </c>
      <c r="D9" s="155" t="s">
        <v>418</v>
      </c>
      <c r="E9" s="265" t="s">
        <v>413</v>
      </c>
      <c r="F9" s="258" t="s">
        <v>413</v>
      </c>
      <c r="G9" s="155" t="s">
        <v>418</v>
      </c>
      <c r="H9" s="320"/>
      <c r="I9" s="320" t="s">
        <v>145</v>
      </c>
      <c r="J9" s="320" t="s">
        <v>148</v>
      </c>
    </row>
    <row r="10" spans="1:22">
      <c r="A10" s="144" t="s">
        <v>407</v>
      </c>
      <c r="B10" s="154" t="s">
        <v>414</v>
      </c>
      <c r="C10" s="155" t="s">
        <v>846</v>
      </c>
      <c r="D10" s="155" t="s">
        <v>414</v>
      </c>
      <c r="E10" s="265" t="s">
        <v>414</v>
      </c>
      <c r="F10" s="258" t="s">
        <v>414</v>
      </c>
      <c r="G10" s="155" t="s">
        <v>414</v>
      </c>
      <c r="H10" s="320"/>
    </row>
    <row r="11" spans="1:22">
      <c r="A11" s="144" t="s">
        <v>408</v>
      </c>
      <c r="B11" s="156">
        <v>0.2</v>
      </c>
      <c r="C11" s="157">
        <v>0.21</v>
      </c>
      <c r="D11" s="157">
        <v>0.28999999999999998</v>
      </c>
      <c r="E11" s="266">
        <v>0.11</v>
      </c>
      <c r="F11" s="259">
        <v>0.1</v>
      </c>
      <c r="G11" s="157">
        <v>0.19</v>
      </c>
      <c r="H11" s="320"/>
    </row>
    <row r="12" spans="1:22">
      <c r="A12" s="144" t="s">
        <v>409</v>
      </c>
      <c r="B12" s="152" t="s">
        <v>419</v>
      </c>
      <c r="C12" s="153" t="s">
        <v>847</v>
      </c>
      <c r="D12" s="153" t="s">
        <v>419</v>
      </c>
      <c r="E12" s="264" t="s">
        <v>419</v>
      </c>
      <c r="F12" s="257" t="s">
        <v>419</v>
      </c>
      <c r="G12" s="153" t="s">
        <v>419</v>
      </c>
      <c r="H12" s="138"/>
    </row>
    <row r="13" spans="1:22">
      <c r="A13" s="144" t="s">
        <v>143</v>
      </c>
      <c r="B13" s="152" t="s">
        <v>149</v>
      </c>
      <c r="C13" s="153" t="s">
        <v>848</v>
      </c>
      <c r="D13" s="153" t="s">
        <v>149</v>
      </c>
      <c r="E13" s="264" t="s">
        <v>149</v>
      </c>
      <c r="F13" s="257" t="s">
        <v>149</v>
      </c>
      <c r="G13" s="153" t="s">
        <v>170</v>
      </c>
      <c r="H13" s="138"/>
    </row>
    <row r="14" spans="1:22">
      <c r="A14" s="144" t="s">
        <v>410</v>
      </c>
      <c r="B14" s="158">
        <v>0.96</v>
      </c>
      <c r="C14" s="159">
        <v>0.96</v>
      </c>
      <c r="D14" s="159">
        <v>0.95</v>
      </c>
      <c r="E14" s="267">
        <v>0.96</v>
      </c>
      <c r="F14" s="260">
        <v>0.96</v>
      </c>
      <c r="G14" s="210">
        <v>0.95</v>
      </c>
      <c r="H14" s="138"/>
    </row>
    <row r="15" spans="1:22" ht="18" thickBot="1">
      <c r="A15" s="145" t="s">
        <v>144</v>
      </c>
      <c r="B15" s="160" t="s">
        <v>147</v>
      </c>
      <c r="C15" s="161" t="s">
        <v>849</v>
      </c>
      <c r="D15" s="161" t="s">
        <v>147</v>
      </c>
      <c r="E15" s="268" t="s">
        <v>147</v>
      </c>
      <c r="F15" s="261" t="s">
        <v>147</v>
      </c>
      <c r="G15" s="161" t="s">
        <v>147</v>
      </c>
      <c r="H15" s="138"/>
    </row>
    <row r="16" spans="1:22" ht="18" thickBot="1">
      <c r="A16" s="320"/>
      <c r="B16" s="320"/>
      <c r="C16" s="320"/>
      <c r="D16" s="320"/>
      <c r="E16" s="320"/>
      <c r="F16" s="320"/>
      <c r="G16" s="320"/>
      <c r="H16" s="320"/>
    </row>
    <row r="17" spans="1:17" ht="18" thickBot="1">
      <c r="A17" s="377" t="s">
        <v>851</v>
      </c>
      <c r="B17" s="399"/>
      <c r="C17" s="378"/>
      <c r="D17" s="378"/>
      <c r="E17" s="378"/>
      <c r="F17" s="378"/>
      <c r="G17" s="400"/>
      <c r="H17" s="320"/>
      <c r="I17" s="119">
        <v>96.2</v>
      </c>
      <c r="N17" s="119">
        <v>95.3</v>
      </c>
    </row>
    <row r="18" spans="1:17" ht="18" thickTop="1">
      <c r="A18" s="269" t="s">
        <v>403</v>
      </c>
      <c r="B18" s="274" t="s">
        <v>606</v>
      </c>
      <c r="C18" s="273" t="s">
        <v>426</v>
      </c>
      <c r="D18" s="149" t="s">
        <v>75</v>
      </c>
      <c r="E18" s="318"/>
      <c r="F18" s="318"/>
      <c r="G18" s="105"/>
      <c r="H18" s="320"/>
      <c r="I18" s="397" t="s">
        <v>466</v>
      </c>
      <c r="J18" s="397"/>
      <c r="L18" s="321" t="s">
        <v>510</v>
      </c>
      <c r="N18" s="397" t="s">
        <v>687</v>
      </c>
      <c r="O18" s="397"/>
      <c r="Q18" s="321" t="s">
        <v>712</v>
      </c>
    </row>
    <row r="19" spans="1:17">
      <c r="A19" s="270" t="s">
        <v>146</v>
      </c>
      <c r="B19" s="263">
        <v>0.98560000000000003</v>
      </c>
      <c r="C19" s="256">
        <v>1.0109999999999999</v>
      </c>
      <c r="D19" s="151">
        <v>0.96460000000000001</v>
      </c>
      <c r="E19" s="137"/>
      <c r="F19" s="137"/>
      <c r="G19" s="60"/>
      <c r="I19" s="320" t="s">
        <v>484</v>
      </c>
      <c r="J19" s="320" t="s">
        <v>419</v>
      </c>
      <c r="L19" s="119" t="s">
        <v>597</v>
      </c>
      <c r="Q19" s="119" t="s">
        <v>722</v>
      </c>
    </row>
    <row r="20" spans="1:17">
      <c r="A20" s="271" t="s">
        <v>145</v>
      </c>
      <c r="B20" s="275" t="s">
        <v>148</v>
      </c>
      <c r="C20" s="257" t="s">
        <v>148</v>
      </c>
      <c r="D20" s="153" t="s">
        <v>148</v>
      </c>
      <c r="E20" s="138"/>
      <c r="F20" s="138"/>
      <c r="G20" s="60"/>
      <c r="I20" s="320" t="s">
        <v>143</v>
      </c>
      <c r="J20" s="320" t="s">
        <v>170</v>
      </c>
      <c r="L20" s="119" t="s">
        <v>596</v>
      </c>
    </row>
    <row r="21" spans="1:17">
      <c r="A21" s="271" t="s">
        <v>404</v>
      </c>
      <c r="B21" s="265" t="s">
        <v>423</v>
      </c>
      <c r="C21" s="258" t="s">
        <v>416</v>
      </c>
      <c r="D21" s="155" t="s">
        <v>423</v>
      </c>
      <c r="E21" s="320"/>
      <c r="F21" s="320"/>
      <c r="G21" s="60"/>
      <c r="I21" s="320" t="s">
        <v>485</v>
      </c>
      <c r="J21" s="320">
        <v>97</v>
      </c>
      <c r="L21" s="119" t="s">
        <v>595</v>
      </c>
    </row>
    <row r="22" spans="1:17">
      <c r="A22" s="271" t="s">
        <v>405</v>
      </c>
      <c r="B22" s="265" t="s">
        <v>337</v>
      </c>
      <c r="C22" s="258" t="s">
        <v>337</v>
      </c>
      <c r="D22" s="155" t="s">
        <v>412</v>
      </c>
      <c r="E22" s="320"/>
      <c r="F22" s="320"/>
      <c r="G22" s="60"/>
      <c r="I22" s="320" t="s">
        <v>144</v>
      </c>
      <c r="J22" s="320" t="s">
        <v>147</v>
      </c>
    </row>
    <row r="23" spans="1:17">
      <c r="A23" s="271" t="s">
        <v>406</v>
      </c>
      <c r="B23" s="265" t="s">
        <v>425</v>
      </c>
      <c r="C23" s="258" t="s">
        <v>427</v>
      </c>
      <c r="D23" s="155" t="s">
        <v>429</v>
      </c>
      <c r="E23" s="320"/>
      <c r="F23" s="320"/>
      <c r="G23" s="60"/>
      <c r="I23" s="320" t="s">
        <v>145</v>
      </c>
      <c r="J23" s="320" t="s">
        <v>148</v>
      </c>
    </row>
    <row r="24" spans="1:17">
      <c r="A24" s="271" t="s">
        <v>407</v>
      </c>
      <c r="B24" s="265" t="s">
        <v>414</v>
      </c>
      <c r="C24" s="258" t="s">
        <v>414</v>
      </c>
      <c r="D24" s="155" t="s">
        <v>414</v>
      </c>
      <c r="E24" s="320"/>
      <c r="F24" s="320"/>
      <c r="G24" s="60"/>
    </row>
    <row r="25" spans="1:17">
      <c r="A25" s="271" t="s">
        <v>408</v>
      </c>
      <c r="B25" s="266">
        <v>0.08</v>
      </c>
      <c r="C25" s="259">
        <v>0.1</v>
      </c>
      <c r="D25" s="157">
        <v>0.02</v>
      </c>
      <c r="E25" s="283"/>
      <c r="F25" s="283"/>
      <c r="G25" s="60"/>
    </row>
    <row r="26" spans="1:17">
      <c r="A26" s="271" t="s">
        <v>409</v>
      </c>
      <c r="B26" s="275" t="s">
        <v>419</v>
      </c>
      <c r="C26" s="257" t="s">
        <v>419</v>
      </c>
      <c r="D26" s="153" t="s">
        <v>419</v>
      </c>
      <c r="E26" s="138"/>
      <c r="F26" s="138"/>
      <c r="G26" s="60"/>
    </row>
    <row r="27" spans="1:17">
      <c r="A27" s="271" t="s">
        <v>143</v>
      </c>
      <c r="B27" s="275" t="s">
        <v>170</v>
      </c>
      <c r="C27" s="257" t="s">
        <v>170</v>
      </c>
      <c r="D27" s="153" t="s">
        <v>170</v>
      </c>
      <c r="E27" s="138"/>
      <c r="F27" s="138"/>
      <c r="G27" s="60"/>
    </row>
    <row r="28" spans="1:17">
      <c r="A28" s="271" t="s">
        <v>410</v>
      </c>
      <c r="B28" s="267">
        <v>0.99</v>
      </c>
      <c r="C28" s="260">
        <v>0.99</v>
      </c>
      <c r="D28" s="159">
        <v>0.99</v>
      </c>
      <c r="E28" s="282"/>
      <c r="F28" s="138"/>
      <c r="G28" s="60"/>
    </row>
    <row r="29" spans="1:17" ht="18" thickBot="1">
      <c r="A29" s="272" t="s">
        <v>144</v>
      </c>
      <c r="B29" s="276" t="s">
        <v>147</v>
      </c>
      <c r="C29" s="261" t="s">
        <v>147</v>
      </c>
      <c r="D29" s="161" t="s">
        <v>147</v>
      </c>
      <c r="E29" s="141"/>
      <c r="F29" s="141"/>
      <c r="G29" s="66"/>
    </row>
    <row r="30" spans="1:17" ht="18" thickBot="1"/>
    <row r="31" spans="1:17" ht="18" thickBot="1">
      <c r="A31" s="377" t="s">
        <v>852</v>
      </c>
      <c r="B31" s="378"/>
      <c r="C31" s="399"/>
      <c r="D31" s="378"/>
      <c r="E31" s="378"/>
      <c r="F31" s="378"/>
      <c r="G31" s="400"/>
      <c r="I31" s="119">
        <v>96.4</v>
      </c>
      <c r="N31" s="119">
        <v>97.8</v>
      </c>
    </row>
    <row r="32" spans="1:17" ht="18" thickTop="1">
      <c r="A32" s="142" t="s">
        <v>403</v>
      </c>
      <c r="B32" s="149" t="s">
        <v>431</v>
      </c>
      <c r="C32" s="274" t="s">
        <v>437</v>
      </c>
      <c r="D32" s="278"/>
      <c r="E32" s="318"/>
      <c r="F32" s="318"/>
      <c r="G32" s="60"/>
      <c r="I32" s="397" t="s">
        <v>466</v>
      </c>
      <c r="J32" s="397"/>
      <c r="L32" s="321" t="s">
        <v>510</v>
      </c>
      <c r="N32" s="397" t="s">
        <v>687</v>
      </c>
      <c r="O32" s="397"/>
      <c r="Q32" s="321" t="s">
        <v>712</v>
      </c>
    </row>
    <row r="33" spans="1:17">
      <c r="A33" s="143" t="s">
        <v>146</v>
      </c>
      <c r="B33" s="151">
        <v>1.022</v>
      </c>
      <c r="C33" s="263">
        <v>0.98099999999999998</v>
      </c>
      <c r="D33" s="137"/>
      <c r="E33" s="137"/>
      <c r="F33" s="137"/>
      <c r="G33" s="60"/>
      <c r="I33" s="320" t="s">
        <v>484</v>
      </c>
      <c r="J33" s="320" t="s">
        <v>419</v>
      </c>
      <c r="L33" s="119" t="s">
        <v>594</v>
      </c>
    </row>
    <row r="34" spans="1:17">
      <c r="A34" s="144" t="s">
        <v>145</v>
      </c>
      <c r="B34" s="166" t="s">
        <v>148</v>
      </c>
      <c r="C34" s="264" t="s">
        <v>148</v>
      </c>
      <c r="D34" s="138"/>
      <c r="E34" s="138"/>
      <c r="F34" s="138"/>
      <c r="G34" s="60"/>
      <c r="I34" s="320" t="s">
        <v>143</v>
      </c>
      <c r="J34" s="320" t="s">
        <v>151</v>
      </c>
      <c r="L34" s="119" t="s">
        <v>593</v>
      </c>
    </row>
    <row r="35" spans="1:17">
      <c r="A35" s="144" t="s">
        <v>404</v>
      </c>
      <c r="B35" s="155" t="s">
        <v>432</v>
      </c>
      <c r="C35" s="265" t="s">
        <v>435</v>
      </c>
      <c r="D35" s="320"/>
      <c r="E35" s="320"/>
      <c r="F35" s="320"/>
      <c r="G35" s="60"/>
      <c r="I35" s="320" t="s">
        <v>485</v>
      </c>
      <c r="J35" s="320">
        <v>97</v>
      </c>
      <c r="L35" s="119" t="s">
        <v>592</v>
      </c>
    </row>
    <row r="36" spans="1:17">
      <c r="A36" s="144" t="s">
        <v>405</v>
      </c>
      <c r="B36" s="155" t="s">
        <v>337</v>
      </c>
      <c r="C36" s="265" t="s">
        <v>337</v>
      </c>
      <c r="D36" s="320"/>
      <c r="E36" s="320"/>
      <c r="F36" s="320"/>
      <c r="G36" s="60"/>
      <c r="I36" s="320" t="s">
        <v>144</v>
      </c>
      <c r="J36" s="320" t="s">
        <v>147</v>
      </c>
    </row>
    <row r="37" spans="1:17">
      <c r="A37" s="144" t="s">
        <v>406</v>
      </c>
      <c r="B37" s="155" t="s">
        <v>433</v>
      </c>
      <c r="C37" s="265" t="s">
        <v>436</v>
      </c>
      <c r="D37" s="320"/>
      <c r="E37" s="320"/>
      <c r="F37" s="320"/>
      <c r="G37" s="60"/>
      <c r="I37" s="320" t="s">
        <v>145</v>
      </c>
      <c r="J37" s="320" t="s">
        <v>148</v>
      </c>
    </row>
    <row r="38" spans="1:17">
      <c r="A38" s="144" t="s">
        <v>407</v>
      </c>
      <c r="B38" s="155" t="s">
        <v>434</v>
      </c>
      <c r="C38" s="265" t="s">
        <v>434</v>
      </c>
      <c r="D38" s="320"/>
      <c r="E38" s="320"/>
      <c r="F38" s="320"/>
      <c r="G38" s="60"/>
    </row>
    <row r="39" spans="1:17">
      <c r="A39" s="144" t="s">
        <v>408</v>
      </c>
      <c r="B39" s="157">
        <v>0.2</v>
      </c>
      <c r="C39" s="266">
        <v>0.05</v>
      </c>
      <c r="D39" s="283"/>
      <c r="E39" s="283"/>
      <c r="F39" s="283"/>
      <c r="G39" s="60"/>
    </row>
    <row r="40" spans="1:17">
      <c r="A40" s="144" t="s">
        <v>409</v>
      </c>
      <c r="B40" s="166" t="s">
        <v>419</v>
      </c>
      <c r="C40" s="264" t="s">
        <v>419</v>
      </c>
      <c r="D40" s="138"/>
      <c r="E40" s="138"/>
      <c r="F40" s="138"/>
      <c r="G40" s="60"/>
    </row>
    <row r="41" spans="1:17">
      <c r="A41" s="144" t="s">
        <v>143</v>
      </c>
      <c r="B41" s="166" t="s">
        <v>151</v>
      </c>
      <c r="C41" s="264" t="s">
        <v>151</v>
      </c>
      <c r="D41" s="138"/>
      <c r="E41" s="138"/>
      <c r="F41" s="138"/>
      <c r="G41" s="60"/>
    </row>
    <row r="42" spans="1:17">
      <c r="A42" s="144" t="s">
        <v>410</v>
      </c>
      <c r="B42" s="159">
        <v>0.98</v>
      </c>
      <c r="C42" s="267">
        <v>0.98</v>
      </c>
      <c r="D42" s="282"/>
      <c r="E42" s="282"/>
      <c r="F42" s="138"/>
      <c r="G42" s="60"/>
    </row>
    <row r="43" spans="1:17" ht="18" thickBot="1">
      <c r="A43" s="145" t="s">
        <v>144</v>
      </c>
      <c r="B43" s="277" t="s">
        <v>147</v>
      </c>
      <c r="C43" s="268" t="s">
        <v>147</v>
      </c>
      <c r="D43" s="141"/>
      <c r="E43" s="141"/>
      <c r="F43" s="141"/>
      <c r="G43" s="66"/>
    </row>
    <row r="44" spans="1:17" ht="18" thickBot="1"/>
    <row r="45" spans="1:17" ht="18" thickBot="1">
      <c r="A45" s="377" t="s">
        <v>853</v>
      </c>
      <c r="B45" s="378"/>
      <c r="C45" s="378"/>
      <c r="D45" s="378"/>
      <c r="E45" s="399"/>
      <c r="F45" s="378"/>
      <c r="G45" s="400"/>
      <c r="I45" s="119">
        <v>98.1</v>
      </c>
      <c r="N45" s="119">
        <v>96.6</v>
      </c>
    </row>
    <row r="46" spans="1:17" ht="18" thickTop="1">
      <c r="A46" s="142" t="s">
        <v>403</v>
      </c>
      <c r="B46" s="148" t="s">
        <v>76</v>
      </c>
      <c r="C46" s="148" t="s">
        <v>443</v>
      </c>
      <c r="D46" s="149" t="s">
        <v>442</v>
      </c>
      <c r="E46" s="262" t="s">
        <v>446</v>
      </c>
      <c r="F46" s="255" t="s">
        <v>449</v>
      </c>
      <c r="G46" s="165" t="s">
        <v>450</v>
      </c>
      <c r="I46" s="397" t="s">
        <v>466</v>
      </c>
      <c r="J46" s="397"/>
      <c r="L46" s="321" t="s">
        <v>510</v>
      </c>
      <c r="N46" s="397" t="s">
        <v>687</v>
      </c>
      <c r="O46" s="397"/>
      <c r="Q46" s="321" t="s">
        <v>712</v>
      </c>
    </row>
    <row r="47" spans="1:17">
      <c r="A47" s="143" t="s">
        <v>146</v>
      </c>
      <c r="B47" s="150">
        <v>0.95850000000000002</v>
      </c>
      <c r="C47" s="150">
        <v>1.2697000000000001</v>
      </c>
      <c r="D47" s="151">
        <v>1.0044999999999999</v>
      </c>
      <c r="E47" s="263">
        <v>0.97570000000000001</v>
      </c>
      <c r="F47" s="256">
        <v>1.2637</v>
      </c>
      <c r="G47" s="151">
        <v>1.0407</v>
      </c>
      <c r="I47" s="320" t="s">
        <v>484</v>
      </c>
      <c r="J47" s="320" t="s">
        <v>419</v>
      </c>
      <c r="L47" s="119" t="s">
        <v>591</v>
      </c>
    </row>
    <row r="48" spans="1:17">
      <c r="A48" s="144" t="s">
        <v>145</v>
      </c>
      <c r="B48" s="152" t="s">
        <v>153</v>
      </c>
      <c r="C48" s="162" t="s">
        <v>148</v>
      </c>
      <c r="D48" s="153" t="s">
        <v>148</v>
      </c>
      <c r="E48" s="264" t="s">
        <v>148</v>
      </c>
      <c r="F48" s="257" t="s">
        <v>148</v>
      </c>
      <c r="G48" s="153" t="s">
        <v>148</v>
      </c>
      <c r="I48" s="320" t="s">
        <v>143</v>
      </c>
      <c r="J48" s="320" t="s">
        <v>154</v>
      </c>
      <c r="L48" s="119" t="s">
        <v>590</v>
      </c>
    </row>
    <row r="49" spans="1:17">
      <c r="A49" s="144" t="s">
        <v>404</v>
      </c>
      <c r="B49" s="154" t="s">
        <v>439</v>
      </c>
      <c r="C49" s="154" t="s">
        <v>423</v>
      </c>
      <c r="D49" s="155" t="s">
        <v>444</v>
      </c>
      <c r="E49" s="265" t="s">
        <v>439</v>
      </c>
      <c r="F49" s="258" t="s">
        <v>423</v>
      </c>
      <c r="G49" s="155" t="s">
        <v>432</v>
      </c>
      <c r="I49" s="320" t="s">
        <v>485</v>
      </c>
      <c r="J49" s="320">
        <v>97</v>
      </c>
      <c r="L49" s="119" t="s">
        <v>589</v>
      </c>
    </row>
    <row r="50" spans="1:17">
      <c r="A50" s="144" t="s">
        <v>405</v>
      </c>
      <c r="B50" s="154" t="s">
        <v>412</v>
      </c>
      <c r="C50" s="154" t="s">
        <v>337</v>
      </c>
      <c r="D50" s="155" t="s">
        <v>412</v>
      </c>
      <c r="E50" s="265" t="s">
        <v>412</v>
      </c>
      <c r="F50" s="258" t="s">
        <v>337</v>
      </c>
      <c r="G50" s="155" t="s">
        <v>337</v>
      </c>
      <c r="I50" s="320" t="s">
        <v>144</v>
      </c>
      <c r="J50" s="320" t="s">
        <v>147</v>
      </c>
      <c r="L50" s="119" t="s">
        <v>588</v>
      </c>
    </row>
    <row r="51" spans="1:17">
      <c r="A51" s="144" t="s">
        <v>406</v>
      </c>
      <c r="B51" s="154" t="s">
        <v>440</v>
      </c>
      <c r="C51" s="154" t="s">
        <v>441</v>
      </c>
      <c r="D51" s="155" t="s">
        <v>445</v>
      </c>
      <c r="E51" s="265" t="s">
        <v>447</v>
      </c>
      <c r="F51" s="258" t="s">
        <v>441</v>
      </c>
      <c r="G51" s="155" t="s">
        <v>433</v>
      </c>
      <c r="I51" s="320" t="s">
        <v>145</v>
      </c>
      <c r="J51" s="320" t="s">
        <v>148</v>
      </c>
    </row>
    <row r="52" spans="1:17">
      <c r="A52" s="144" t="s">
        <v>407</v>
      </c>
      <c r="B52" s="154" t="s">
        <v>434</v>
      </c>
      <c r="C52" s="154" t="s">
        <v>414</v>
      </c>
      <c r="D52" s="155" t="s">
        <v>434</v>
      </c>
      <c r="E52" s="265" t="s">
        <v>434</v>
      </c>
      <c r="F52" s="258" t="s">
        <v>414</v>
      </c>
      <c r="G52" s="155" t="s">
        <v>434</v>
      </c>
      <c r="L52" s="119" t="s">
        <v>587</v>
      </c>
    </row>
    <row r="53" spans="1:17">
      <c r="A53" s="144" t="s">
        <v>408</v>
      </c>
      <c r="B53" s="156">
        <v>0.03</v>
      </c>
      <c r="C53" s="156">
        <v>0.04</v>
      </c>
      <c r="D53" s="157">
        <v>0.02</v>
      </c>
      <c r="E53" s="266">
        <v>0.04</v>
      </c>
      <c r="F53" s="259">
        <v>0.04</v>
      </c>
      <c r="G53" s="157">
        <v>0.04</v>
      </c>
    </row>
    <row r="54" spans="1:17">
      <c r="A54" s="144" t="s">
        <v>409</v>
      </c>
      <c r="B54" s="152" t="s">
        <v>419</v>
      </c>
      <c r="C54" s="162" t="s">
        <v>419</v>
      </c>
      <c r="D54" s="153" t="s">
        <v>419</v>
      </c>
      <c r="E54" s="264" t="s">
        <v>419</v>
      </c>
      <c r="F54" s="257" t="s">
        <v>419</v>
      </c>
      <c r="G54" s="166" t="s">
        <v>419</v>
      </c>
    </row>
    <row r="55" spans="1:17">
      <c r="A55" s="144" t="s">
        <v>143</v>
      </c>
      <c r="B55" s="152" t="s">
        <v>154</v>
      </c>
      <c r="C55" s="162" t="s">
        <v>154</v>
      </c>
      <c r="D55" s="153" t="s">
        <v>154</v>
      </c>
      <c r="E55" s="264" t="s">
        <v>154</v>
      </c>
      <c r="F55" s="257" t="s">
        <v>154</v>
      </c>
      <c r="G55" s="166" t="s">
        <v>154</v>
      </c>
    </row>
    <row r="56" spans="1:17">
      <c r="A56" s="144" t="s">
        <v>410</v>
      </c>
      <c r="B56" s="158">
        <v>0.98</v>
      </c>
      <c r="C56" s="158">
        <v>0.97</v>
      </c>
      <c r="D56" s="159">
        <v>0.97</v>
      </c>
      <c r="E56" s="267">
        <v>0.98</v>
      </c>
      <c r="F56" s="279">
        <v>0.96</v>
      </c>
      <c r="G56" s="159">
        <v>0.96</v>
      </c>
    </row>
    <row r="57" spans="1:17" ht="18" thickBot="1">
      <c r="A57" s="145" t="s">
        <v>144</v>
      </c>
      <c r="B57" s="160" t="s">
        <v>147</v>
      </c>
      <c r="C57" s="163" t="s">
        <v>147</v>
      </c>
      <c r="D57" s="161" t="s">
        <v>147</v>
      </c>
      <c r="E57" s="268" t="s">
        <v>147</v>
      </c>
      <c r="F57" s="261" t="s">
        <v>147</v>
      </c>
      <c r="G57" s="161" t="s">
        <v>147</v>
      </c>
    </row>
    <row r="58" spans="1:17" ht="18" thickBot="1"/>
    <row r="59" spans="1:17" ht="18" thickBot="1">
      <c r="A59" s="377" t="s">
        <v>854</v>
      </c>
      <c r="B59" s="378"/>
      <c r="C59" s="378"/>
      <c r="D59" s="378"/>
      <c r="E59" s="378"/>
      <c r="F59" s="378"/>
      <c r="G59" s="398"/>
      <c r="I59" s="119">
        <v>97.5</v>
      </c>
      <c r="N59" s="119">
        <v>99</v>
      </c>
    </row>
    <row r="60" spans="1:17" ht="18" thickTop="1">
      <c r="A60" s="142" t="s">
        <v>403</v>
      </c>
      <c r="B60" s="148" t="s">
        <v>451</v>
      </c>
      <c r="C60" s="148" t="s">
        <v>452</v>
      </c>
      <c r="D60" s="148" t="s">
        <v>454</v>
      </c>
      <c r="E60" s="164" t="s">
        <v>457</v>
      </c>
      <c r="F60" s="165" t="s">
        <v>78</v>
      </c>
      <c r="G60" s="262" t="s">
        <v>461</v>
      </c>
      <c r="I60" s="397" t="s">
        <v>466</v>
      </c>
      <c r="J60" s="397"/>
      <c r="L60" s="321" t="s">
        <v>510</v>
      </c>
      <c r="N60" s="397" t="s">
        <v>687</v>
      </c>
      <c r="O60" s="397"/>
      <c r="Q60" s="321" t="s">
        <v>712</v>
      </c>
    </row>
    <row r="61" spans="1:17">
      <c r="A61" s="143" t="s">
        <v>146</v>
      </c>
      <c r="B61" s="150">
        <v>1.2192000000000001</v>
      </c>
      <c r="C61" s="150">
        <v>0.7702</v>
      </c>
      <c r="D61" s="150">
        <v>0.78520000000000001</v>
      </c>
      <c r="E61" s="150">
        <v>0.7722</v>
      </c>
      <c r="F61" s="151">
        <v>1.2174</v>
      </c>
      <c r="G61" s="263">
        <v>1.2222</v>
      </c>
      <c r="I61" s="320" t="s">
        <v>484</v>
      </c>
      <c r="J61" s="320" t="s">
        <v>419</v>
      </c>
      <c r="L61" s="119" t="s">
        <v>586</v>
      </c>
    </row>
    <row r="62" spans="1:17">
      <c r="A62" s="144" t="s">
        <v>145</v>
      </c>
      <c r="B62" s="152" t="s">
        <v>148</v>
      </c>
      <c r="C62" s="162" t="s">
        <v>148</v>
      </c>
      <c r="D62" s="162" t="s">
        <v>148</v>
      </c>
      <c r="E62" s="162" t="s">
        <v>148</v>
      </c>
      <c r="F62" s="153" t="s">
        <v>156</v>
      </c>
      <c r="G62" s="264" t="s">
        <v>148</v>
      </c>
      <c r="I62" s="320" t="s">
        <v>143</v>
      </c>
      <c r="J62" s="320" t="s">
        <v>154</v>
      </c>
      <c r="L62" s="119" t="s">
        <v>585</v>
      </c>
    </row>
    <row r="63" spans="1:17">
      <c r="A63" s="144" t="s">
        <v>404</v>
      </c>
      <c r="B63" s="154" t="s">
        <v>416</v>
      </c>
      <c r="C63" s="154" t="s">
        <v>439</v>
      </c>
      <c r="D63" s="154" t="s">
        <v>455</v>
      </c>
      <c r="E63" s="154" t="s">
        <v>444</v>
      </c>
      <c r="F63" s="155" t="s">
        <v>423</v>
      </c>
      <c r="G63" s="265" t="s">
        <v>416</v>
      </c>
      <c r="I63" s="320" t="s">
        <v>485</v>
      </c>
      <c r="J63" s="320">
        <v>97</v>
      </c>
      <c r="L63" s="119" t="s">
        <v>584</v>
      </c>
    </row>
    <row r="64" spans="1:17">
      <c r="A64" s="144" t="s">
        <v>405</v>
      </c>
      <c r="B64" s="154" t="s">
        <v>337</v>
      </c>
      <c r="C64" s="154" t="s">
        <v>337</v>
      </c>
      <c r="D64" s="154" t="s">
        <v>412</v>
      </c>
      <c r="E64" s="154" t="s">
        <v>412</v>
      </c>
      <c r="F64" s="155" t="s">
        <v>412</v>
      </c>
      <c r="G64" s="265" t="s">
        <v>337</v>
      </c>
      <c r="I64" s="320" t="s">
        <v>144</v>
      </c>
      <c r="J64" s="320" t="s">
        <v>147</v>
      </c>
      <c r="L64" s="119" t="s">
        <v>583</v>
      </c>
    </row>
    <row r="65" spans="1:12">
      <c r="A65" s="144" t="s">
        <v>406</v>
      </c>
      <c r="B65" s="154" t="s">
        <v>429</v>
      </c>
      <c r="C65" s="154" t="s">
        <v>453</v>
      </c>
      <c r="D65" s="154" t="s">
        <v>456</v>
      </c>
      <c r="E65" s="154" t="s">
        <v>458</v>
      </c>
      <c r="F65" s="155" t="s">
        <v>460</v>
      </c>
      <c r="G65" s="265" t="s">
        <v>418</v>
      </c>
      <c r="I65" s="320" t="s">
        <v>145</v>
      </c>
      <c r="J65" s="320" t="s">
        <v>148</v>
      </c>
      <c r="L65" s="119" t="s">
        <v>582</v>
      </c>
    </row>
    <row r="66" spans="1:12">
      <c r="A66" s="144" t="s">
        <v>407</v>
      </c>
      <c r="B66" s="154" t="s">
        <v>414</v>
      </c>
      <c r="C66" s="154" t="s">
        <v>434</v>
      </c>
      <c r="D66" s="154" t="s">
        <v>434</v>
      </c>
      <c r="E66" s="154" t="s">
        <v>434</v>
      </c>
      <c r="F66" s="155" t="s">
        <v>414</v>
      </c>
      <c r="G66" s="265" t="s">
        <v>414</v>
      </c>
    </row>
    <row r="67" spans="1:12">
      <c r="A67" s="144" t="s">
        <v>408</v>
      </c>
      <c r="B67" s="156">
        <v>0.45</v>
      </c>
      <c r="C67" s="156">
        <v>0.25</v>
      </c>
      <c r="D67" s="156">
        <v>0.5</v>
      </c>
      <c r="E67" s="156">
        <v>0.28999999999999998</v>
      </c>
      <c r="F67" s="157">
        <v>0.28999999999999998</v>
      </c>
      <c r="G67" s="266">
        <v>0.28999999999999998</v>
      </c>
    </row>
    <row r="68" spans="1:12">
      <c r="A68" s="144" t="s">
        <v>409</v>
      </c>
      <c r="B68" s="152" t="s">
        <v>419</v>
      </c>
      <c r="C68" s="162" t="s">
        <v>419</v>
      </c>
      <c r="D68" s="162" t="s">
        <v>419</v>
      </c>
      <c r="E68" s="162" t="s">
        <v>419</v>
      </c>
      <c r="F68" s="153" t="s">
        <v>448</v>
      </c>
      <c r="G68" s="275" t="s">
        <v>419</v>
      </c>
    </row>
    <row r="69" spans="1:12">
      <c r="A69" s="144" t="s">
        <v>143</v>
      </c>
      <c r="B69" s="152" t="s">
        <v>154</v>
      </c>
      <c r="C69" s="162" t="s">
        <v>154</v>
      </c>
      <c r="D69" s="162" t="s">
        <v>154</v>
      </c>
      <c r="E69" s="162" t="s">
        <v>154</v>
      </c>
      <c r="F69" s="153" t="s">
        <v>154</v>
      </c>
      <c r="G69" s="275" t="s">
        <v>154</v>
      </c>
    </row>
    <row r="70" spans="1:12">
      <c r="A70" s="144" t="s">
        <v>410</v>
      </c>
      <c r="B70" s="158">
        <v>0.94</v>
      </c>
      <c r="C70" s="158">
        <v>0.95</v>
      </c>
      <c r="D70" s="158">
        <v>0.95</v>
      </c>
      <c r="E70" s="158">
        <v>0.98</v>
      </c>
      <c r="F70" s="210">
        <v>0.98</v>
      </c>
      <c r="G70" s="267">
        <v>0.97</v>
      </c>
    </row>
    <row r="71" spans="1:12" ht="18" thickBot="1">
      <c r="A71" s="145" t="s">
        <v>144</v>
      </c>
      <c r="B71" s="160" t="s">
        <v>147</v>
      </c>
      <c r="C71" s="163" t="s">
        <v>147</v>
      </c>
      <c r="D71" s="163" t="s">
        <v>147</v>
      </c>
      <c r="E71" s="163" t="s">
        <v>147</v>
      </c>
      <c r="F71" s="161" t="s">
        <v>147</v>
      </c>
      <c r="G71" s="268" t="s">
        <v>147</v>
      </c>
    </row>
  </sheetData>
  <mergeCells count="16">
    <mergeCell ref="N60:O60"/>
    <mergeCell ref="I60:J60"/>
    <mergeCell ref="A2:G2"/>
    <mergeCell ref="A59:G59"/>
    <mergeCell ref="A3:G3"/>
    <mergeCell ref="A17:G17"/>
    <mergeCell ref="A31:G31"/>
    <mergeCell ref="A45:G45"/>
    <mergeCell ref="I4:J4"/>
    <mergeCell ref="I18:J18"/>
    <mergeCell ref="I32:J32"/>
    <mergeCell ref="I46:J46"/>
    <mergeCell ref="N4:O4"/>
    <mergeCell ref="N18:O18"/>
    <mergeCell ref="N32:O32"/>
    <mergeCell ref="N46:O46"/>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0AE4C-95A4-49B3-A966-7CAD149EA308}">
  <dimension ref="A1:AE201"/>
  <sheetViews>
    <sheetView topLeftCell="G94" zoomScale="60" zoomScaleNormal="25" workbookViewId="0">
      <selection activeCell="M20" sqref="M20"/>
    </sheetView>
  </sheetViews>
  <sheetFormatPr defaultColWidth="8.796875" defaultRowHeight="17.399999999999999"/>
  <cols>
    <col min="1" max="1" width="8.796875" style="119"/>
    <col min="2" max="2" width="16.09765625" style="119" bestFit="1" customWidth="1"/>
    <col min="3" max="3" width="17" style="119" bestFit="1" customWidth="1"/>
    <col min="4" max="4" width="18.09765625" style="119" bestFit="1" customWidth="1"/>
    <col min="5" max="10" width="8.796875" style="119"/>
    <col min="11" max="11" width="13" style="119" customWidth="1"/>
    <col min="12" max="12" width="11.69921875" style="119" customWidth="1"/>
    <col min="13" max="13" width="72.69921875" style="119" bestFit="1" customWidth="1"/>
    <col min="14" max="14" width="73.5" style="119" bestFit="1" customWidth="1"/>
    <col min="15" max="16384" width="8.796875" style="119"/>
  </cols>
  <sheetData>
    <row r="1" spans="1:14">
      <c r="A1" s="119" t="s">
        <v>205</v>
      </c>
    </row>
    <row r="2" spans="1:14" ht="18" thickBot="1">
      <c r="M2" s="313" t="s">
        <v>889</v>
      </c>
      <c r="N2" s="313" t="s">
        <v>888</v>
      </c>
    </row>
    <row r="3" spans="1:14" ht="18" thickBot="1">
      <c r="B3" s="99" t="s">
        <v>205</v>
      </c>
      <c r="C3" s="99" t="s">
        <v>226</v>
      </c>
      <c r="D3" s="97" t="s">
        <v>1</v>
      </c>
      <c r="E3" s="97">
        <v>0</v>
      </c>
      <c r="F3" s="97">
        <v>1</v>
      </c>
      <c r="G3" s="97">
        <v>2</v>
      </c>
      <c r="H3" s="97">
        <v>3</v>
      </c>
      <c r="I3" s="97">
        <v>4</v>
      </c>
      <c r="J3" s="97">
        <v>5</v>
      </c>
      <c r="K3" s="98">
        <v>6</v>
      </c>
      <c r="M3" s="120" t="s">
        <v>264</v>
      </c>
    </row>
    <row r="4" spans="1:14" ht="18" thickTop="1">
      <c r="B4" s="99"/>
      <c r="C4" s="99"/>
      <c r="D4" s="111" t="s">
        <v>206</v>
      </c>
      <c r="E4" s="254">
        <v>1700</v>
      </c>
      <c r="F4" s="254">
        <v>1700</v>
      </c>
      <c r="G4" s="254">
        <v>1200</v>
      </c>
      <c r="H4" s="254">
        <v>1050</v>
      </c>
      <c r="I4" s="254">
        <v>1035</v>
      </c>
      <c r="J4" s="254"/>
      <c r="K4" s="254"/>
      <c r="N4" s="119" t="s">
        <v>265</v>
      </c>
    </row>
    <row r="5" spans="1:14">
      <c r="B5" s="100"/>
      <c r="C5" s="100" t="s">
        <v>569</v>
      </c>
      <c r="D5" s="247" t="s">
        <v>207</v>
      </c>
      <c r="E5" s="116">
        <v>3</v>
      </c>
      <c r="F5" s="116">
        <v>3</v>
      </c>
      <c r="G5" s="116">
        <v>3</v>
      </c>
      <c r="H5" s="116">
        <v>3</v>
      </c>
      <c r="I5" s="116">
        <v>3</v>
      </c>
      <c r="J5" s="116"/>
      <c r="K5" s="116"/>
      <c r="M5" s="119" t="s">
        <v>268</v>
      </c>
    </row>
    <row r="6" spans="1:14" ht="18" thickBot="1">
      <c r="B6" s="100"/>
      <c r="C6" s="100"/>
      <c r="D6" s="240" t="s">
        <v>568</v>
      </c>
      <c r="E6" s="114">
        <v>5</v>
      </c>
      <c r="F6" s="114">
        <v>5</v>
      </c>
      <c r="G6" s="114">
        <v>5</v>
      </c>
      <c r="H6" s="114">
        <v>5</v>
      </c>
      <c r="I6" s="114">
        <v>5</v>
      </c>
      <c r="J6" s="114"/>
      <c r="K6" s="114"/>
      <c r="M6" s="119" t="s">
        <v>269</v>
      </c>
    </row>
    <row r="7" spans="1:14">
      <c r="B7" s="239" t="s">
        <v>2</v>
      </c>
      <c r="C7" s="99"/>
      <c r="D7" s="243" t="s">
        <v>402</v>
      </c>
      <c r="E7" s="241" t="s">
        <v>215</v>
      </c>
      <c r="F7" s="241" t="s">
        <v>215</v>
      </c>
      <c r="G7" s="241" t="s">
        <v>215</v>
      </c>
      <c r="H7" s="241" t="s">
        <v>215</v>
      </c>
      <c r="I7" s="241" t="s">
        <v>215</v>
      </c>
      <c r="J7" s="241"/>
      <c r="K7" s="241"/>
      <c r="M7" s="121" t="s">
        <v>282</v>
      </c>
    </row>
    <row r="8" spans="1:14">
      <c r="B8" s="100"/>
      <c r="C8" s="100" t="s">
        <v>567</v>
      </c>
      <c r="D8" s="247" t="s">
        <v>744</v>
      </c>
      <c r="E8" s="117" t="s">
        <v>215</v>
      </c>
      <c r="F8" s="117" t="s">
        <v>215</v>
      </c>
      <c r="G8" s="117" t="s">
        <v>215</v>
      </c>
      <c r="H8" s="117" t="s">
        <v>215</v>
      </c>
      <c r="I8" s="117" t="s">
        <v>215</v>
      </c>
      <c r="J8" s="117"/>
      <c r="K8" s="117"/>
      <c r="M8" s="120" t="s">
        <v>266</v>
      </c>
    </row>
    <row r="9" spans="1:14">
      <c r="B9" s="100"/>
      <c r="C9" s="100" t="s">
        <v>566</v>
      </c>
      <c r="D9" s="247" t="s">
        <v>6</v>
      </c>
      <c r="E9" s="117" t="s">
        <v>215</v>
      </c>
      <c r="F9" s="117" t="s">
        <v>215</v>
      </c>
      <c r="G9" s="117" t="s">
        <v>215</v>
      </c>
      <c r="H9" s="117" t="s">
        <v>215</v>
      </c>
      <c r="I9" s="117" t="s">
        <v>215</v>
      </c>
      <c r="J9" s="117"/>
      <c r="K9" s="117"/>
      <c r="N9" s="119" t="s">
        <v>270</v>
      </c>
    </row>
    <row r="10" spans="1:14">
      <c r="B10" s="100"/>
      <c r="C10" s="100"/>
      <c r="D10" s="247" t="s">
        <v>7</v>
      </c>
      <c r="E10" s="117" t="s">
        <v>215</v>
      </c>
      <c r="F10" s="117" t="s">
        <v>215</v>
      </c>
      <c r="G10" s="117" t="s">
        <v>215</v>
      </c>
      <c r="H10" s="117" t="s">
        <v>215</v>
      </c>
      <c r="I10" s="117" t="s">
        <v>215</v>
      </c>
      <c r="J10" s="117"/>
      <c r="K10" s="117"/>
      <c r="M10" s="119" t="s">
        <v>217</v>
      </c>
      <c r="N10" s="119" t="s">
        <v>275</v>
      </c>
    </row>
    <row r="11" spans="1:14" ht="18" thickBot="1">
      <c r="B11" s="101"/>
      <c r="C11" s="100"/>
      <c r="D11" s="246" t="s">
        <v>8</v>
      </c>
      <c r="E11" s="117" t="s">
        <v>215</v>
      </c>
      <c r="F11" s="117" t="s">
        <v>215</v>
      </c>
      <c r="G11" s="117" t="s">
        <v>215</v>
      </c>
      <c r="H11" s="244" t="s">
        <v>215</v>
      </c>
      <c r="I11" s="244" t="s">
        <v>215</v>
      </c>
      <c r="J11" s="244"/>
      <c r="K11" s="244"/>
      <c r="M11" s="119" t="s">
        <v>218</v>
      </c>
    </row>
    <row r="12" spans="1:14" ht="18" thickBot="1">
      <c r="B12" s="253" t="s">
        <v>208</v>
      </c>
      <c r="C12" s="252" t="s">
        <v>208</v>
      </c>
      <c r="D12" s="251" t="s">
        <v>209</v>
      </c>
      <c r="E12" s="250" t="s">
        <v>210</v>
      </c>
      <c r="F12" s="250" t="s">
        <v>210</v>
      </c>
      <c r="G12" s="250" t="s">
        <v>210</v>
      </c>
      <c r="H12" s="250" t="s">
        <v>210</v>
      </c>
      <c r="I12" s="250" t="s">
        <v>210</v>
      </c>
      <c r="J12" s="250" t="s">
        <v>210</v>
      </c>
      <c r="K12" s="250" t="s">
        <v>210</v>
      </c>
      <c r="M12" s="121" t="s">
        <v>219</v>
      </c>
    </row>
    <row r="13" spans="1:14">
      <c r="B13" s="99"/>
      <c r="C13" s="99"/>
      <c r="D13" s="112" t="s">
        <v>211</v>
      </c>
      <c r="E13" s="115" t="s">
        <v>212</v>
      </c>
      <c r="F13" s="115" t="s">
        <v>212</v>
      </c>
      <c r="G13" s="134" t="s">
        <v>391</v>
      </c>
      <c r="H13" s="115" t="s">
        <v>212</v>
      </c>
      <c r="I13" s="115" t="s">
        <v>743</v>
      </c>
      <c r="J13" s="115"/>
      <c r="K13" s="115"/>
    </row>
    <row r="14" spans="1:14">
      <c r="B14" s="100"/>
      <c r="C14" s="100" t="s">
        <v>565</v>
      </c>
      <c r="D14" s="249" t="s">
        <v>213</v>
      </c>
      <c r="E14" s="248">
        <v>3</v>
      </c>
      <c r="F14" s="248">
        <v>4</v>
      </c>
      <c r="G14" s="248">
        <v>4</v>
      </c>
      <c r="H14" s="248">
        <v>4</v>
      </c>
      <c r="I14" s="248">
        <v>4</v>
      </c>
      <c r="J14" s="248"/>
      <c r="K14" s="248"/>
      <c r="M14" s="120" t="s">
        <v>274</v>
      </c>
    </row>
    <row r="15" spans="1:14">
      <c r="B15" s="239" t="s">
        <v>564</v>
      </c>
      <c r="C15" s="100"/>
      <c r="D15" s="247" t="s">
        <v>214</v>
      </c>
      <c r="E15" s="117" t="s">
        <v>215</v>
      </c>
      <c r="F15" s="117" t="s">
        <v>215</v>
      </c>
      <c r="G15" s="135" t="s">
        <v>392</v>
      </c>
      <c r="H15" s="117" t="s">
        <v>392</v>
      </c>
      <c r="I15" s="117" t="s">
        <v>392</v>
      </c>
      <c r="J15" s="117"/>
      <c r="K15" s="117"/>
      <c r="N15" s="119" t="s">
        <v>276</v>
      </c>
    </row>
    <row r="16" spans="1:14" ht="18" thickBot="1">
      <c r="B16" s="100"/>
      <c r="C16" s="100"/>
      <c r="D16" s="246" t="s">
        <v>742</v>
      </c>
      <c r="E16" s="244" t="s">
        <v>215</v>
      </c>
      <c r="F16" s="244" t="s">
        <v>215</v>
      </c>
      <c r="G16" s="245" t="s">
        <v>215</v>
      </c>
      <c r="H16" s="244" t="s">
        <v>215</v>
      </c>
      <c r="I16" s="244" t="s">
        <v>215</v>
      </c>
      <c r="J16" s="244"/>
      <c r="K16" s="244"/>
      <c r="M16" s="119" t="s">
        <v>273</v>
      </c>
      <c r="N16" s="119" t="s">
        <v>271</v>
      </c>
    </row>
    <row r="17" spans="2:19">
      <c r="B17" s="100"/>
      <c r="C17" s="99" t="s">
        <v>563</v>
      </c>
      <c r="D17" s="243" t="s">
        <v>562</v>
      </c>
      <c r="E17" s="241" t="s">
        <v>215</v>
      </c>
      <c r="F17" s="241" t="s">
        <v>215</v>
      </c>
      <c r="G17" s="242" t="s">
        <v>215</v>
      </c>
      <c r="H17" s="241" t="s">
        <v>741</v>
      </c>
      <c r="I17" s="241" t="s">
        <v>740</v>
      </c>
      <c r="J17" s="241"/>
      <c r="K17" s="241"/>
      <c r="N17" s="119" t="s">
        <v>272</v>
      </c>
    </row>
    <row r="18" spans="2:19" ht="18" thickBot="1">
      <c r="B18" s="101"/>
      <c r="C18" s="101"/>
      <c r="D18" s="240" t="s">
        <v>561</v>
      </c>
      <c r="E18" s="118" t="s">
        <v>215</v>
      </c>
      <c r="F18" s="118" t="s">
        <v>215</v>
      </c>
      <c r="G18" s="136" t="s">
        <v>215</v>
      </c>
      <c r="H18" s="118" t="s">
        <v>215</v>
      </c>
      <c r="I18" s="118" t="s">
        <v>215</v>
      </c>
      <c r="J18" s="118"/>
      <c r="K18" s="118"/>
      <c r="M18" s="121" t="s">
        <v>219</v>
      </c>
    </row>
    <row r="19" spans="2:19">
      <c r="B19" s="239" t="s">
        <v>560</v>
      </c>
      <c r="C19" s="100" t="s">
        <v>559</v>
      </c>
      <c r="D19" s="113" t="s">
        <v>206</v>
      </c>
      <c r="E19" s="115">
        <v>1200</v>
      </c>
      <c r="F19" s="115">
        <v>1200</v>
      </c>
      <c r="G19" s="115">
        <v>1300</v>
      </c>
      <c r="H19" s="115">
        <v>1350</v>
      </c>
      <c r="I19" s="115">
        <v>1330</v>
      </c>
      <c r="J19" s="115"/>
      <c r="K19" s="115"/>
    </row>
    <row r="20" spans="2:19" ht="18" thickBot="1">
      <c r="B20" s="101"/>
      <c r="C20" s="101"/>
      <c r="D20" s="238" t="s">
        <v>216</v>
      </c>
      <c r="E20" s="114">
        <v>5</v>
      </c>
      <c r="F20" s="114">
        <v>5</v>
      </c>
      <c r="G20" s="114">
        <v>5</v>
      </c>
      <c r="H20" s="114">
        <v>5</v>
      </c>
      <c r="I20" s="114">
        <v>5</v>
      </c>
      <c r="J20" s="114"/>
      <c r="K20" s="114"/>
      <c r="M20" s="120" t="s">
        <v>267</v>
      </c>
    </row>
    <row r="21" spans="2:19">
      <c r="N21" s="119" t="s">
        <v>277</v>
      </c>
    </row>
    <row r="22" spans="2:19">
      <c r="M22" s="119" t="s">
        <v>280</v>
      </c>
      <c r="N22" s="119" t="s">
        <v>278</v>
      </c>
    </row>
    <row r="23" spans="2:19">
      <c r="M23" s="119" t="s">
        <v>281</v>
      </c>
      <c r="N23" s="119" t="s">
        <v>279</v>
      </c>
    </row>
    <row r="24" spans="2:19">
      <c r="M24" s="121" t="s">
        <v>282</v>
      </c>
    </row>
    <row r="27" spans="2:19">
      <c r="M27" s="313" t="s">
        <v>239</v>
      </c>
      <c r="N27" s="313" t="s">
        <v>240</v>
      </c>
    </row>
    <row r="28" spans="2:19">
      <c r="M28" s="120" t="s">
        <v>264</v>
      </c>
    </row>
    <row r="29" spans="2:19">
      <c r="N29" s="119" t="s">
        <v>283</v>
      </c>
    </row>
    <row r="30" spans="2:19">
      <c r="M30" s="119" t="s">
        <v>288</v>
      </c>
      <c r="N30" s="119" t="s">
        <v>284</v>
      </c>
    </row>
    <row r="31" spans="2:19">
      <c r="M31" s="119" t="s">
        <v>289</v>
      </c>
      <c r="N31" s="119" t="s">
        <v>285</v>
      </c>
    </row>
    <row r="32" spans="2:19">
      <c r="M32" s="119" t="s">
        <v>290</v>
      </c>
      <c r="N32" s="119" t="s">
        <v>286</v>
      </c>
      <c r="S32" s="119" t="s">
        <v>309</v>
      </c>
    </row>
    <row r="33" spans="13:19">
      <c r="M33" s="119" t="s">
        <v>399</v>
      </c>
      <c r="N33" s="119" t="s">
        <v>287</v>
      </c>
      <c r="S33" s="123">
        <v>0.90100000000000002</v>
      </c>
    </row>
    <row r="34" spans="13:19">
      <c r="M34" s="121" t="s">
        <v>398</v>
      </c>
      <c r="N34" s="119" t="s">
        <v>304</v>
      </c>
    </row>
    <row r="36" spans="13:19">
      <c r="M36" s="120" t="s">
        <v>266</v>
      </c>
    </row>
    <row r="37" spans="13:19">
      <c r="N37" s="119" t="s">
        <v>291</v>
      </c>
    </row>
    <row r="38" spans="13:19">
      <c r="M38" s="119" t="s">
        <v>299</v>
      </c>
      <c r="N38" s="119" t="s">
        <v>292</v>
      </c>
    </row>
    <row r="39" spans="13:19">
      <c r="M39" s="119" t="s">
        <v>300</v>
      </c>
      <c r="N39" s="119" t="s">
        <v>294</v>
      </c>
    </row>
    <row r="40" spans="13:19">
      <c r="M40" s="119" t="s">
        <v>301</v>
      </c>
      <c r="N40" s="119" t="s">
        <v>295</v>
      </c>
    </row>
    <row r="41" spans="13:19">
      <c r="N41" s="119" t="s">
        <v>296</v>
      </c>
    </row>
    <row r="42" spans="13:19">
      <c r="M42" s="121" t="s">
        <v>302</v>
      </c>
      <c r="N42" s="119" t="s">
        <v>297</v>
      </c>
    </row>
    <row r="43" spans="13:19">
      <c r="N43" s="119" t="s">
        <v>298</v>
      </c>
    </row>
    <row r="44" spans="13:19">
      <c r="M44" s="120" t="s">
        <v>274</v>
      </c>
    </row>
    <row r="45" spans="13:19">
      <c r="M45" s="119" t="s">
        <v>396</v>
      </c>
      <c r="N45" s="119" t="s">
        <v>291</v>
      </c>
    </row>
    <row r="46" spans="13:19">
      <c r="M46" s="119" t="s">
        <v>397</v>
      </c>
      <c r="N46" s="122" t="s">
        <v>293</v>
      </c>
    </row>
    <row r="48" spans="13:19">
      <c r="M48" s="121" t="s">
        <v>395</v>
      </c>
    </row>
    <row r="50" spans="13:14">
      <c r="M50" s="120" t="s">
        <v>267</v>
      </c>
    </row>
    <row r="51" spans="13:14">
      <c r="M51" s="119" t="s">
        <v>608</v>
      </c>
      <c r="N51" s="119" t="s">
        <v>303</v>
      </c>
    </row>
    <row r="52" spans="13:14">
      <c r="M52" s="119" t="s">
        <v>394</v>
      </c>
      <c r="N52" s="119" t="s">
        <v>307</v>
      </c>
    </row>
    <row r="53" spans="13:14">
      <c r="N53" s="119" t="s">
        <v>306</v>
      </c>
    </row>
    <row r="54" spans="13:14">
      <c r="M54" s="121" t="s">
        <v>393</v>
      </c>
      <c r="N54" s="119" t="s">
        <v>305</v>
      </c>
    </row>
    <row r="55" spans="13:14">
      <c r="N55" s="119" t="s">
        <v>308</v>
      </c>
    </row>
    <row r="58" spans="13:14">
      <c r="M58" s="313" t="s">
        <v>257</v>
      </c>
      <c r="N58" s="313" t="s">
        <v>258</v>
      </c>
    </row>
    <row r="59" spans="13:14">
      <c r="M59" s="120" t="s">
        <v>264</v>
      </c>
    </row>
    <row r="60" spans="13:14">
      <c r="N60" s="119" t="s">
        <v>558</v>
      </c>
    </row>
    <row r="61" spans="13:14">
      <c r="M61" s="119" t="s">
        <v>626</v>
      </c>
      <c r="N61" s="119" t="s">
        <v>557</v>
      </c>
    </row>
    <row r="62" spans="13:14">
      <c r="M62" s="119" t="s">
        <v>625</v>
      </c>
      <c r="N62" s="119" t="s">
        <v>556</v>
      </c>
    </row>
    <row r="63" spans="13:14">
      <c r="M63" s="119" t="s">
        <v>624</v>
      </c>
      <c r="N63" s="119" t="s">
        <v>555</v>
      </c>
    </row>
    <row r="64" spans="13:14">
      <c r="M64" s="119" t="s">
        <v>623</v>
      </c>
      <c r="N64" s="119" t="s">
        <v>554</v>
      </c>
    </row>
    <row r="65" spans="13:14">
      <c r="M65" s="119" t="s">
        <v>622</v>
      </c>
      <c r="N65" s="119" t="s">
        <v>304</v>
      </c>
    </row>
    <row r="67" spans="13:14">
      <c r="M67" s="121" t="s">
        <v>621</v>
      </c>
      <c r="N67" s="119" t="s">
        <v>620</v>
      </c>
    </row>
    <row r="70" spans="13:14">
      <c r="M70" s="120" t="s">
        <v>266</v>
      </c>
    </row>
    <row r="71" spans="13:14">
      <c r="N71" s="119" t="s">
        <v>619</v>
      </c>
    </row>
    <row r="72" spans="13:14">
      <c r="M72" s="119" t="s">
        <v>618</v>
      </c>
      <c r="N72" s="119" t="s">
        <v>617</v>
      </c>
    </row>
    <row r="73" spans="13:14">
      <c r="M73" s="119" t="s">
        <v>616</v>
      </c>
      <c r="N73" s="119" t="s">
        <v>553</v>
      </c>
    </row>
    <row r="74" spans="13:14">
      <c r="M74" s="119" t="s">
        <v>615</v>
      </c>
      <c r="N74" s="119" t="s">
        <v>552</v>
      </c>
    </row>
    <row r="75" spans="13:14">
      <c r="M75" s="119" t="s">
        <v>614</v>
      </c>
      <c r="N75" s="119" t="s">
        <v>551</v>
      </c>
    </row>
    <row r="76" spans="13:14">
      <c r="N76" s="119" t="s">
        <v>550</v>
      </c>
    </row>
    <row r="77" spans="13:14">
      <c r="N77" s="119" t="s">
        <v>549</v>
      </c>
    </row>
    <row r="78" spans="13:14">
      <c r="M78" s="121" t="s">
        <v>613</v>
      </c>
      <c r="N78" s="119" t="s">
        <v>548</v>
      </c>
    </row>
    <row r="79" spans="13:14">
      <c r="N79" s="119" t="s">
        <v>547</v>
      </c>
    </row>
    <row r="81" spans="13:31">
      <c r="M81" s="120" t="s">
        <v>274</v>
      </c>
    </row>
    <row r="82" spans="13:31">
      <c r="M82" s="119" t="s">
        <v>612</v>
      </c>
      <c r="N82" s="119" t="s">
        <v>611</v>
      </c>
    </row>
    <row r="83" spans="13:31">
      <c r="N83" s="122" t="s">
        <v>546</v>
      </c>
    </row>
    <row r="84" spans="13:31">
      <c r="N84" s="119" t="s">
        <v>610</v>
      </c>
    </row>
    <row r="85" spans="13:31">
      <c r="M85" s="121" t="s">
        <v>609</v>
      </c>
    </row>
    <row r="87" spans="13:31">
      <c r="M87" s="120" t="s">
        <v>267</v>
      </c>
    </row>
    <row r="88" spans="13:31">
      <c r="M88" s="119" t="s">
        <v>608</v>
      </c>
      <c r="N88" s="119" t="s">
        <v>303</v>
      </c>
    </row>
    <row r="89" spans="13:31">
      <c r="M89" s="119" t="s">
        <v>394</v>
      </c>
      <c r="N89" s="119" t="s">
        <v>545</v>
      </c>
    </row>
    <row r="90" spans="13:31">
      <c r="N90" s="119" t="s">
        <v>544</v>
      </c>
      <c r="Q90" s="119" t="s">
        <v>739</v>
      </c>
      <c r="R90" s="119">
        <v>0</v>
      </c>
      <c r="S90" s="119">
        <v>2</v>
      </c>
      <c r="T90" s="119">
        <v>4</v>
      </c>
      <c r="U90" s="119">
        <v>6</v>
      </c>
      <c r="V90" s="119">
        <v>8</v>
      </c>
      <c r="W90" s="119">
        <v>10</v>
      </c>
      <c r="X90" s="119">
        <v>12</v>
      </c>
      <c r="Y90" s="119">
        <v>14</v>
      </c>
      <c r="Z90" s="119">
        <v>16</v>
      </c>
      <c r="AA90" s="119">
        <v>18</v>
      </c>
      <c r="AB90" s="119">
        <v>20</v>
      </c>
      <c r="AC90" s="119">
        <v>22</v>
      </c>
      <c r="AD90" s="119">
        <v>24</v>
      </c>
      <c r="AE90" s="119">
        <v>26</v>
      </c>
    </row>
    <row r="91" spans="13:31">
      <c r="M91" s="121" t="s">
        <v>607</v>
      </c>
      <c r="N91" s="119" t="s">
        <v>543</v>
      </c>
      <c r="Q91" s="119" t="s">
        <v>738</v>
      </c>
      <c r="R91" s="119">
        <v>55</v>
      </c>
      <c r="S91" s="119">
        <v>65</v>
      </c>
      <c r="T91" s="119">
        <v>53</v>
      </c>
      <c r="U91" s="119">
        <v>120</v>
      </c>
      <c r="V91" s="119">
        <v>70</v>
      </c>
      <c r="W91" s="119">
        <v>160</v>
      </c>
      <c r="X91" s="119">
        <v>85</v>
      </c>
      <c r="Y91" s="119">
        <v>110</v>
      </c>
      <c r="Z91" s="119">
        <v>138</v>
      </c>
      <c r="AA91" s="119">
        <v>87</v>
      </c>
      <c r="AB91" s="119">
        <v>68</v>
      </c>
      <c r="AC91" s="119">
        <v>95</v>
      </c>
      <c r="AD91" s="119">
        <v>60</v>
      </c>
      <c r="AE91" s="119">
        <v>50</v>
      </c>
    </row>
    <row r="92" spans="13:31">
      <c r="N92" s="119" t="s">
        <v>542</v>
      </c>
    </row>
    <row r="95" spans="13:31">
      <c r="M95" s="313" t="s">
        <v>466</v>
      </c>
      <c r="N95" s="313" t="s">
        <v>467</v>
      </c>
    </row>
    <row r="96" spans="13:31">
      <c r="M96" s="120" t="s">
        <v>264</v>
      </c>
    </row>
    <row r="97" spans="13:14">
      <c r="M97" s="119" t="s">
        <v>737</v>
      </c>
    </row>
    <row r="98" spans="13:14">
      <c r="M98" s="119" t="s">
        <v>736</v>
      </c>
      <c r="N98" s="119" t="s">
        <v>696</v>
      </c>
    </row>
    <row r="99" spans="13:14">
      <c r="M99" s="119" t="s">
        <v>735</v>
      </c>
      <c r="N99" s="119" t="s">
        <v>697</v>
      </c>
    </row>
    <row r="100" spans="13:14">
      <c r="M100" s="119" t="s">
        <v>734</v>
      </c>
      <c r="N100" s="119" t="s">
        <v>698</v>
      </c>
    </row>
    <row r="101" spans="13:14">
      <c r="M101" s="119" t="s">
        <v>733</v>
      </c>
      <c r="N101" s="119" t="s">
        <v>699</v>
      </c>
    </row>
    <row r="104" spans="13:14">
      <c r="M104" s="121" t="s">
        <v>732</v>
      </c>
    </row>
    <row r="107" spans="13:14">
      <c r="M107" s="120" t="s">
        <v>266</v>
      </c>
    </row>
    <row r="109" spans="13:14">
      <c r="M109" s="119" t="s">
        <v>731</v>
      </c>
    </row>
    <row r="110" spans="13:14">
      <c r="M110" s="119" t="s">
        <v>730</v>
      </c>
      <c r="N110" s="119" t="s">
        <v>700</v>
      </c>
    </row>
    <row r="111" spans="13:14">
      <c r="M111" s="119" t="s">
        <v>729</v>
      </c>
      <c r="N111" s="119" t="s">
        <v>701</v>
      </c>
    </row>
    <row r="112" spans="13:14">
      <c r="N112" s="119" t="s">
        <v>702</v>
      </c>
    </row>
    <row r="113" spans="13:14">
      <c r="N113" s="119" t="s">
        <v>703</v>
      </c>
    </row>
    <row r="114" spans="13:14">
      <c r="N114" s="119" t="s">
        <v>704</v>
      </c>
    </row>
    <row r="115" spans="13:14">
      <c r="M115" s="121" t="s">
        <v>728</v>
      </c>
      <c r="N115" s="119" t="s">
        <v>705</v>
      </c>
    </row>
    <row r="116" spans="13:14">
      <c r="N116" s="119" t="s">
        <v>706</v>
      </c>
    </row>
    <row r="118" spans="13:14">
      <c r="M118" s="120" t="s">
        <v>274</v>
      </c>
    </row>
    <row r="119" spans="13:14">
      <c r="M119" s="119" t="s">
        <v>727</v>
      </c>
      <c r="N119" s="119" t="s">
        <v>611</v>
      </c>
    </row>
    <row r="120" spans="13:14">
      <c r="N120" s="122" t="s">
        <v>707</v>
      </c>
    </row>
    <row r="122" spans="13:14">
      <c r="M122" s="121" t="s">
        <v>609</v>
      </c>
    </row>
    <row r="124" spans="13:14">
      <c r="M124" s="120" t="s">
        <v>267</v>
      </c>
    </row>
    <row r="125" spans="13:14">
      <c r="N125" s="119" t="s">
        <v>303</v>
      </c>
    </row>
    <row r="126" spans="13:14">
      <c r="N126" s="119" t="s">
        <v>708</v>
      </c>
    </row>
    <row r="127" spans="13:14">
      <c r="N127" s="119" t="s">
        <v>709</v>
      </c>
    </row>
    <row r="128" spans="13:14">
      <c r="M128" s="121" t="s">
        <v>726</v>
      </c>
      <c r="N128" s="119" t="s">
        <v>710</v>
      </c>
    </row>
    <row r="129" spans="13:14">
      <c r="N129" s="119" t="s">
        <v>711</v>
      </c>
    </row>
    <row r="132" spans="13:14">
      <c r="M132" s="326" t="s">
        <v>687</v>
      </c>
      <c r="N132" s="326" t="s">
        <v>684</v>
      </c>
    </row>
    <row r="133" spans="13:14">
      <c r="M133" s="120" t="s">
        <v>264</v>
      </c>
    </row>
    <row r="134" spans="13:14">
      <c r="M134" s="119" t="s">
        <v>791</v>
      </c>
    </row>
    <row r="135" spans="13:14">
      <c r="N135" s="119" t="s">
        <v>792</v>
      </c>
    </row>
    <row r="136" spans="13:14">
      <c r="N136" s="119" t="s">
        <v>793</v>
      </c>
    </row>
    <row r="137" spans="13:14">
      <c r="N137" s="119" t="s">
        <v>794</v>
      </c>
    </row>
    <row r="138" spans="13:14">
      <c r="N138" s="119" t="s">
        <v>795</v>
      </c>
    </row>
    <row r="141" spans="13:14">
      <c r="M141" s="121" t="s">
        <v>732</v>
      </c>
    </row>
    <row r="144" spans="13:14">
      <c r="M144" s="120" t="s">
        <v>266</v>
      </c>
    </row>
    <row r="146" spans="13:14">
      <c r="M146" s="119" t="s">
        <v>791</v>
      </c>
      <c r="N146" s="119" t="s">
        <v>808</v>
      </c>
    </row>
    <row r="147" spans="13:14">
      <c r="N147" s="119" t="s">
        <v>802</v>
      </c>
    </row>
    <row r="148" spans="13:14">
      <c r="N148" s="119" t="s">
        <v>803</v>
      </c>
    </row>
    <row r="149" spans="13:14">
      <c r="N149" s="119" t="s">
        <v>805</v>
      </c>
    </row>
    <row r="150" spans="13:14">
      <c r="N150" s="119" t="s">
        <v>806</v>
      </c>
    </row>
    <row r="151" spans="13:14">
      <c r="N151" s="119" t="s">
        <v>804</v>
      </c>
    </row>
    <row r="152" spans="13:14">
      <c r="M152" s="121" t="s">
        <v>728</v>
      </c>
      <c r="N152" s="119" t="s">
        <v>807</v>
      </c>
    </row>
    <row r="153" spans="13:14">
      <c r="N153" s="119" t="s">
        <v>706</v>
      </c>
    </row>
    <row r="155" spans="13:14">
      <c r="M155" s="120" t="s">
        <v>274</v>
      </c>
    </row>
    <row r="156" spans="13:14">
      <c r="M156" s="119" t="s">
        <v>727</v>
      </c>
      <c r="N156" s="119" t="s">
        <v>800</v>
      </c>
    </row>
    <row r="157" spans="13:14">
      <c r="N157" s="122" t="s">
        <v>801</v>
      </c>
    </row>
    <row r="159" spans="13:14">
      <c r="M159" s="121" t="s">
        <v>609</v>
      </c>
    </row>
    <row r="161" spans="13:14">
      <c r="M161" s="120" t="s">
        <v>267</v>
      </c>
    </row>
    <row r="162" spans="13:14">
      <c r="N162" s="119" t="s">
        <v>303</v>
      </c>
    </row>
    <row r="163" spans="13:14">
      <c r="N163" s="119" t="s">
        <v>796</v>
      </c>
    </row>
    <row r="164" spans="13:14">
      <c r="N164" s="119" t="s">
        <v>797</v>
      </c>
    </row>
    <row r="165" spans="13:14">
      <c r="M165" s="121" t="s">
        <v>726</v>
      </c>
      <c r="N165" s="119" t="s">
        <v>798</v>
      </c>
    </row>
    <row r="166" spans="13:14">
      <c r="N166" s="119" t="s">
        <v>799</v>
      </c>
    </row>
    <row r="168" spans="13:14">
      <c r="M168" s="361" t="s">
        <v>770</v>
      </c>
      <c r="N168" s="361" t="s">
        <v>771</v>
      </c>
    </row>
    <row r="169" spans="13:14">
      <c r="M169" s="120" t="s">
        <v>264</v>
      </c>
    </row>
    <row r="170" spans="13:14">
      <c r="M170" s="119" t="s">
        <v>791</v>
      </c>
      <c r="N170" s="119" t="s">
        <v>890</v>
      </c>
    </row>
    <row r="171" spans="13:14">
      <c r="N171" s="119" t="s">
        <v>891</v>
      </c>
    </row>
    <row r="172" spans="13:14">
      <c r="N172" s="119" t="s">
        <v>892</v>
      </c>
    </row>
    <row r="173" spans="13:14">
      <c r="N173" s="119" t="s">
        <v>904</v>
      </c>
    </row>
    <row r="177" spans="13:14">
      <c r="M177" s="121" t="s">
        <v>732</v>
      </c>
    </row>
    <row r="180" spans="13:14">
      <c r="M180" s="120" t="s">
        <v>266</v>
      </c>
    </row>
    <row r="181" spans="13:14">
      <c r="N181" s="119" t="s">
        <v>895</v>
      </c>
    </row>
    <row r="182" spans="13:14">
      <c r="M182" s="119" t="s">
        <v>791</v>
      </c>
      <c r="N182" s="119" t="s">
        <v>896</v>
      </c>
    </row>
    <row r="183" spans="13:14">
      <c r="N183" s="119" t="s">
        <v>897</v>
      </c>
    </row>
    <row r="184" spans="13:14">
      <c r="N184" s="119" t="s">
        <v>898</v>
      </c>
    </row>
    <row r="185" spans="13:14">
      <c r="N185" s="119" t="s">
        <v>899</v>
      </c>
    </row>
    <row r="186" spans="13:14">
      <c r="N186" s="119" t="s">
        <v>900</v>
      </c>
    </row>
    <row r="187" spans="13:14">
      <c r="N187" s="119" t="s">
        <v>901</v>
      </c>
    </row>
    <row r="188" spans="13:14">
      <c r="M188" s="121" t="s">
        <v>728</v>
      </c>
      <c r="N188" s="119" t="s">
        <v>902</v>
      </c>
    </row>
    <row r="191" spans="13:14">
      <c r="M191" s="120" t="s">
        <v>274</v>
      </c>
      <c r="N191" s="119" t="s">
        <v>800</v>
      </c>
    </row>
    <row r="192" spans="13:14">
      <c r="M192" s="119" t="s">
        <v>727</v>
      </c>
      <c r="N192" s="122" t="s">
        <v>903</v>
      </c>
    </row>
    <row r="195" spans="13:14">
      <c r="M195" s="121" t="s">
        <v>609</v>
      </c>
    </row>
    <row r="197" spans="13:14">
      <c r="M197" s="120" t="s">
        <v>267</v>
      </c>
      <c r="N197" s="119" t="s">
        <v>303</v>
      </c>
    </row>
    <row r="198" spans="13:14">
      <c r="N198" s="119" t="s">
        <v>893</v>
      </c>
    </row>
    <row r="199" spans="13:14">
      <c r="N199" s="119" t="s">
        <v>906</v>
      </c>
    </row>
    <row r="200" spans="13:14">
      <c r="N200" s="119" t="s">
        <v>894</v>
      </c>
    </row>
    <row r="201" spans="13:14">
      <c r="M201" s="121" t="s">
        <v>726</v>
      </c>
      <c r="N201" s="119" t="s">
        <v>905</v>
      </c>
    </row>
  </sheetData>
  <phoneticPr fontId="1" type="noConversion"/>
  <pageMargins left="0.7" right="0.7" top="0.75" bottom="0.75" header="0.3" footer="0.3"/>
  <pageSetup paperSize="9"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8A5C-E792-4117-9BAE-F3FB407BE146}">
  <dimension ref="B2:F20"/>
  <sheetViews>
    <sheetView workbookViewId="0">
      <selection activeCell="I8" sqref="I8"/>
    </sheetView>
  </sheetViews>
  <sheetFormatPr defaultRowHeight="17.399999999999999"/>
  <cols>
    <col min="2" max="2" width="18.296875" bestFit="1" customWidth="1"/>
    <col min="3" max="3" width="13.796875" bestFit="1" customWidth="1"/>
    <col min="4" max="4" width="9.59765625" bestFit="1" customWidth="1"/>
    <col min="5" max="5" width="11.5" bestFit="1" customWidth="1"/>
  </cols>
  <sheetData>
    <row r="2" spans="2:6">
      <c r="B2" t="s">
        <v>907</v>
      </c>
      <c r="C2" t="s">
        <v>209</v>
      </c>
      <c r="D2" t="s">
        <v>908</v>
      </c>
      <c r="E2" t="s">
        <v>909</v>
      </c>
    </row>
    <row r="3" spans="2:6">
      <c r="B3" t="s">
        <v>913</v>
      </c>
      <c r="C3" s="364">
        <v>8000</v>
      </c>
      <c r="D3" s="364">
        <v>15000</v>
      </c>
      <c r="E3" s="364">
        <v>1500</v>
      </c>
    </row>
    <row r="4" spans="2:6">
      <c r="B4" t="s">
        <v>914</v>
      </c>
      <c r="C4" s="364">
        <v>12000</v>
      </c>
      <c r="D4" s="364">
        <v>20000</v>
      </c>
      <c r="E4" s="364">
        <v>4200</v>
      </c>
    </row>
    <row r="5" spans="2:6">
      <c r="B5" t="s">
        <v>910</v>
      </c>
      <c r="C5" s="364">
        <v>62500</v>
      </c>
      <c r="D5" s="364">
        <v>75000</v>
      </c>
      <c r="E5" s="364">
        <v>30000</v>
      </c>
    </row>
    <row r="6" spans="2:6">
      <c r="B6" t="s">
        <v>916</v>
      </c>
      <c r="C6" s="364">
        <v>135</v>
      </c>
      <c r="D6" s="364">
        <v>160</v>
      </c>
      <c r="E6" s="364">
        <v>100</v>
      </c>
    </row>
    <row r="7" spans="2:6">
      <c r="B7" t="s">
        <v>911</v>
      </c>
      <c r="C7" s="364">
        <v>312500</v>
      </c>
      <c r="D7" s="364">
        <v>375000</v>
      </c>
      <c r="E7" s="364">
        <v>100000</v>
      </c>
    </row>
    <row r="8" spans="2:6">
      <c r="B8" t="s">
        <v>912</v>
      </c>
      <c r="C8" s="364">
        <v>2</v>
      </c>
      <c r="D8" s="364">
        <v>2</v>
      </c>
      <c r="E8" s="364">
        <v>2</v>
      </c>
    </row>
    <row r="9" spans="2:6">
      <c r="B9" t="s">
        <v>915</v>
      </c>
      <c r="C9" s="364">
        <v>2</v>
      </c>
      <c r="D9" s="364">
        <v>3</v>
      </c>
      <c r="E9" s="364">
        <v>1</v>
      </c>
    </row>
    <row r="12" spans="2:6">
      <c r="B12" t="s">
        <v>917</v>
      </c>
      <c r="C12" t="s">
        <v>743</v>
      </c>
      <c r="D12" t="s">
        <v>924</v>
      </c>
      <c r="E12" t="s">
        <v>925</v>
      </c>
      <c r="F12" t="s">
        <v>926</v>
      </c>
    </row>
    <row r="13" spans="2:6">
      <c r="B13" t="s">
        <v>918</v>
      </c>
      <c r="C13" s="364">
        <v>2500</v>
      </c>
      <c r="D13" s="364">
        <v>2500</v>
      </c>
      <c r="E13" s="364">
        <v>1200</v>
      </c>
      <c r="F13" s="364">
        <v>3000</v>
      </c>
    </row>
    <row r="14" spans="2:6">
      <c r="B14" t="s">
        <v>919</v>
      </c>
      <c r="C14" s="364">
        <v>5</v>
      </c>
      <c r="D14" s="364">
        <v>5</v>
      </c>
      <c r="E14" s="364">
        <v>4</v>
      </c>
      <c r="F14" s="364">
        <v>4</v>
      </c>
    </row>
    <row r="15" spans="2:6">
      <c r="B15" t="s">
        <v>910</v>
      </c>
      <c r="C15" s="364">
        <v>40000</v>
      </c>
      <c r="D15" s="364">
        <v>40000</v>
      </c>
      <c r="E15" s="364">
        <v>40000</v>
      </c>
      <c r="F15" s="364">
        <v>40000</v>
      </c>
    </row>
    <row r="16" spans="2:6">
      <c r="B16" t="s">
        <v>116</v>
      </c>
      <c r="C16" s="364">
        <v>500000</v>
      </c>
      <c r="D16" s="364">
        <v>500000</v>
      </c>
      <c r="E16" s="364">
        <v>500000</v>
      </c>
      <c r="F16" s="364">
        <v>575000</v>
      </c>
    </row>
    <row r="17" spans="2:6">
      <c r="B17" t="s">
        <v>920</v>
      </c>
      <c r="C17" s="364">
        <v>2</v>
      </c>
      <c r="D17" s="364">
        <v>2</v>
      </c>
      <c r="E17" s="364">
        <v>1</v>
      </c>
      <c r="F17" s="364">
        <v>3</v>
      </c>
    </row>
    <row r="18" spans="2:6">
      <c r="B18" t="s">
        <v>921</v>
      </c>
      <c r="C18" s="364">
        <v>3</v>
      </c>
      <c r="D18" s="364">
        <v>3</v>
      </c>
      <c r="E18" s="364">
        <v>2</v>
      </c>
      <c r="F18" s="364">
        <v>4</v>
      </c>
    </row>
    <row r="19" spans="2:6">
      <c r="B19" t="s">
        <v>922</v>
      </c>
      <c r="C19" s="363" t="s">
        <v>156</v>
      </c>
      <c r="D19" s="363" t="s">
        <v>156</v>
      </c>
      <c r="E19" s="363" t="s">
        <v>927</v>
      </c>
      <c r="F19" s="363" t="s">
        <v>928</v>
      </c>
    </row>
    <row r="20" spans="2:6">
      <c r="B20" t="s">
        <v>923</v>
      </c>
      <c r="C20" s="122">
        <v>0.1</v>
      </c>
      <c r="D20" s="122">
        <v>1.1000000000000001</v>
      </c>
      <c r="E20" s="122">
        <v>0.04</v>
      </c>
      <c r="F20" s="122">
        <v>0.15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DFA29-43BB-401B-BDD8-5962073F454D}">
  <dimension ref="A1:P126"/>
  <sheetViews>
    <sheetView tabSelected="1" topLeftCell="A98" zoomScale="70" zoomScaleNormal="70" workbookViewId="0">
      <selection activeCell="I120" sqref="I120"/>
    </sheetView>
  </sheetViews>
  <sheetFormatPr defaultColWidth="8.796875" defaultRowHeight="17.399999999999999"/>
  <cols>
    <col min="1" max="1" width="9.69921875" style="119" customWidth="1"/>
    <col min="2" max="2" width="19" style="119" customWidth="1"/>
    <col min="3" max="9" width="12.69921875" style="119" customWidth="1"/>
    <col min="10" max="10" width="8.796875" style="119"/>
    <col min="11" max="11" width="51.3984375" style="119" customWidth="1"/>
    <col min="12" max="12" width="47" style="119" customWidth="1"/>
    <col min="13" max="16384" width="8.796875" style="119"/>
  </cols>
  <sheetData>
    <row r="1" spans="1:12" ht="18" thickBot="1"/>
    <row r="2" spans="1:12" ht="18" thickBot="1">
      <c r="A2" s="79" t="s">
        <v>160</v>
      </c>
      <c r="B2" s="80" t="s">
        <v>1</v>
      </c>
      <c r="C2" s="80">
        <v>0</v>
      </c>
      <c r="D2" s="80">
        <v>1</v>
      </c>
      <c r="E2" s="80">
        <v>2</v>
      </c>
      <c r="F2" s="80">
        <v>3</v>
      </c>
      <c r="G2" s="80">
        <v>4</v>
      </c>
      <c r="H2" s="80">
        <v>5</v>
      </c>
      <c r="I2" s="443">
        <v>6</v>
      </c>
      <c r="K2" s="81" t="s">
        <v>161</v>
      </c>
    </row>
    <row r="3" spans="1:12" ht="18" thickTop="1">
      <c r="A3" s="401" t="s">
        <v>68</v>
      </c>
      <c r="B3" s="82" t="s">
        <v>162</v>
      </c>
      <c r="C3" s="83">
        <v>0.94399999999999995</v>
      </c>
      <c r="D3" s="83">
        <v>0.97809999999999997</v>
      </c>
      <c r="E3" s="83">
        <v>1.0621</v>
      </c>
      <c r="F3" s="83">
        <v>1.0821000000000001</v>
      </c>
      <c r="G3" s="83">
        <v>1.1054999999999999</v>
      </c>
      <c r="H3" s="438">
        <v>1.1185</v>
      </c>
      <c r="I3" s="444">
        <v>1.1242000000000001</v>
      </c>
    </row>
    <row r="4" spans="1:12">
      <c r="A4" s="402"/>
      <c r="B4" s="84" t="s">
        <v>163</v>
      </c>
      <c r="C4" s="85" t="s">
        <v>105</v>
      </c>
      <c r="D4" s="85" t="s">
        <v>105</v>
      </c>
      <c r="E4" s="85" t="s">
        <v>105</v>
      </c>
      <c r="F4" s="85" t="s">
        <v>105</v>
      </c>
      <c r="G4" s="85" t="s">
        <v>105</v>
      </c>
      <c r="H4" s="439" t="s">
        <v>105</v>
      </c>
      <c r="I4" s="445" t="s">
        <v>105</v>
      </c>
      <c r="K4" s="124" t="s">
        <v>239</v>
      </c>
      <c r="L4" s="124" t="s">
        <v>240</v>
      </c>
    </row>
    <row r="5" spans="1:12">
      <c r="A5" s="402"/>
      <c r="B5" s="84" t="s">
        <v>164</v>
      </c>
      <c r="C5" s="86">
        <v>90</v>
      </c>
      <c r="D5" s="86">
        <v>90</v>
      </c>
      <c r="E5" s="86">
        <v>93</v>
      </c>
      <c r="F5" s="86">
        <v>94</v>
      </c>
      <c r="G5" s="86">
        <v>96</v>
      </c>
      <c r="H5" s="440">
        <v>97</v>
      </c>
      <c r="I5" s="446">
        <v>97</v>
      </c>
      <c r="K5" s="120" t="s">
        <v>310</v>
      </c>
      <c r="L5" s="119" t="s">
        <v>313</v>
      </c>
    </row>
    <row r="6" spans="1:12">
      <c r="A6" s="402"/>
      <c r="B6" s="84" t="s">
        <v>165</v>
      </c>
      <c r="C6" s="86">
        <v>75</v>
      </c>
      <c r="D6" s="86">
        <v>80</v>
      </c>
      <c r="E6" s="86">
        <v>80</v>
      </c>
      <c r="F6" s="86">
        <v>80</v>
      </c>
      <c r="G6" s="86">
        <v>80</v>
      </c>
      <c r="H6" s="440">
        <v>80</v>
      </c>
      <c r="I6" s="446">
        <v>80</v>
      </c>
      <c r="K6" s="119" t="s">
        <v>312</v>
      </c>
      <c r="L6" s="119" t="s">
        <v>321</v>
      </c>
    </row>
    <row r="7" spans="1:12">
      <c r="A7" s="402"/>
      <c r="B7" s="84" t="s">
        <v>166</v>
      </c>
      <c r="C7" s="86" t="s">
        <v>167</v>
      </c>
      <c r="D7" s="86">
        <v>12</v>
      </c>
      <c r="E7" s="86">
        <v>12</v>
      </c>
      <c r="F7" s="86">
        <v>12</v>
      </c>
      <c r="G7" s="86">
        <v>12</v>
      </c>
      <c r="H7" s="440">
        <v>2</v>
      </c>
      <c r="I7" s="446">
        <v>2</v>
      </c>
      <c r="K7" s="119" t="s">
        <v>311</v>
      </c>
      <c r="L7" s="119" t="s">
        <v>322</v>
      </c>
    </row>
    <row r="8" spans="1:12">
      <c r="A8" s="402"/>
      <c r="B8" s="84" t="s">
        <v>168</v>
      </c>
      <c r="C8" s="86" t="s">
        <v>169</v>
      </c>
      <c r="D8" s="86" t="s">
        <v>170</v>
      </c>
      <c r="E8" s="86" t="s">
        <v>170</v>
      </c>
      <c r="F8" s="86" t="s">
        <v>170</v>
      </c>
      <c r="G8" s="86" t="s">
        <v>170</v>
      </c>
      <c r="H8" s="440" t="s">
        <v>170</v>
      </c>
      <c r="I8" s="446" t="s">
        <v>170</v>
      </c>
    </row>
    <row r="9" spans="1:12">
      <c r="A9" s="402"/>
      <c r="B9" s="84" t="s">
        <v>171</v>
      </c>
      <c r="C9" s="85">
        <v>5</v>
      </c>
      <c r="D9" s="85">
        <v>5</v>
      </c>
      <c r="E9" s="85">
        <v>5</v>
      </c>
      <c r="F9" s="86">
        <v>5</v>
      </c>
      <c r="G9" s="86">
        <v>3</v>
      </c>
      <c r="H9" s="440">
        <v>3</v>
      </c>
      <c r="I9" s="446">
        <v>1</v>
      </c>
      <c r="K9" s="119" t="s">
        <v>314</v>
      </c>
    </row>
    <row r="10" spans="1:12">
      <c r="A10" s="402"/>
      <c r="B10" s="84" t="s">
        <v>173</v>
      </c>
      <c r="C10" s="85" t="s">
        <v>174</v>
      </c>
      <c r="D10" s="85" t="s">
        <v>174</v>
      </c>
      <c r="E10" s="85" t="s">
        <v>174</v>
      </c>
      <c r="F10" s="85" t="s">
        <v>174</v>
      </c>
      <c r="G10" s="85" t="s">
        <v>174</v>
      </c>
      <c r="H10" s="439" t="s">
        <v>174</v>
      </c>
      <c r="I10" s="446" t="s">
        <v>948</v>
      </c>
      <c r="K10" s="119" t="s">
        <v>315</v>
      </c>
    </row>
    <row r="11" spans="1:12" ht="18" thickBot="1">
      <c r="A11" s="403"/>
      <c r="B11" s="87" t="s">
        <v>175</v>
      </c>
      <c r="C11" s="88" t="s">
        <v>156</v>
      </c>
      <c r="D11" s="88" t="s">
        <v>156</v>
      </c>
      <c r="E11" s="88" t="s">
        <v>156</v>
      </c>
      <c r="F11" s="88" t="s">
        <v>156</v>
      </c>
      <c r="G11" s="88" t="s">
        <v>156</v>
      </c>
      <c r="H11" s="441" t="s">
        <v>156</v>
      </c>
      <c r="I11" s="447" t="s">
        <v>949</v>
      </c>
      <c r="K11" s="119" t="s">
        <v>316</v>
      </c>
    </row>
    <row r="12" spans="1:12">
      <c r="A12" s="404" t="s">
        <v>69</v>
      </c>
      <c r="B12" s="89" t="s">
        <v>162</v>
      </c>
      <c r="C12" s="90">
        <v>0.90100000000000002</v>
      </c>
      <c r="D12" s="90">
        <v>0.90080000000000005</v>
      </c>
      <c r="E12" s="90">
        <v>0.99980000000000002</v>
      </c>
      <c r="F12" s="90">
        <v>0.99739999999999995</v>
      </c>
      <c r="G12" s="90">
        <v>1.0468999999999999</v>
      </c>
      <c r="H12" s="442">
        <v>1.0597000000000001</v>
      </c>
      <c r="I12" s="444">
        <v>1.0551999999999999</v>
      </c>
    </row>
    <row r="13" spans="1:12">
      <c r="A13" s="402"/>
      <c r="B13" s="84" t="s">
        <v>163</v>
      </c>
      <c r="C13" s="85" t="s">
        <v>105</v>
      </c>
      <c r="D13" s="85" t="s">
        <v>105</v>
      </c>
      <c r="E13" s="85" t="s">
        <v>105</v>
      </c>
      <c r="F13" s="85" t="s">
        <v>105</v>
      </c>
      <c r="G13" s="85" t="s">
        <v>105</v>
      </c>
      <c r="H13" s="439" t="s">
        <v>105</v>
      </c>
      <c r="I13" s="445" t="s">
        <v>105</v>
      </c>
      <c r="K13" s="119" t="s">
        <v>317</v>
      </c>
      <c r="L13" s="119" t="s">
        <v>390</v>
      </c>
    </row>
    <row r="14" spans="1:12">
      <c r="A14" s="402"/>
      <c r="B14" s="84" t="s">
        <v>164</v>
      </c>
      <c r="C14" s="86">
        <v>90</v>
      </c>
      <c r="D14" s="86">
        <v>90</v>
      </c>
      <c r="E14" s="86">
        <v>93</v>
      </c>
      <c r="F14" s="86">
        <v>93</v>
      </c>
      <c r="G14" s="86">
        <v>96</v>
      </c>
      <c r="H14" s="440">
        <v>97</v>
      </c>
      <c r="I14" s="446">
        <v>97</v>
      </c>
      <c r="K14" s="119" t="s">
        <v>323</v>
      </c>
      <c r="L14" s="119" t="s">
        <v>331</v>
      </c>
    </row>
    <row r="15" spans="1:12">
      <c r="A15" s="402"/>
      <c r="B15" s="84" t="s">
        <v>165</v>
      </c>
      <c r="C15" s="86">
        <v>75</v>
      </c>
      <c r="D15" s="86">
        <v>75</v>
      </c>
      <c r="E15" s="86">
        <v>75</v>
      </c>
      <c r="F15" s="86">
        <v>75</v>
      </c>
      <c r="G15" s="86">
        <v>75</v>
      </c>
      <c r="H15" s="440">
        <v>75</v>
      </c>
      <c r="I15" s="446">
        <v>75</v>
      </c>
      <c r="K15" s="119" t="s">
        <v>324</v>
      </c>
    </row>
    <row r="16" spans="1:12">
      <c r="A16" s="402"/>
      <c r="B16" s="84" t="s">
        <v>166</v>
      </c>
      <c r="C16" s="86" t="s">
        <v>176</v>
      </c>
      <c r="D16" s="86">
        <v>12</v>
      </c>
      <c r="E16" s="86">
        <v>12</v>
      </c>
      <c r="F16" s="86">
        <v>12</v>
      </c>
      <c r="G16" s="86">
        <v>12</v>
      </c>
      <c r="H16" s="440">
        <v>2</v>
      </c>
      <c r="I16" s="446">
        <v>2</v>
      </c>
    </row>
    <row r="17" spans="1:12">
      <c r="A17" s="402"/>
      <c r="B17" s="84" t="s">
        <v>168</v>
      </c>
      <c r="C17" s="86" t="s">
        <v>177</v>
      </c>
      <c r="D17" s="86" t="s">
        <v>170</v>
      </c>
      <c r="E17" s="86" t="s">
        <v>170</v>
      </c>
      <c r="F17" s="86" t="s">
        <v>170</v>
      </c>
      <c r="G17" s="86" t="s">
        <v>170</v>
      </c>
      <c r="H17" s="440" t="s">
        <v>170</v>
      </c>
      <c r="I17" s="446" t="s">
        <v>170</v>
      </c>
    </row>
    <row r="18" spans="1:12">
      <c r="A18" s="402"/>
      <c r="B18" s="84" t="s">
        <v>171</v>
      </c>
      <c r="C18" s="85">
        <v>4</v>
      </c>
      <c r="D18" s="85">
        <v>4</v>
      </c>
      <c r="E18" s="85">
        <v>4</v>
      </c>
      <c r="F18" s="86">
        <v>2</v>
      </c>
      <c r="G18" s="86">
        <v>2</v>
      </c>
      <c r="H18" s="440">
        <v>1</v>
      </c>
      <c r="I18" s="446">
        <v>1</v>
      </c>
      <c r="K18" s="119" t="s">
        <v>318</v>
      </c>
      <c r="L18" s="119" t="s">
        <v>327</v>
      </c>
    </row>
    <row r="19" spans="1:12">
      <c r="A19" s="402"/>
      <c r="B19" s="84" t="s">
        <v>173</v>
      </c>
      <c r="C19" s="85" t="s">
        <v>174</v>
      </c>
      <c r="D19" s="85" t="s">
        <v>174</v>
      </c>
      <c r="E19" s="85" t="s">
        <v>174</v>
      </c>
      <c r="F19" s="85" t="s">
        <v>174</v>
      </c>
      <c r="G19" s="85" t="s">
        <v>174</v>
      </c>
      <c r="H19" s="439" t="s">
        <v>174</v>
      </c>
      <c r="I19" s="446" t="s">
        <v>950</v>
      </c>
      <c r="K19" s="119" t="s">
        <v>319</v>
      </c>
      <c r="L19" s="119" t="s">
        <v>326</v>
      </c>
    </row>
    <row r="20" spans="1:12" ht="18" thickBot="1">
      <c r="A20" s="403"/>
      <c r="B20" s="87" t="s">
        <v>175</v>
      </c>
      <c r="C20" s="88" t="s">
        <v>178</v>
      </c>
      <c r="D20" s="88" t="s">
        <v>178</v>
      </c>
      <c r="E20" s="88" t="s">
        <v>178</v>
      </c>
      <c r="F20" s="88" t="s">
        <v>178</v>
      </c>
      <c r="G20" s="88" t="s">
        <v>178</v>
      </c>
      <c r="H20" s="441" t="s">
        <v>178</v>
      </c>
      <c r="I20" s="447" t="s">
        <v>951</v>
      </c>
      <c r="K20" s="119" t="s">
        <v>320</v>
      </c>
      <c r="L20" s="119" t="s">
        <v>325</v>
      </c>
    </row>
    <row r="21" spans="1:12">
      <c r="A21" s="404" t="s">
        <v>172</v>
      </c>
      <c r="B21" s="89" t="s">
        <v>162</v>
      </c>
      <c r="C21" s="90">
        <v>0.88800000000000001</v>
      </c>
      <c r="D21" s="90">
        <v>0.93930000000000002</v>
      </c>
      <c r="E21" s="90">
        <v>0.9778</v>
      </c>
      <c r="F21" s="90">
        <v>0.98880000000000001</v>
      </c>
      <c r="G21" s="90">
        <v>0.99980000000000002</v>
      </c>
      <c r="H21" s="442">
        <v>1.0193000000000001</v>
      </c>
      <c r="I21" s="444">
        <v>0.99629999999999996</v>
      </c>
      <c r="L21" s="119" t="s">
        <v>328</v>
      </c>
    </row>
    <row r="22" spans="1:12">
      <c r="A22" s="402"/>
      <c r="B22" s="84" t="s">
        <v>163</v>
      </c>
      <c r="C22" s="85" t="s">
        <v>105</v>
      </c>
      <c r="D22" s="85" t="s">
        <v>105</v>
      </c>
      <c r="E22" s="85" t="s">
        <v>105</v>
      </c>
      <c r="F22" s="85" t="s">
        <v>105</v>
      </c>
      <c r="G22" s="85" t="s">
        <v>105</v>
      </c>
      <c r="H22" s="439" t="s">
        <v>105</v>
      </c>
      <c r="I22" s="445" t="s">
        <v>105</v>
      </c>
      <c r="K22" s="26" t="s">
        <v>329</v>
      </c>
    </row>
    <row r="23" spans="1:12">
      <c r="A23" s="402"/>
      <c r="B23" s="84" t="s">
        <v>164</v>
      </c>
      <c r="C23" s="86">
        <v>90</v>
      </c>
      <c r="D23" s="86">
        <v>92</v>
      </c>
      <c r="E23" s="86">
        <v>94</v>
      </c>
      <c r="F23" s="86">
        <v>95</v>
      </c>
      <c r="G23" s="86">
        <v>96</v>
      </c>
      <c r="H23" s="440">
        <v>97</v>
      </c>
      <c r="I23" s="446">
        <v>96</v>
      </c>
      <c r="K23" s="26" t="s">
        <v>330</v>
      </c>
    </row>
    <row r="24" spans="1:12">
      <c r="A24" s="402"/>
      <c r="B24" s="84" t="s">
        <v>165</v>
      </c>
      <c r="C24" s="86">
        <v>75</v>
      </c>
      <c r="D24" s="86">
        <v>75</v>
      </c>
      <c r="E24" s="86">
        <v>75</v>
      </c>
      <c r="F24" s="86">
        <v>75</v>
      </c>
      <c r="G24" s="86">
        <v>75</v>
      </c>
      <c r="H24" s="440">
        <v>75</v>
      </c>
      <c r="I24" s="446">
        <v>75</v>
      </c>
    </row>
    <row r="25" spans="1:12">
      <c r="A25" s="402"/>
      <c r="B25" s="84" t="s">
        <v>166</v>
      </c>
      <c r="C25" s="86">
        <v>8</v>
      </c>
      <c r="D25" s="86">
        <v>12</v>
      </c>
      <c r="E25" s="86">
        <v>12</v>
      </c>
      <c r="F25" s="86">
        <v>12</v>
      </c>
      <c r="G25" s="86">
        <v>12</v>
      </c>
      <c r="H25" s="440">
        <v>2</v>
      </c>
      <c r="I25" s="446">
        <v>2</v>
      </c>
      <c r="K25" s="124" t="s">
        <v>257</v>
      </c>
      <c r="L25" s="124" t="s">
        <v>258</v>
      </c>
    </row>
    <row r="26" spans="1:12">
      <c r="A26" s="402"/>
      <c r="B26" s="84" t="s">
        <v>168</v>
      </c>
      <c r="C26" s="86" t="s">
        <v>170</v>
      </c>
      <c r="D26" s="86" t="s">
        <v>170</v>
      </c>
      <c r="E26" s="86" t="s">
        <v>170</v>
      </c>
      <c r="F26" s="86" t="s">
        <v>170</v>
      </c>
      <c r="G26" s="86" t="s">
        <v>170</v>
      </c>
      <c r="H26" s="440" t="s">
        <v>170</v>
      </c>
      <c r="I26" s="446" t="s">
        <v>952</v>
      </c>
      <c r="K26" s="120" t="s">
        <v>657</v>
      </c>
      <c r="L26" s="120" t="s">
        <v>656</v>
      </c>
    </row>
    <row r="27" spans="1:12">
      <c r="A27" s="402"/>
      <c r="B27" s="84" t="s">
        <v>171</v>
      </c>
      <c r="C27" s="85">
        <v>2</v>
      </c>
      <c r="D27" s="85">
        <v>2</v>
      </c>
      <c r="E27" s="85">
        <v>2</v>
      </c>
      <c r="F27" s="86">
        <v>2</v>
      </c>
      <c r="G27" s="86">
        <v>2</v>
      </c>
      <c r="H27" s="440">
        <v>2</v>
      </c>
      <c r="I27" s="446">
        <v>1</v>
      </c>
      <c r="K27" s="120" t="s">
        <v>655</v>
      </c>
      <c r="L27" s="120" t="s">
        <v>654</v>
      </c>
    </row>
    <row r="28" spans="1:12">
      <c r="A28" s="402"/>
      <c r="B28" s="84" t="s">
        <v>173</v>
      </c>
      <c r="C28" s="85" t="s">
        <v>174</v>
      </c>
      <c r="D28" s="85" t="s">
        <v>174</v>
      </c>
      <c r="E28" s="85" t="s">
        <v>174</v>
      </c>
      <c r="F28" s="85" t="s">
        <v>174</v>
      </c>
      <c r="G28" s="85" t="s">
        <v>174</v>
      </c>
      <c r="H28" s="439" t="s">
        <v>174</v>
      </c>
      <c r="I28" s="446" t="s">
        <v>950</v>
      </c>
      <c r="K28" s="81" t="s">
        <v>653</v>
      </c>
    </row>
    <row r="29" spans="1:12" ht="18" thickBot="1">
      <c r="A29" s="403"/>
      <c r="B29" s="87" t="s">
        <v>175</v>
      </c>
      <c r="C29" s="88" t="s">
        <v>179</v>
      </c>
      <c r="D29" s="88" t="s">
        <v>179</v>
      </c>
      <c r="E29" s="88" t="s">
        <v>179</v>
      </c>
      <c r="F29" s="88" t="s">
        <v>179</v>
      </c>
      <c r="G29" s="88" t="s">
        <v>179</v>
      </c>
      <c r="H29" s="441" t="s">
        <v>179</v>
      </c>
      <c r="I29" s="447" t="s">
        <v>179</v>
      </c>
      <c r="K29" s="81" t="s">
        <v>652</v>
      </c>
    </row>
    <row r="30" spans="1:12" ht="18" thickBot="1">
      <c r="A30" s="92"/>
      <c r="B30" s="93" t="s">
        <v>180</v>
      </c>
      <c r="C30" s="94" t="s">
        <v>181</v>
      </c>
      <c r="D30" s="94" t="s">
        <v>182</v>
      </c>
      <c r="E30" s="94" t="s">
        <v>182</v>
      </c>
      <c r="F30" s="94" t="s">
        <v>182</v>
      </c>
      <c r="G30" s="94" t="s">
        <v>182</v>
      </c>
      <c r="H30" s="94" t="s">
        <v>182</v>
      </c>
      <c r="I30" s="95"/>
      <c r="K30" s="120" t="s">
        <v>651</v>
      </c>
    </row>
    <row r="32" spans="1:12">
      <c r="K32" s="120" t="s">
        <v>650</v>
      </c>
      <c r="L32" s="120" t="s">
        <v>649</v>
      </c>
    </row>
    <row r="33" spans="3:16">
      <c r="C33" s="337" t="s">
        <v>817</v>
      </c>
      <c r="E33" s="119" t="s">
        <v>146</v>
      </c>
      <c r="F33" s="336" t="s">
        <v>816</v>
      </c>
      <c r="K33" s="119" t="s">
        <v>648</v>
      </c>
      <c r="L33" s="120" t="s">
        <v>647</v>
      </c>
    </row>
    <row r="34" spans="3:16">
      <c r="C34" s="335" t="s">
        <v>637</v>
      </c>
      <c r="D34" s="125">
        <v>861681</v>
      </c>
      <c r="E34" s="119">
        <v>1.0821000000000001</v>
      </c>
      <c r="F34" s="334">
        <f>D34/E34</f>
        <v>796304.40809537005</v>
      </c>
      <c r="K34" s="119" t="s">
        <v>646</v>
      </c>
      <c r="L34" s="120" t="s">
        <v>645</v>
      </c>
    </row>
    <row r="35" spans="3:16">
      <c r="C35" s="335" t="s">
        <v>815</v>
      </c>
      <c r="D35" s="125">
        <v>940508</v>
      </c>
      <c r="E35" s="119">
        <v>0.99739999999999995</v>
      </c>
      <c r="F35" s="334">
        <f>D35/E35</f>
        <v>942959.6952075396</v>
      </c>
      <c r="K35" s="119" t="s">
        <v>644</v>
      </c>
    </row>
    <row r="36" spans="3:16">
      <c r="C36" s="335" t="s">
        <v>814</v>
      </c>
      <c r="D36" s="125">
        <v>2247812</v>
      </c>
      <c r="E36" s="119">
        <v>0.98880000000000001</v>
      </c>
      <c r="F36" s="334">
        <f>D36/E36</f>
        <v>2273272.6537216827</v>
      </c>
      <c r="G36" s="119">
        <f>F34*1.0551</f>
        <v>840180.78098142485</v>
      </c>
      <c r="P36" s="120"/>
    </row>
    <row r="37" spans="3:16">
      <c r="G37" s="125">
        <f>D34-G36</f>
        <v>21500.219018575153</v>
      </c>
      <c r="K37" s="119" t="s">
        <v>643</v>
      </c>
      <c r="P37" s="120"/>
    </row>
    <row r="38" spans="3:16">
      <c r="G38" s="119">
        <f>33928*3</f>
        <v>101784</v>
      </c>
      <c r="K38" s="119" t="s">
        <v>642</v>
      </c>
      <c r="P38" s="120"/>
    </row>
    <row r="39" spans="3:16">
      <c r="C39" s="120"/>
      <c r="F39" s="119">
        <f>F36/F21*G21</f>
        <v>2298561.8923856579</v>
      </c>
      <c r="P39" s="120"/>
    </row>
    <row r="40" spans="3:16">
      <c r="C40" s="120"/>
      <c r="E40" s="125">
        <f>F39-D36</f>
        <v>50749.892385657877</v>
      </c>
      <c r="K40" s="124" t="s">
        <v>466</v>
      </c>
      <c r="L40" s="124" t="s">
        <v>467</v>
      </c>
      <c r="P40" s="120"/>
    </row>
    <row r="41" spans="3:16">
      <c r="C41" s="120"/>
      <c r="K41" s="119" t="s">
        <v>641</v>
      </c>
      <c r="P41" s="120"/>
    </row>
    <row r="42" spans="3:16">
      <c r="K42" s="119" t="s">
        <v>660</v>
      </c>
      <c r="N42" s="91"/>
      <c r="O42" s="91"/>
    </row>
    <row r="43" spans="3:16">
      <c r="C43" s="120" t="s">
        <v>640</v>
      </c>
      <c r="F43" s="119" t="s">
        <v>639</v>
      </c>
    </row>
    <row r="44" spans="3:16">
      <c r="C44" s="293" t="s">
        <v>638</v>
      </c>
      <c r="D44" s="293" t="s">
        <v>68</v>
      </c>
      <c r="E44" s="293" t="s">
        <v>636</v>
      </c>
      <c r="F44" s="293" t="s">
        <v>69</v>
      </c>
      <c r="G44" s="293" t="s">
        <v>636</v>
      </c>
      <c r="H44" s="293" t="s">
        <v>172</v>
      </c>
      <c r="I44" s="293" t="s">
        <v>636</v>
      </c>
      <c r="K44" s="120" t="s">
        <v>663</v>
      </c>
    </row>
    <row r="45" spans="3:16">
      <c r="C45" s="293">
        <v>1</v>
      </c>
      <c r="D45" s="51">
        <v>1.0527</v>
      </c>
      <c r="E45" s="51">
        <f>D45-D49</f>
        <v>-9.400000000000075E-3</v>
      </c>
      <c r="F45" s="51">
        <v>0.99619999999999997</v>
      </c>
      <c r="G45" s="51">
        <f>F45-F46</f>
        <v>-1.1999999999999789E-3</v>
      </c>
      <c r="H45" s="51">
        <v>0.9758</v>
      </c>
      <c r="I45" s="295">
        <f>H45-H46</f>
        <v>-2.0000000000000018E-3</v>
      </c>
      <c r="K45" s="119" t="s">
        <v>664</v>
      </c>
    </row>
    <row r="46" spans="3:16">
      <c r="C46" s="293">
        <v>2</v>
      </c>
      <c r="D46" s="51">
        <v>1.0550999999999999</v>
      </c>
      <c r="E46" s="295">
        <f>D46-D49</f>
        <v>-7.0000000000001172E-3</v>
      </c>
      <c r="F46" s="294">
        <v>0.99739999999999995</v>
      </c>
      <c r="G46" s="51">
        <f>F46-F46</f>
        <v>0</v>
      </c>
      <c r="H46" s="294">
        <v>0.9778</v>
      </c>
      <c r="I46" s="51">
        <v>0</v>
      </c>
      <c r="K46" s="119" t="s">
        <v>665</v>
      </c>
    </row>
    <row r="47" spans="3:16">
      <c r="C47" s="293">
        <v>3</v>
      </c>
      <c r="D47" s="51">
        <v>1.0575000000000001</v>
      </c>
      <c r="E47" s="51">
        <f>D47-D49</f>
        <v>-4.5999999999999375E-3</v>
      </c>
      <c r="F47" s="51">
        <v>0.99860000000000004</v>
      </c>
      <c r="G47" s="51">
        <f>F47-F46</f>
        <v>1.2000000000000899E-3</v>
      </c>
      <c r="H47" s="51">
        <v>0.9798</v>
      </c>
      <c r="I47" s="295">
        <f>H47-H46</f>
        <v>2.0000000000000018E-3</v>
      </c>
      <c r="K47" s="119" t="s">
        <v>666</v>
      </c>
    </row>
    <row r="48" spans="3:16">
      <c r="C48" s="293">
        <v>4</v>
      </c>
      <c r="D48" s="51">
        <v>1.0599000000000001</v>
      </c>
      <c r="E48" s="51">
        <f>D48-D49</f>
        <v>-2.1999999999999797E-3</v>
      </c>
      <c r="F48" s="332">
        <v>0.99980000000000002</v>
      </c>
      <c r="G48" s="51">
        <f>F48-F46</f>
        <v>2.4000000000000687E-3</v>
      </c>
      <c r="H48" s="51">
        <v>0.98180000000000001</v>
      </c>
      <c r="I48" s="295">
        <f>H48-H46</f>
        <v>4.0000000000000036E-3</v>
      </c>
    </row>
    <row r="49" spans="3:12">
      <c r="C49" s="293">
        <v>5</v>
      </c>
      <c r="D49" s="294">
        <v>1.0621</v>
      </c>
      <c r="E49" s="51">
        <v>0</v>
      </c>
      <c r="F49" s="51">
        <v>1.0008999999999999</v>
      </c>
      <c r="G49" s="51">
        <f>F49-F46</f>
        <v>3.4999999999999476E-3</v>
      </c>
      <c r="H49" s="51">
        <v>0.98360000000000003</v>
      </c>
      <c r="I49" s="51">
        <f>H49-H46</f>
        <v>5.8000000000000274E-3</v>
      </c>
      <c r="K49" s="119" t="s">
        <v>633</v>
      </c>
    </row>
    <row r="50" spans="3:12">
      <c r="C50" s="293">
        <v>6</v>
      </c>
      <c r="D50" s="51">
        <v>1.0642</v>
      </c>
      <c r="E50" s="51">
        <f>D50-D49</f>
        <v>2.0999999999999908E-3</v>
      </c>
      <c r="F50" s="295">
        <v>1.002</v>
      </c>
      <c r="G50" s="333">
        <f>F50-F46</f>
        <v>4.6000000000000485E-3</v>
      </c>
      <c r="H50" s="51">
        <v>0.98540000000000005</v>
      </c>
      <c r="I50" s="51">
        <f>H50-H46</f>
        <v>7.6000000000000512E-3</v>
      </c>
      <c r="K50" s="119" t="s">
        <v>634</v>
      </c>
    </row>
    <row r="51" spans="3:12">
      <c r="C51" s="293">
        <v>7</v>
      </c>
      <c r="D51" s="51">
        <v>1.0642</v>
      </c>
      <c r="E51" s="51"/>
      <c r="F51" s="295">
        <v>1.002</v>
      </c>
      <c r="G51" s="51"/>
      <c r="H51" s="51">
        <v>0.98540000000000005</v>
      </c>
      <c r="I51" s="51"/>
      <c r="K51" s="119" t="s">
        <v>635</v>
      </c>
    </row>
    <row r="52" spans="3:12">
      <c r="C52" s="293">
        <v>8</v>
      </c>
      <c r="D52" s="51">
        <v>1.0642</v>
      </c>
      <c r="E52" s="51"/>
      <c r="F52" s="295">
        <v>1.002</v>
      </c>
      <c r="G52" s="51"/>
      <c r="H52" s="51">
        <v>0.98540000000000005</v>
      </c>
      <c r="I52" s="51"/>
    </row>
    <row r="53" spans="3:12">
      <c r="K53" s="119" t="s">
        <v>670</v>
      </c>
      <c r="L53" s="120" t="s">
        <v>813</v>
      </c>
    </row>
    <row r="54" spans="3:12">
      <c r="C54" s="293" t="s">
        <v>627</v>
      </c>
      <c r="D54" s="293" t="s">
        <v>637</v>
      </c>
      <c r="E54" s="293" t="s">
        <v>636</v>
      </c>
      <c r="F54" s="293" t="s">
        <v>69</v>
      </c>
      <c r="G54" s="293" t="s">
        <v>636</v>
      </c>
      <c r="H54" s="293" t="s">
        <v>172</v>
      </c>
      <c r="I54" s="293" t="s">
        <v>636</v>
      </c>
      <c r="K54" s="297" t="s">
        <v>671</v>
      </c>
      <c r="L54" s="81" t="s">
        <v>812</v>
      </c>
    </row>
    <row r="55" spans="3:12">
      <c r="C55" s="293">
        <v>85</v>
      </c>
      <c r="D55" s="51">
        <v>1.1071</v>
      </c>
      <c r="E55" s="51">
        <f>D55-D56</f>
        <v>4.4999999999999929E-2</v>
      </c>
      <c r="F55" s="51">
        <v>1.0298</v>
      </c>
      <c r="G55" s="51">
        <f>F55-F57</f>
        <v>3.0000000000000027E-2</v>
      </c>
      <c r="H55" s="51">
        <v>1.0078</v>
      </c>
      <c r="I55" s="51">
        <f>H55-H57</f>
        <v>3.0000000000000027E-2</v>
      </c>
    </row>
    <row r="56" spans="3:12">
      <c r="C56" s="293">
        <v>80</v>
      </c>
      <c r="D56" s="294">
        <v>1.0621</v>
      </c>
      <c r="E56" s="51">
        <v>0</v>
      </c>
      <c r="F56" s="51">
        <v>1.0147999999999999</v>
      </c>
      <c r="G56" s="51">
        <f>F56-F57</f>
        <v>1.4999999999999902E-2</v>
      </c>
      <c r="H56" s="51">
        <v>0.99280000000000002</v>
      </c>
      <c r="I56" s="51">
        <f>H56-H57</f>
        <v>1.5000000000000013E-2</v>
      </c>
      <c r="K56" s="120" t="s">
        <v>632</v>
      </c>
    </row>
    <row r="57" spans="3:12">
      <c r="C57" s="293">
        <v>75</v>
      </c>
      <c r="D57" s="51">
        <v>1.0170999999999999</v>
      </c>
      <c r="E57" s="51">
        <f>D57-D56</f>
        <v>-4.5000000000000151E-2</v>
      </c>
      <c r="F57" s="294">
        <v>0.99980000000000002</v>
      </c>
      <c r="G57" s="51">
        <v>0</v>
      </c>
      <c r="H57" s="294">
        <v>0.9778</v>
      </c>
      <c r="I57" s="51">
        <v>0</v>
      </c>
      <c r="K57" s="119" t="s">
        <v>631</v>
      </c>
    </row>
    <row r="58" spans="3:12">
      <c r="C58" s="293">
        <v>70</v>
      </c>
      <c r="D58" s="51">
        <v>0.97209999999999996</v>
      </c>
      <c r="E58" s="51">
        <f>D58-D56</f>
        <v>-9.000000000000008E-2</v>
      </c>
      <c r="F58" s="51">
        <v>0.98480000000000001</v>
      </c>
      <c r="G58" s="51">
        <f>F58-F57</f>
        <v>-1.5000000000000013E-2</v>
      </c>
      <c r="H58" s="51">
        <v>0.96279999999999999</v>
      </c>
      <c r="I58" s="51">
        <f>H58-H57</f>
        <v>-1.5000000000000013E-2</v>
      </c>
      <c r="K58" s="119" t="s">
        <v>630</v>
      </c>
    </row>
    <row r="59" spans="3:12">
      <c r="C59" s="293">
        <v>65</v>
      </c>
      <c r="D59" s="51">
        <v>0.92710000000000004</v>
      </c>
      <c r="E59" s="51">
        <f>D59-D56</f>
        <v>-0.13500000000000001</v>
      </c>
      <c r="F59" s="51">
        <v>0.9698</v>
      </c>
      <c r="G59" s="51">
        <f>F59-F57</f>
        <v>-3.0000000000000027E-2</v>
      </c>
      <c r="H59" s="51">
        <v>0.94779999999999998</v>
      </c>
      <c r="I59" s="51">
        <f>H59-H57</f>
        <v>-3.0000000000000027E-2</v>
      </c>
      <c r="K59" s="119" t="s">
        <v>629</v>
      </c>
    </row>
    <row r="60" spans="3:12">
      <c r="C60" s="293">
        <v>60</v>
      </c>
      <c r="D60" s="51">
        <v>0.8821</v>
      </c>
      <c r="E60" s="51">
        <f>D60-D56</f>
        <v>-0.18000000000000005</v>
      </c>
      <c r="F60" s="51">
        <v>0.95479999999999998</v>
      </c>
      <c r="G60" s="51">
        <f>F60-F57</f>
        <v>-4.500000000000004E-2</v>
      </c>
      <c r="H60" s="51">
        <v>0.93279999999999996</v>
      </c>
      <c r="I60" s="51">
        <f>H60-H57</f>
        <v>-4.500000000000004E-2</v>
      </c>
      <c r="K60" s="120" t="s">
        <v>673</v>
      </c>
    </row>
    <row r="62" spans="3:12">
      <c r="K62" s="120" t="s">
        <v>658</v>
      </c>
    </row>
    <row r="63" spans="3:12">
      <c r="K63" s="81" t="s">
        <v>628</v>
      </c>
      <c r="L63" s="119" t="s">
        <v>818</v>
      </c>
    </row>
    <row r="64" spans="3:12">
      <c r="C64" s="120" t="s">
        <v>811</v>
      </c>
      <c r="F64" s="119" t="s">
        <v>639</v>
      </c>
      <c r="K64" s="120" t="s">
        <v>661</v>
      </c>
      <c r="L64" s="119" t="s">
        <v>819</v>
      </c>
    </row>
    <row r="65" spans="3:12">
      <c r="C65" s="293" t="s">
        <v>638</v>
      </c>
      <c r="D65" s="293" t="s">
        <v>68</v>
      </c>
      <c r="E65" s="293" t="s">
        <v>636</v>
      </c>
      <c r="F65" s="293" t="s">
        <v>69</v>
      </c>
      <c r="G65" s="293" t="s">
        <v>636</v>
      </c>
      <c r="H65" s="293" t="s">
        <v>172</v>
      </c>
      <c r="I65" s="293" t="s">
        <v>636</v>
      </c>
      <c r="K65" s="120" t="s">
        <v>667</v>
      </c>
      <c r="L65" s="338" t="s">
        <v>820</v>
      </c>
    </row>
    <row r="66" spans="3:12">
      <c r="C66" s="293">
        <v>1</v>
      </c>
      <c r="D66" s="51">
        <v>1.0727</v>
      </c>
      <c r="E66" s="51">
        <f>D66-D70</f>
        <v>-9.400000000000075E-3</v>
      </c>
      <c r="F66" s="51">
        <v>0.99619999999999997</v>
      </c>
      <c r="G66" s="51">
        <f>F66-F67</f>
        <v>-1.1999999999999789E-3</v>
      </c>
      <c r="H66" s="51">
        <v>0.98680000000000001</v>
      </c>
      <c r="I66" s="295">
        <f>H66-H67</f>
        <v>-2.0000000000000018E-3</v>
      </c>
    </row>
    <row r="67" spans="3:12">
      <c r="C67" s="293">
        <v>2</v>
      </c>
      <c r="D67" s="51">
        <v>1.0750999999999999</v>
      </c>
      <c r="E67" s="295">
        <f>D67-D70</f>
        <v>-7.0000000000001172E-3</v>
      </c>
      <c r="F67" s="294">
        <v>0.99739999999999995</v>
      </c>
      <c r="G67" s="51">
        <f>F67-F67</f>
        <v>0</v>
      </c>
      <c r="H67" s="294">
        <v>0.98880000000000001</v>
      </c>
      <c r="I67" s="51">
        <v>0</v>
      </c>
      <c r="K67" s="120" t="s">
        <v>659</v>
      </c>
    </row>
    <row r="68" spans="3:12">
      <c r="C68" s="293">
        <v>3</v>
      </c>
      <c r="D68" s="51">
        <v>1.0774999999999999</v>
      </c>
      <c r="E68" s="51">
        <f>D68-D70</f>
        <v>-4.6000000000001595E-3</v>
      </c>
      <c r="F68" s="51">
        <v>0.99860000000000004</v>
      </c>
      <c r="G68" s="51">
        <f>F68-F67</f>
        <v>1.2000000000000899E-3</v>
      </c>
      <c r="H68" s="51">
        <v>0.99080000000000001</v>
      </c>
      <c r="I68" s="295">
        <f>H68-H67</f>
        <v>2.0000000000000018E-3</v>
      </c>
      <c r="K68" s="26" t="s">
        <v>668</v>
      </c>
      <c r="L68" s="120" t="s">
        <v>810</v>
      </c>
    </row>
    <row r="69" spans="3:12">
      <c r="C69" s="293">
        <v>4</v>
      </c>
      <c r="D69" s="51">
        <v>1.0799000000000001</v>
      </c>
      <c r="E69" s="51">
        <f>D69-D70</f>
        <v>-2.1999999999999797E-3</v>
      </c>
      <c r="F69" s="332">
        <v>0.99980000000000002</v>
      </c>
      <c r="G69" s="51">
        <f>F69-F67</f>
        <v>2.4000000000000687E-3</v>
      </c>
      <c r="H69" s="51">
        <v>0.99280000000000002</v>
      </c>
      <c r="I69" s="295">
        <f>H69-H67</f>
        <v>4.0000000000000036E-3</v>
      </c>
      <c r="K69" s="26" t="s">
        <v>669</v>
      </c>
      <c r="L69" s="120" t="s">
        <v>821</v>
      </c>
    </row>
    <row r="70" spans="3:12">
      <c r="C70" s="293">
        <v>5</v>
      </c>
      <c r="D70" s="294">
        <v>1.0821000000000001</v>
      </c>
      <c r="E70" s="51">
        <v>0</v>
      </c>
      <c r="F70" s="51">
        <v>1.0008999999999999</v>
      </c>
      <c r="G70" s="51">
        <f>F70-F67</f>
        <v>3.4999999999999476E-3</v>
      </c>
      <c r="H70" s="51">
        <v>0.99460000000000004</v>
      </c>
      <c r="I70" s="51">
        <f>H70-H67</f>
        <v>5.8000000000000274E-3</v>
      </c>
    </row>
    <row r="71" spans="3:12">
      <c r="C71" s="293">
        <v>6</v>
      </c>
      <c r="D71" s="51">
        <v>1.0842000000000001</v>
      </c>
      <c r="E71" s="51">
        <f>D71-D70</f>
        <v>2.0999999999999908E-3</v>
      </c>
      <c r="F71" s="295"/>
      <c r="G71" s="296"/>
      <c r="H71" s="51"/>
      <c r="I71" s="51">
        <f>H71-H67</f>
        <v>-0.98880000000000001</v>
      </c>
    </row>
    <row r="72" spans="3:12">
      <c r="C72" s="293">
        <v>7</v>
      </c>
      <c r="D72" s="51"/>
      <c r="E72" s="51"/>
      <c r="F72" s="295"/>
      <c r="G72" s="51"/>
      <c r="H72" s="51"/>
      <c r="I72" s="51"/>
      <c r="K72" s="120" t="s">
        <v>662</v>
      </c>
      <c r="L72" s="120" t="s">
        <v>809</v>
      </c>
    </row>
    <row r="73" spans="3:12">
      <c r="C73" s="293">
        <v>8</v>
      </c>
      <c r="D73" s="51"/>
      <c r="E73" s="51"/>
      <c r="F73" s="295"/>
      <c r="G73" s="51"/>
      <c r="H73" s="51"/>
      <c r="I73" s="51"/>
      <c r="K73" s="119" t="s">
        <v>672</v>
      </c>
    </row>
    <row r="74" spans="3:12">
      <c r="K74" s="119" t="s">
        <v>674</v>
      </c>
    </row>
    <row r="75" spans="3:12">
      <c r="C75" s="293" t="s">
        <v>627</v>
      </c>
      <c r="D75" s="293" t="s">
        <v>637</v>
      </c>
      <c r="E75" s="293" t="s">
        <v>636</v>
      </c>
      <c r="F75" s="293" t="s">
        <v>69</v>
      </c>
      <c r="G75" s="293" t="s">
        <v>636</v>
      </c>
      <c r="H75" s="293" t="s">
        <v>172</v>
      </c>
      <c r="I75" s="293" t="s">
        <v>636</v>
      </c>
      <c r="K75" s="119" t="s">
        <v>675</v>
      </c>
    </row>
    <row r="76" spans="3:12">
      <c r="C76" s="293">
        <v>85</v>
      </c>
      <c r="D76" s="51">
        <v>1.1071</v>
      </c>
      <c r="E76" s="51">
        <f>D76-D77</f>
        <v>4.4999999999999929E-2</v>
      </c>
      <c r="F76" s="51">
        <v>1.0298</v>
      </c>
      <c r="G76" s="51">
        <f>F76-F78</f>
        <v>3.0000000000000027E-2</v>
      </c>
      <c r="H76" s="51">
        <v>1.0078</v>
      </c>
      <c r="I76" s="51">
        <f>H76-H78</f>
        <v>3.0000000000000027E-2</v>
      </c>
    </row>
    <row r="77" spans="3:12">
      <c r="C77" s="293">
        <v>80</v>
      </c>
      <c r="D77" s="294">
        <v>1.0621</v>
      </c>
      <c r="E77" s="51">
        <v>0</v>
      </c>
      <c r="F77" s="51">
        <v>1.0147999999999999</v>
      </c>
      <c r="G77" s="51">
        <f>F77-F78</f>
        <v>1.4999999999999902E-2</v>
      </c>
      <c r="H77" s="51">
        <v>0.99280000000000002</v>
      </c>
      <c r="I77" s="51">
        <f>H77-H78</f>
        <v>1.5000000000000013E-2</v>
      </c>
      <c r="K77" s="124" t="s">
        <v>687</v>
      </c>
      <c r="L77" s="124" t="s">
        <v>684</v>
      </c>
    </row>
    <row r="78" spans="3:12">
      <c r="C78" s="293">
        <v>75</v>
      </c>
      <c r="D78" s="51">
        <v>1.0170999999999999</v>
      </c>
      <c r="E78" s="51">
        <f>D78-D77</f>
        <v>-4.5000000000000151E-2</v>
      </c>
      <c r="F78" s="294">
        <v>0.99980000000000002</v>
      </c>
      <c r="G78" s="51">
        <v>0</v>
      </c>
      <c r="H78" s="294">
        <v>0.9778</v>
      </c>
      <c r="I78" s="51">
        <v>0</v>
      </c>
      <c r="K78" s="339" t="s">
        <v>822</v>
      </c>
      <c r="L78" s="120" t="s">
        <v>824</v>
      </c>
    </row>
    <row r="79" spans="3:12">
      <c r="C79" s="293">
        <v>70</v>
      </c>
      <c r="D79" s="51">
        <v>0.97209999999999996</v>
      </c>
      <c r="E79" s="51">
        <f>D79-D77</f>
        <v>-9.000000000000008E-2</v>
      </c>
      <c r="F79" s="51">
        <v>0.98480000000000001</v>
      </c>
      <c r="G79" s="51">
        <f>F79-F78</f>
        <v>-1.5000000000000013E-2</v>
      </c>
      <c r="H79" s="51">
        <v>0.96279999999999999</v>
      </c>
      <c r="I79" s="51">
        <f>H79-H78</f>
        <v>-1.5000000000000013E-2</v>
      </c>
      <c r="L79" s="119" t="s">
        <v>825</v>
      </c>
    </row>
    <row r="80" spans="3:12">
      <c r="C80" s="293">
        <v>65</v>
      </c>
      <c r="D80" s="51">
        <v>0.92710000000000004</v>
      </c>
      <c r="E80" s="51">
        <f>D80-D77</f>
        <v>-0.13500000000000001</v>
      </c>
      <c r="F80" s="51">
        <v>0.9698</v>
      </c>
      <c r="G80" s="51">
        <f>F80-F78</f>
        <v>-3.0000000000000027E-2</v>
      </c>
      <c r="H80" s="51">
        <v>0.94779999999999998</v>
      </c>
      <c r="I80" s="51">
        <f>H80-H78</f>
        <v>-3.0000000000000027E-2</v>
      </c>
      <c r="L80" s="119" t="s">
        <v>826</v>
      </c>
    </row>
    <row r="81" spans="2:12">
      <c r="C81" s="293">
        <v>60</v>
      </c>
      <c r="D81" s="51">
        <v>0.8821</v>
      </c>
      <c r="E81" s="51">
        <f>D81-D77</f>
        <v>-0.18000000000000005</v>
      </c>
      <c r="F81" s="51">
        <v>0.95479999999999998</v>
      </c>
      <c r="G81" s="51">
        <f>F81-F78</f>
        <v>-4.500000000000004E-2</v>
      </c>
      <c r="H81" s="51">
        <v>0.93279999999999996</v>
      </c>
      <c r="I81" s="51">
        <f>H81-H78</f>
        <v>-4.500000000000004E-2</v>
      </c>
    </row>
    <row r="82" spans="2:12">
      <c r="K82" s="339" t="s">
        <v>831</v>
      </c>
      <c r="L82" s="119" t="s">
        <v>828</v>
      </c>
    </row>
    <row r="83" spans="2:12">
      <c r="K83" s="26" t="s">
        <v>823</v>
      </c>
      <c r="L83" s="120" t="s">
        <v>829</v>
      </c>
    </row>
    <row r="84" spans="2:12">
      <c r="K84" s="119" t="s">
        <v>827</v>
      </c>
      <c r="L84" s="119" t="s">
        <v>830</v>
      </c>
    </row>
    <row r="85" spans="2:12">
      <c r="K85" s="119" t="s">
        <v>832</v>
      </c>
    </row>
    <row r="87" spans="2:12">
      <c r="K87" s="120" t="s">
        <v>836</v>
      </c>
      <c r="L87" s="120" t="s">
        <v>840</v>
      </c>
    </row>
    <row r="88" spans="2:12">
      <c r="C88" s="119" t="s">
        <v>872</v>
      </c>
      <c r="K88" s="119" t="s">
        <v>835</v>
      </c>
    </row>
    <row r="89" spans="2:12">
      <c r="C89" s="119" t="s">
        <v>637</v>
      </c>
      <c r="E89" s="119" t="s">
        <v>815</v>
      </c>
      <c r="G89" s="119" t="s">
        <v>814</v>
      </c>
    </row>
    <row r="90" spans="2:12">
      <c r="B90" s="119">
        <v>12</v>
      </c>
      <c r="C90" s="120">
        <v>1.1054999999999999</v>
      </c>
      <c r="E90" s="120">
        <v>1.0468999999999999</v>
      </c>
      <c r="G90" s="120">
        <v>0.99980000000000002</v>
      </c>
      <c r="K90" s="119" t="s">
        <v>838</v>
      </c>
      <c r="L90" s="119" t="s">
        <v>839</v>
      </c>
    </row>
    <row r="91" spans="2:12">
      <c r="B91" s="119">
        <v>2</v>
      </c>
      <c r="C91" s="119">
        <v>1.1105</v>
      </c>
      <c r="D91" s="119">
        <f>C91-C90</f>
        <v>5.0000000000001155E-3</v>
      </c>
      <c r="E91" s="119">
        <v>1.0499000000000001</v>
      </c>
      <c r="F91" s="119">
        <f>E91-E90</f>
        <v>3.0000000000001137E-3</v>
      </c>
      <c r="G91" s="119">
        <v>1.0027999999999999</v>
      </c>
      <c r="H91" s="119">
        <f>G91-G90</f>
        <v>2.9999999999998916E-3</v>
      </c>
    </row>
    <row r="92" spans="2:12">
      <c r="B92" s="119">
        <v>5</v>
      </c>
      <c r="C92" s="119">
        <v>1.1154999999999999</v>
      </c>
      <c r="E92" s="119">
        <v>1.0528999999999999</v>
      </c>
      <c r="F92" s="119">
        <f>E92-E90</f>
        <v>6.0000000000000053E-3</v>
      </c>
      <c r="G92" s="119">
        <v>1.0058</v>
      </c>
      <c r="H92" s="119">
        <f>G92-G90</f>
        <v>6.0000000000000053E-3</v>
      </c>
      <c r="K92" s="120" t="s">
        <v>833</v>
      </c>
      <c r="L92" s="120" t="s">
        <v>834</v>
      </c>
    </row>
    <row r="93" spans="2:12">
      <c r="B93" s="119">
        <v>8</v>
      </c>
      <c r="C93" s="119">
        <v>1.1205000000000001</v>
      </c>
      <c r="D93" s="119">
        <f>C93-C90</f>
        <v>1.5000000000000124E-2</v>
      </c>
      <c r="E93" s="119">
        <v>1.0559000000000001</v>
      </c>
      <c r="F93" s="119">
        <f>E93-E90</f>
        <v>9.000000000000119E-3</v>
      </c>
      <c r="G93" s="119">
        <v>1.0087999999999999</v>
      </c>
      <c r="H93" s="119">
        <f>G93-G90</f>
        <v>8.999999999999897E-3</v>
      </c>
      <c r="K93" s="119" t="s">
        <v>959</v>
      </c>
      <c r="L93" s="120" t="s">
        <v>837</v>
      </c>
    </row>
    <row r="95" spans="2:12">
      <c r="K95" s="120"/>
    </row>
    <row r="96" spans="2:12">
      <c r="C96" s="119" t="s">
        <v>871</v>
      </c>
      <c r="K96" s="124" t="s">
        <v>770</v>
      </c>
      <c r="L96" s="124" t="s">
        <v>771</v>
      </c>
    </row>
    <row r="97" spans="2:12">
      <c r="C97" s="119" t="s">
        <v>637</v>
      </c>
      <c r="E97" s="119" t="s">
        <v>815</v>
      </c>
      <c r="G97" s="119" t="s">
        <v>814</v>
      </c>
      <c r="K97" s="119" t="s">
        <v>870</v>
      </c>
      <c r="L97" s="119" t="s">
        <v>953</v>
      </c>
    </row>
    <row r="98" spans="2:12">
      <c r="B98" s="119" t="s">
        <v>170</v>
      </c>
      <c r="C98" s="120">
        <v>1.1054999999999999</v>
      </c>
      <c r="E98" s="120">
        <v>1.0468999999999999</v>
      </c>
      <c r="G98" s="120">
        <v>0.99980000000000002</v>
      </c>
      <c r="K98" s="119" t="s">
        <v>869</v>
      </c>
      <c r="L98" s="119" t="s">
        <v>954</v>
      </c>
    </row>
    <row r="99" spans="2:12">
      <c r="B99" s="119" t="s">
        <v>868</v>
      </c>
      <c r="C99" s="119">
        <v>1.1061000000000001</v>
      </c>
      <c r="D99" s="119">
        <f>C99-C98</f>
        <v>6.0000000000015596E-4</v>
      </c>
      <c r="E99" s="119">
        <v>1.0470999999999999</v>
      </c>
      <c r="F99" s="119">
        <f>E99-E98</f>
        <v>1.9999999999997797E-4</v>
      </c>
      <c r="G99" s="119">
        <v>1</v>
      </c>
      <c r="H99" s="119">
        <f>G99-G98</f>
        <v>1.9999999999997797E-4</v>
      </c>
    </row>
    <row r="100" spans="2:12">
      <c r="B100" s="119" t="s">
        <v>169</v>
      </c>
      <c r="C100" s="119">
        <v>1.1067</v>
      </c>
      <c r="D100" s="119">
        <f>C100-C98</f>
        <v>1.2000000000000899E-3</v>
      </c>
      <c r="E100" s="119">
        <v>1.0472999999999999</v>
      </c>
      <c r="F100" s="119">
        <f>E100-E98</f>
        <v>3.9999999999995595E-4</v>
      </c>
      <c r="G100" s="119">
        <v>1.0002</v>
      </c>
      <c r="H100" s="119">
        <f>G100-G98</f>
        <v>3.9999999999995595E-4</v>
      </c>
      <c r="K100" s="119" t="s">
        <v>867</v>
      </c>
      <c r="L100" s="119" t="s">
        <v>955</v>
      </c>
    </row>
    <row r="101" spans="2:12">
      <c r="K101" s="119" t="s">
        <v>866</v>
      </c>
    </row>
    <row r="102" spans="2:12">
      <c r="K102" s="119" t="s">
        <v>865</v>
      </c>
    </row>
    <row r="103" spans="2:12">
      <c r="B103" s="120" t="s">
        <v>864</v>
      </c>
      <c r="G103" s="119" t="s">
        <v>863</v>
      </c>
      <c r="L103" s="120" t="s">
        <v>956</v>
      </c>
    </row>
    <row r="104" spans="2:12">
      <c r="B104" s="119" t="s">
        <v>637</v>
      </c>
      <c r="C104" s="119">
        <f>F34*0.005</f>
        <v>3981.5220404768502</v>
      </c>
      <c r="G104" s="349">
        <f>F34*0.0024</f>
        <v>1911.130579428888</v>
      </c>
      <c r="H104" s="119" t="s">
        <v>859</v>
      </c>
      <c r="L104" s="119" t="s">
        <v>957</v>
      </c>
    </row>
    <row r="105" spans="2:12">
      <c r="B105" s="119" t="s">
        <v>815</v>
      </c>
      <c r="C105" s="119">
        <f>F35*0.003</f>
        <v>2828.8790856226187</v>
      </c>
      <c r="G105" s="120" t="s">
        <v>862</v>
      </c>
      <c r="L105" s="119" t="s">
        <v>958</v>
      </c>
    </row>
    <row r="106" spans="2:12">
      <c r="B106" s="119" t="s">
        <v>814</v>
      </c>
      <c r="C106" s="119">
        <f>F36*0.003</f>
        <v>6819.8179611650485</v>
      </c>
      <c r="G106" s="349">
        <f>F35*0.0012</f>
        <v>1131.5516342490473</v>
      </c>
      <c r="H106" s="119" t="s">
        <v>859</v>
      </c>
      <c r="K106" s="119" t="s">
        <v>960</v>
      </c>
    </row>
    <row r="107" spans="2:12">
      <c r="B107" s="119" t="s">
        <v>66</v>
      </c>
      <c r="C107" s="350">
        <f>SUM(C104,C105,C106)</f>
        <v>13630.219087264517</v>
      </c>
      <c r="D107" s="120" t="s">
        <v>861</v>
      </c>
      <c r="G107" s="119" t="s">
        <v>860</v>
      </c>
    </row>
    <row r="108" spans="2:12">
      <c r="G108" s="349">
        <f>F36*0.002</f>
        <v>4546.5453074433653</v>
      </c>
      <c r="H108" s="119" t="s">
        <v>859</v>
      </c>
      <c r="K108" s="119" t="s">
        <v>961</v>
      </c>
    </row>
    <row r="109" spans="2:12">
      <c r="K109" s="119" t="s">
        <v>962</v>
      </c>
    </row>
    <row r="111" spans="2:12">
      <c r="K111" s="124" t="s">
        <v>932</v>
      </c>
      <c r="L111" s="124" t="s">
        <v>933</v>
      </c>
    </row>
    <row r="112" spans="2:12">
      <c r="K112" s="120" t="s">
        <v>963</v>
      </c>
      <c r="L112" s="81" t="s">
        <v>978</v>
      </c>
    </row>
    <row r="113" spans="6:12">
      <c r="K113" s="119" t="s">
        <v>964</v>
      </c>
      <c r="L113" s="81" t="s">
        <v>979</v>
      </c>
    </row>
    <row r="114" spans="6:12">
      <c r="F114" s="81" t="s">
        <v>966</v>
      </c>
      <c r="K114" s="119" t="s">
        <v>965</v>
      </c>
      <c r="L114" s="81" t="s">
        <v>980</v>
      </c>
    </row>
    <row r="115" spans="6:12">
      <c r="F115" s="81" t="s">
        <v>967</v>
      </c>
      <c r="K115" s="119" t="s">
        <v>974</v>
      </c>
      <c r="L115" s="81" t="s">
        <v>981</v>
      </c>
    </row>
    <row r="116" spans="6:12">
      <c r="F116" s="81" t="s">
        <v>968</v>
      </c>
      <c r="K116" s="119" t="s">
        <v>969</v>
      </c>
      <c r="L116" s="81" t="s">
        <v>982</v>
      </c>
    </row>
    <row r="117" spans="6:12">
      <c r="F117" s="81" t="s">
        <v>984</v>
      </c>
      <c r="K117" s="120" t="s">
        <v>970</v>
      </c>
    </row>
    <row r="118" spans="6:12">
      <c r="K118" s="120" t="s">
        <v>971</v>
      </c>
    </row>
    <row r="119" spans="6:12">
      <c r="K119" s="120" t="s">
        <v>972</v>
      </c>
    </row>
    <row r="121" spans="6:12">
      <c r="K121" s="120" t="s">
        <v>973</v>
      </c>
    </row>
    <row r="122" spans="6:12">
      <c r="K122" s="120" t="s">
        <v>977</v>
      </c>
    </row>
    <row r="125" spans="6:12">
      <c r="K125" s="120" t="s">
        <v>976</v>
      </c>
    </row>
    <row r="126" spans="6:12">
      <c r="K126" s="120" t="s">
        <v>975</v>
      </c>
      <c r="L126" s="120" t="s">
        <v>983</v>
      </c>
    </row>
  </sheetData>
  <mergeCells count="3">
    <mergeCell ref="A3:A11"/>
    <mergeCell ref="A12:A20"/>
    <mergeCell ref="A21:A29"/>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57C0B-C714-49CA-98ED-D858D1D0E172}">
  <dimension ref="A2:S149"/>
  <sheetViews>
    <sheetView topLeftCell="A100" zoomScale="70" zoomScaleNormal="70" workbookViewId="0">
      <selection activeCell="L16" sqref="L16"/>
    </sheetView>
  </sheetViews>
  <sheetFormatPr defaultColWidth="8.69921875" defaultRowHeight="17.399999999999999"/>
  <cols>
    <col min="1" max="1" width="8.69921875" style="119"/>
    <col min="2" max="2" width="9.19921875" style="119" customWidth="1"/>
    <col min="3" max="3" width="19.5" style="119" bestFit="1" customWidth="1"/>
    <col min="4" max="4" width="7.8984375" style="341" customWidth="1"/>
    <col min="5" max="10" width="8.69921875" style="341"/>
    <col min="11" max="11" width="8.69921875" style="119"/>
    <col min="12" max="12" width="66.69921875" style="119" bestFit="1" customWidth="1"/>
    <col min="13" max="13" width="43.19921875" style="233" bestFit="1" customWidth="1"/>
    <col min="14" max="18" width="8.19921875" style="119" customWidth="1"/>
    <col min="19" max="16384" width="8.69921875" style="119"/>
  </cols>
  <sheetData>
    <row r="2" spans="1:13" ht="18" thickBot="1">
      <c r="A2" s="376" t="s">
        <v>0</v>
      </c>
      <c r="B2" s="376"/>
      <c r="C2" s="376"/>
      <c r="D2" s="376"/>
      <c r="E2" s="376"/>
      <c r="F2" s="376"/>
      <c r="G2" s="376"/>
      <c r="H2" s="376"/>
      <c r="I2" s="376"/>
      <c r="J2" s="376"/>
    </row>
    <row r="3" spans="1:13" ht="18" thickBot="1">
      <c r="A3" s="405" t="s">
        <v>1</v>
      </c>
      <c r="B3" s="406"/>
      <c r="C3" s="407"/>
      <c r="D3" s="342">
        <v>0</v>
      </c>
      <c r="E3" s="13">
        <v>1</v>
      </c>
      <c r="F3" s="13">
        <v>2</v>
      </c>
      <c r="G3" s="13">
        <v>3</v>
      </c>
      <c r="H3" s="13">
        <v>4</v>
      </c>
      <c r="I3" s="13">
        <v>5</v>
      </c>
      <c r="J3" s="14">
        <v>6</v>
      </c>
      <c r="L3" s="340" t="s">
        <v>239</v>
      </c>
      <c r="M3" s="309" t="s">
        <v>240</v>
      </c>
    </row>
    <row r="4" spans="1:13" ht="18" thickTop="1">
      <c r="A4" s="408" t="s">
        <v>2</v>
      </c>
      <c r="B4" s="410" t="s">
        <v>44</v>
      </c>
      <c r="C4" s="2" t="s">
        <v>4</v>
      </c>
      <c r="D4" s="33">
        <v>3</v>
      </c>
      <c r="E4" s="127">
        <v>2.5</v>
      </c>
      <c r="F4" s="127">
        <f>E4-0.3</f>
        <v>2.2000000000000002</v>
      </c>
      <c r="G4" s="127">
        <v>2</v>
      </c>
      <c r="H4" s="127">
        <v>1.8</v>
      </c>
      <c r="I4" s="127">
        <v>1.5</v>
      </c>
      <c r="J4" s="372">
        <v>1.2</v>
      </c>
      <c r="L4" s="120" t="s">
        <v>183</v>
      </c>
      <c r="M4" s="310" t="s">
        <v>251</v>
      </c>
    </row>
    <row r="5" spans="1:13">
      <c r="A5" s="408"/>
      <c r="B5" s="411"/>
      <c r="C5" s="1" t="s">
        <v>5</v>
      </c>
      <c r="D5" s="35">
        <v>3</v>
      </c>
      <c r="E5" s="128">
        <v>2.5</v>
      </c>
      <c r="F5" s="127">
        <f>E5-0.3</f>
        <v>2.2000000000000002</v>
      </c>
      <c r="G5" s="128">
        <v>2</v>
      </c>
      <c r="H5" s="35">
        <v>2</v>
      </c>
      <c r="I5" s="128">
        <v>1.7</v>
      </c>
      <c r="J5" s="36">
        <v>1.7</v>
      </c>
      <c r="L5" s="120" t="s">
        <v>184</v>
      </c>
      <c r="M5" s="310" t="s">
        <v>242</v>
      </c>
    </row>
    <row r="6" spans="1:13">
      <c r="A6" s="408"/>
      <c r="B6" s="411"/>
      <c r="C6" s="1" t="s">
        <v>6</v>
      </c>
      <c r="D6" s="35">
        <v>3</v>
      </c>
      <c r="E6" s="35">
        <v>3</v>
      </c>
      <c r="F6" s="127">
        <f>E6-0.3</f>
        <v>2.7</v>
      </c>
      <c r="G6" s="35">
        <v>2.7</v>
      </c>
      <c r="H6" s="35">
        <v>2.7</v>
      </c>
      <c r="I6" s="128">
        <v>2.2000000000000002</v>
      </c>
      <c r="J6" s="371">
        <v>2</v>
      </c>
      <c r="M6" s="310"/>
    </row>
    <row r="7" spans="1:13">
      <c r="A7" s="408"/>
      <c r="B7" s="411"/>
      <c r="C7" s="1" t="s">
        <v>7</v>
      </c>
      <c r="D7" s="35">
        <v>3</v>
      </c>
      <c r="E7" s="35">
        <v>3</v>
      </c>
      <c r="F7" s="127">
        <f>E7-0.3</f>
        <v>2.7</v>
      </c>
      <c r="G7" s="128">
        <v>2.5</v>
      </c>
      <c r="H7" s="128">
        <v>2.2000000000000002</v>
      </c>
      <c r="I7" s="128">
        <v>1.9</v>
      </c>
      <c r="J7" s="371">
        <v>1.7</v>
      </c>
      <c r="L7" s="120" t="s">
        <v>185</v>
      </c>
      <c r="M7" s="310" t="s">
        <v>243</v>
      </c>
    </row>
    <row r="8" spans="1:13">
      <c r="A8" s="408"/>
      <c r="B8" s="412"/>
      <c r="C8" s="1" t="s">
        <v>8</v>
      </c>
      <c r="D8" s="35">
        <v>3</v>
      </c>
      <c r="E8" s="128">
        <v>2.5</v>
      </c>
      <c r="F8" s="127">
        <f>E8-0.3</f>
        <v>2.2000000000000002</v>
      </c>
      <c r="G8" s="128">
        <v>2</v>
      </c>
      <c r="H8" s="128">
        <v>1.7</v>
      </c>
      <c r="I8" s="128">
        <v>1.5</v>
      </c>
      <c r="J8" s="371">
        <v>1.6</v>
      </c>
      <c r="L8" s="120" t="s">
        <v>186</v>
      </c>
      <c r="M8" s="310" t="s">
        <v>244</v>
      </c>
    </row>
    <row r="9" spans="1:13">
      <c r="A9" s="408"/>
      <c r="B9" s="413" t="s">
        <v>45</v>
      </c>
      <c r="C9" s="1" t="s">
        <v>4</v>
      </c>
      <c r="D9" s="35">
        <v>4</v>
      </c>
      <c r="E9" s="128">
        <v>2</v>
      </c>
      <c r="F9" s="35">
        <v>2</v>
      </c>
      <c r="G9" s="35">
        <v>2</v>
      </c>
      <c r="H9" s="35">
        <v>2</v>
      </c>
      <c r="I9" s="35">
        <v>2</v>
      </c>
      <c r="J9" s="36">
        <v>2</v>
      </c>
      <c r="L9" s="119" t="s">
        <v>187</v>
      </c>
      <c r="M9" s="310"/>
    </row>
    <row r="10" spans="1:13">
      <c r="A10" s="408"/>
      <c r="B10" s="411"/>
      <c r="C10" s="1" t="s">
        <v>5</v>
      </c>
      <c r="D10" s="35">
        <v>4</v>
      </c>
      <c r="E10" s="128">
        <v>2</v>
      </c>
      <c r="F10" s="35">
        <v>2</v>
      </c>
      <c r="G10" s="35">
        <v>2</v>
      </c>
      <c r="H10" s="35">
        <v>2</v>
      </c>
      <c r="I10" s="35">
        <v>2</v>
      </c>
      <c r="J10" s="36">
        <v>2</v>
      </c>
      <c r="L10" s="119" t="s">
        <v>188</v>
      </c>
      <c r="M10" s="310"/>
    </row>
    <row r="11" spans="1:13">
      <c r="A11" s="408"/>
      <c r="B11" s="411"/>
      <c r="C11" s="1" t="s">
        <v>6</v>
      </c>
      <c r="D11" s="35">
        <v>4</v>
      </c>
      <c r="E11" s="128">
        <v>3</v>
      </c>
      <c r="F11" s="35">
        <v>3</v>
      </c>
      <c r="G11" s="128">
        <v>2.5</v>
      </c>
      <c r="H11" s="35">
        <v>2.5</v>
      </c>
      <c r="I11" s="35">
        <v>2.5</v>
      </c>
      <c r="J11" s="36">
        <v>2.5</v>
      </c>
      <c r="M11" s="310"/>
    </row>
    <row r="12" spans="1:13">
      <c r="A12" s="408"/>
      <c r="B12" s="411"/>
      <c r="C12" s="1" t="s">
        <v>7</v>
      </c>
      <c r="D12" s="35">
        <v>4</v>
      </c>
      <c r="E12" s="128">
        <v>2</v>
      </c>
      <c r="F12" s="35">
        <v>2</v>
      </c>
      <c r="G12" s="35">
        <v>2</v>
      </c>
      <c r="H12" s="35">
        <v>2</v>
      </c>
      <c r="I12" s="35">
        <v>2</v>
      </c>
      <c r="J12" s="36">
        <v>2</v>
      </c>
      <c r="L12" s="120" t="s">
        <v>189</v>
      </c>
      <c r="M12" s="310" t="s">
        <v>245</v>
      </c>
    </row>
    <row r="13" spans="1:13" ht="18" thickBot="1">
      <c r="A13" s="409"/>
      <c r="B13" s="414"/>
      <c r="C13" s="3" t="s">
        <v>8</v>
      </c>
      <c r="D13" s="37">
        <v>4</v>
      </c>
      <c r="E13" s="129">
        <v>3</v>
      </c>
      <c r="F13" s="37">
        <v>3</v>
      </c>
      <c r="G13" s="129">
        <v>2.5</v>
      </c>
      <c r="H13" s="37">
        <v>2.5</v>
      </c>
      <c r="I13" s="37">
        <v>2.5</v>
      </c>
      <c r="J13" s="38">
        <v>2.5</v>
      </c>
      <c r="L13" s="120" t="s">
        <v>190</v>
      </c>
      <c r="M13" s="310"/>
    </row>
    <row r="14" spans="1:13" ht="18" thickBot="1">
      <c r="A14" s="18" t="s">
        <v>10</v>
      </c>
      <c r="B14" s="415" t="s">
        <v>46</v>
      </c>
      <c r="C14" s="416"/>
      <c r="D14" s="96">
        <v>3</v>
      </c>
      <c r="E14" s="96">
        <v>3</v>
      </c>
      <c r="F14" s="96">
        <v>3</v>
      </c>
      <c r="G14" s="39">
        <v>3</v>
      </c>
      <c r="H14" s="39">
        <v>3</v>
      </c>
      <c r="I14" s="39">
        <v>3</v>
      </c>
      <c r="J14" s="40">
        <v>3</v>
      </c>
      <c r="L14" s="119" t="s">
        <v>191</v>
      </c>
      <c r="M14" s="310"/>
    </row>
    <row r="15" spans="1:13">
      <c r="A15" s="423" t="s">
        <v>12</v>
      </c>
      <c r="B15" s="424" t="s">
        <v>47</v>
      </c>
      <c r="C15" s="2" t="s">
        <v>14</v>
      </c>
      <c r="D15" s="41">
        <v>15</v>
      </c>
      <c r="E15" s="130">
        <v>7</v>
      </c>
      <c r="F15" s="41">
        <v>7</v>
      </c>
      <c r="G15" s="41">
        <v>7</v>
      </c>
      <c r="H15" s="130">
        <v>5</v>
      </c>
      <c r="I15" s="41">
        <v>5</v>
      </c>
      <c r="J15" s="43">
        <v>5</v>
      </c>
      <c r="L15" s="119" t="s">
        <v>192</v>
      </c>
      <c r="M15" s="310"/>
    </row>
    <row r="16" spans="1:13">
      <c r="A16" s="408"/>
      <c r="B16" s="411"/>
      <c r="C16" s="1" t="s">
        <v>15</v>
      </c>
      <c r="D16" s="41">
        <v>15</v>
      </c>
      <c r="E16" s="131">
        <v>7</v>
      </c>
      <c r="F16" s="42">
        <v>7</v>
      </c>
      <c r="G16" s="41">
        <v>7</v>
      </c>
      <c r="H16" s="131">
        <v>5</v>
      </c>
      <c r="I16" s="41">
        <v>5</v>
      </c>
      <c r="J16" s="43">
        <v>5</v>
      </c>
      <c r="M16" s="310"/>
    </row>
    <row r="17" spans="1:19">
      <c r="A17" s="408"/>
      <c r="B17" s="411"/>
      <c r="C17" s="1" t="s">
        <v>48</v>
      </c>
      <c r="D17" s="41">
        <v>15</v>
      </c>
      <c r="E17" s="131">
        <v>7</v>
      </c>
      <c r="F17" s="42">
        <v>7</v>
      </c>
      <c r="G17" s="41">
        <v>7</v>
      </c>
      <c r="H17" s="131">
        <v>5</v>
      </c>
      <c r="I17" s="41">
        <v>5</v>
      </c>
      <c r="J17" s="43">
        <v>5</v>
      </c>
      <c r="L17" s="120" t="s">
        <v>193</v>
      </c>
      <c r="M17" s="310" t="s">
        <v>246</v>
      </c>
    </row>
    <row r="18" spans="1:19">
      <c r="A18" s="408"/>
      <c r="B18" s="411"/>
      <c r="C18" s="1" t="s">
        <v>17</v>
      </c>
      <c r="D18" s="41">
        <v>15</v>
      </c>
      <c r="E18" s="131">
        <v>7</v>
      </c>
      <c r="F18" s="42">
        <v>7</v>
      </c>
      <c r="G18" s="41">
        <v>7</v>
      </c>
      <c r="H18" s="131">
        <v>5</v>
      </c>
      <c r="I18" s="41">
        <v>5</v>
      </c>
      <c r="J18" s="43">
        <v>5</v>
      </c>
      <c r="L18" s="120" t="s">
        <v>224</v>
      </c>
      <c r="M18" s="310"/>
    </row>
    <row r="19" spans="1:19">
      <c r="A19" s="408"/>
      <c r="B19" s="411"/>
      <c r="C19" s="1" t="s">
        <v>49</v>
      </c>
      <c r="D19" s="41">
        <v>15</v>
      </c>
      <c r="E19" s="131">
        <v>7</v>
      </c>
      <c r="F19" s="42">
        <v>7</v>
      </c>
      <c r="G19" s="41">
        <v>7</v>
      </c>
      <c r="H19" s="131">
        <v>5</v>
      </c>
      <c r="I19" s="41">
        <v>5</v>
      </c>
      <c r="J19" s="43">
        <v>5</v>
      </c>
      <c r="M19" s="310"/>
    </row>
    <row r="20" spans="1:19">
      <c r="A20" s="408"/>
      <c r="B20" s="412"/>
      <c r="C20" s="1" t="s">
        <v>18</v>
      </c>
      <c r="D20" s="41">
        <v>15</v>
      </c>
      <c r="E20" s="131">
        <v>7</v>
      </c>
      <c r="F20" s="42">
        <v>7</v>
      </c>
      <c r="G20" s="41">
        <v>7</v>
      </c>
      <c r="H20" s="131">
        <v>5</v>
      </c>
      <c r="I20" s="41">
        <v>5</v>
      </c>
      <c r="J20" s="43">
        <v>5</v>
      </c>
      <c r="L20" s="120" t="s">
        <v>194</v>
      </c>
      <c r="M20" s="310" t="s">
        <v>247</v>
      </c>
    </row>
    <row r="21" spans="1:19">
      <c r="A21" s="408"/>
      <c r="B21" s="413" t="s">
        <v>44</v>
      </c>
      <c r="C21" s="2" t="s">
        <v>14</v>
      </c>
      <c r="D21" s="35">
        <v>2</v>
      </c>
      <c r="E21" s="128">
        <v>2.5</v>
      </c>
      <c r="F21" s="128">
        <v>2.2999999999999998</v>
      </c>
      <c r="G21" s="35">
        <v>2.2999999999999998</v>
      </c>
      <c r="H21" s="35">
        <v>2.2999999999999998</v>
      </c>
      <c r="I21" s="128">
        <v>2.2000000000000002</v>
      </c>
      <c r="J21" s="36">
        <v>2.2000000000000002</v>
      </c>
      <c r="L21" s="120" t="s">
        <v>225</v>
      </c>
      <c r="M21" s="310"/>
    </row>
    <row r="22" spans="1:19">
      <c r="A22" s="408"/>
      <c r="B22" s="411"/>
      <c r="C22" s="1" t="s">
        <v>15</v>
      </c>
      <c r="D22" s="35">
        <v>2</v>
      </c>
      <c r="E22" s="128">
        <v>2.5</v>
      </c>
      <c r="F22" s="128">
        <v>2</v>
      </c>
      <c r="G22" s="128">
        <v>2.1</v>
      </c>
      <c r="H22" s="128">
        <v>2.2000000000000002</v>
      </c>
      <c r="I22" s="128">
        <v>2.2999999999999998</v>
      </c>
      <c r="J22" s="36">
        <v>2.2999999999999998</v>
      </c>
      <c r="M22" s="310" t="s">
        <v>250</v>
      </c>
    </row>
    <row r="23" spans="1:19">
      <c r="A23" s="408"/>
      <c r="B23" s="411"/>
      <c r="C23" s="1" t="s">
        <v>48</v>
      </c>
      <c r="D23" s="35">
        <v>2</v>
      </c>
      <c r="E23" s="128">
        <v>2.5</v>
      </c>
      <c r="F23" s="128">
        <v>2</v>
      </c>
      <c r="G23" s="128">
        <v>2.1</v>
      </c>
      <c r="H23" s="128">
        <v>2.2000000000000002</v>
      </c>
      <c r="I23" s="128">
        <v>2.2999999999999998</v>
      </c>
      <c r="J23" s="36">
        <v>2.2999999999999998</v>
      </c>
      <c r="L23" s="120" t="s">
        <v>195</v>
      </c>
      <c r="M23" s="310" t="s">
        <v>248</v>
      </c>
    </row>
    <row r="24" spans="1:19">
      <c r="A24" s="408"/>
      <c r="B24" s="411"/>
      <c r="C24" s="1" t="s">
        <v>17</v>
      </c>
      <c r="D24" s="35">
        <v>2</v>
      </c>
      <c r="E24" s="128">
        <v>2.5</v>
      </c>
      <c r="F24" s="128">
        <v>2.2999999999999998</v>
      </c>
      <c r="G24" s="35">
        <v>2.2999999999999998</v>
      </c>
      <c r="H24" s="35">
        <v>2.2999999999999998</v>
      </c>
      <c r="I24" s="128">
        <v>2.2000000000000002</v>
      </c>
      <c r="J24" s="36">
        <v>2.2000000000000002</v>
      </c>
      <c r="M24" s="310" t="s">
        <v>249</v>
      </c>
    </row>
    <row r="25" spans="1:19">
      <c r="A25" s="408"/>
      <c r="B25" s="411"/>
      <c r="C25" s="1" t="s">
        <v>49</v>
      </c>
      <c r="D25" s="35">
        <v>2</v>
      </c>
      <c r="E25" s="128">
        <v>2.5</v>
      </c>
      <c r="F25" s="128">
        <v>2</v>
      </c>
      <c r="G25" s="128">
        <v>2.1</v>
      </c>
      <c r="H25" s="35">
        <v>2.1</v>
      </c>
      <c r="I25" s="128">
        <v>2</v>
      </c>
      <c r="J25" s="36">
        <v>2</v>
      </c>
      <c r="L25" s="120" t="s">
        <v>196</v>
      </c>
      <c r="M25" s="310"/>
    </row>
    <row r="26" spans="1:19" ht="18" thickBot="1">
      <c r="A26" s="408"/>
      <c r="B26" s="411"/>
      <c r="C26" s="44" t="s">
        <v>18</v>
      </c>
      <c r="D26" s="45">
        <v>2</v>
      </c>
      <c r="E26" s="132">
        <v>2.5</v>
      </c>
      <c r="F26" s="132">
        <v>2</v>
      </c>
      <c r="G26" s="45">
        <v>2</v>
      </c>
      <c r="H26" s="45">
        <v>2</v>
      </c>
      <c r="I26" s="132">
        <v>1.9</v>
      </c>
      <c r="J26" s="46">
        <v>1.9</v>
      </c>
      <c r="L26" s="120" t="s">
        <v>197</v>
      </c>
      <c r="M26" s="310" t="s">
        <v>252</v>
      </c>
    </row>
    <row r="27" spans="1:19" ht="18" thickTop="1">
      <c r="A27" s="417" t="s">
        <v>50</v>
      </c>
      <c r="B27" s="420" t="s">
        <v>51</v>
      </c>
      <c r="C27" s="420"/>
      <c r="D27" s="49">
        <v>0.99099999999999999</v>
      </c>
      <c r="E27" s="49">
        <v>0.996</v>
      </c>
      <c r="F27" s="49">
        <v>0.99199999999999999</v>
      </c>
      <c r="G27" s="49">
        <v>0.997</v>
      </c>
      <c r="H27" s="49">
        <v>0.997</v>
      </c>
      <c r="I27" s="49"/>
      <c r="J27" s="49"/>
      <c r="L27" s="119" t="s">
        <v>198</v>
      </c>
      <c r="M27" s="310" t="s">
        <v>253</v>
      </c>
    </row>
    <row r="28" spans="1:19">
      <c r="A28" s="418"/>
      <c r="B28" s="421" t="s">
        <v>52</v>
      </c>
      <c r="C28" s="421"/>
      <c r="D28" s="7">
        <v>5.3</v>
      </c>
      <c r="E28" s="7">
        <v>4.2</v>
      </c>
      <c r="F28" s="7">
        <v>3.9</v>
      </c>
      <c r="G28" s="7">
        <v>3.7</v>
      </c>
      <c r="H28" s="7">
        <v>3.6</v>
      </c>
      <c r="I28" s="7">
        <v>3.2</v>
      </c>
      <c r="J28" s="7">
        <v>3.3</v>
      </c>
      <c r="M28" s="310" t="s">
        <v>254</v>
      </c>
    </row>
    <row r="29" spans="1:19" ht="18" thickBot="1">
      <c r="A29" s="419"/>
      <c r="B29" s="422" t="s">
        <v>53</v>
      </c>
      <c r="C29" s="422"/>
      <c r="D29" s="329">
        <v>2.9</v>
      </c>
      <c r="E29" s="329">
        <v>3.3</v>
      </c>
      <c r="F29" s="329">
        <v>3.1</v>
      </c>
      <c r="G29" s="329">
        <v>3.1</v>
      </c>
      <c r="H29" s="329">
        <v>3</v>
      </c>
      <c r="I29" s="329">
        <v>2.9</v>
      </c>
      <c r="J29" s="329">
        <v>1.2</v>
      </c>
      <c r="L29" s="120" t="s">
        <v>199</v>
      </c>
      <c r="M29" s="311"/>
      <c r="S29" s="81" t="s">
        <v>938</v>
      </c>
    </row>
    <row r="30" spans="1:19" ht="18" thickTop="1">
      <c r="L30" s="26" t="s">
        <v>200</v>
      </c>
      <c r="M30" s="310"/>
    </row>
    <row r="31" spans="1:19">
      <c r="M31" s="310"/>
    </row>
    <row r="32" spans="1:19">
      <c r="L32" s="120" t="s">
        <v>201</v>
      </c>
      <c r="M32" s="310" t="s">
        <v>255</v>
      </c>
    </row>
    <row r="33" spans="4:13">
      <c r="L33" s="119" t="s">
        <v>202</v>
      </c>
      <c r="M33" s="310" t="s">
        <v>256</v>
      </c>
    </row>
    <row r="34" spans="4:13">
      <c r="M34" s="310"/>
    </row>
    <row r="35" spans="4:13">
      <c r="L35" s="120" t="s">
        <v>203</v>
      </c>
      <c r="M35" s="310"/>
    </row>
    <row r="36" spans="4:13">
      <c r="L36" s="26" t="s">
        <v>204</v>
      </c>
      <c r="M36" s="310"/>
    </row>
    <row r="37" spans="4:13">
      <c r="L37" s="120" t="s">
        <v>241</v>
      </c>
    </row>
    <row r="39" spans="4:13">
      <c r="L39" s="340" t="s">
        <v>257</v>
      </c>
      <c r="M39" s="309" t="s">
        <v>258</v>
      </c>
    </row>
    <row r="40" spans="4:13">
      <c r="D40" s="119"/>
      <c r="L40" s="120" t="s">
        <v>183</v>
      </c>
    </row>
    <row r="41" spans="4:13">
      <c r="D41" s="119"/>
      <c r="L41" s="119" t="s">
        <v>263</v>
      </c>
      <c r="M41" s="310" t="s">
        <v>526</v>
      </c>
    </row>
    <row r="42" spans="4:13" ht="34.799999999999997">
      <c r="D42" s="119"/>
      <c r="L42" s="81" t="s">
        <v>388</v>
      </c>
      <c r="M42" s="312" t="s">
        <v>525</v>
      </c>
    </row>
    <row r="43" spans="4:13" ht="34.799999999999997">
      <c r="L43" s="119" t="s">
        <v>332</v>
      </c>
      <c r="M43" s="312" t="s">
        <v>524</v>
      </c>
    </row>
    <row r="44" spans="4:13">
      <c r="M44" s="310"/>
    </row>
    <row r="45" spans="4:13">
      <c r="L45" s="119" t="s">
        <v>333</v>
      </c>
      <c r="M45" s="310" t="s">
        <v>523</v>
      </c>
    </row>
    <row r="46" spans="4:13">
      <c r="L46" s="81" t="s">
        <v>334</v>
      </c>
      <c r="M46" s="310"/>
    </row>
    <row r="47" spans="4:13">
      <c r="M47" s="310"/>
    </row>
    <row r="48" spans="4:13">
      <c r="L48" s="120" t="s">
        <v>196</v>
      </c>
      <c r="M48" s="310"/>
    </row>
    <row r="49" spans="6:19">
      <c r="L49" s="119" t="s">
        <v>262</v>
      </c>
      <c r="M49" s="310" t="s">
        <v>522</v>
      </c>
    </row>
    <row r="50" spans="6:19" ht="34.799999999999997">
      <c r="L50" s="133" t="s">
        <v>389</v>
      </c>
      <c r="M50" s="312" t="s">
        <v>521</v>
      </c>
    </row>
    <row r="51" spans="6:19">
      <c r="M51" s="310" t="s">
        <v>520</v>
      </c>
      <c r="S51" s="81" t="s">
        <v>934</v>
      </c>
    </row>
    <row r="52" spans="6:19">
      <c r="L52" s="340" t="s">
        <v>466</v>
      </c>
      <c r="M52" s="309" t="s">
        <v>467</v>
      </c>
    </row>
    <row r="53" spans="6:19">
      <c r="L53" s="120" t="s">
        <v>183</v>
      </c>
      <c r="M53" s="120" t="s">
        <v>183</v>
      </c>
    </row>
    <row r="54" spans="6:19">
      <c r="L54" s="119" t="s">
        <v>579</v>
      </c>
      <c r="M54" s="233" t="s">
        <v>683</v>
      </c>
    </row>
    <row r="55" spans="6:19">
      <c r="L55" s="26" t="s">
        <v>578</v>
      </c>
      <c r="M55" s="233" t="s">
        <v>681</v>
      </c>
    </row>
    <row r="56" spans="6:19">
      <c r="F56" s="119"/>
      <c r="M56" s="233" t="s">
        <v>682</v>
      </c>
    </row>
    <row r="57" spans="6:19">
      <c r="L57" s="81" t="s">
        <v>577</v>
      </c>
      <c r="M57" s="233" t="s">
        <v>680</v>
      </c>
    </row>
    <row r="58" spans="6:19">
      <c r="L58" s="26" t="s">
        <v>576</v>
      </c>
      <c r="M58" s="233" t="s">
        <v>685</v>
      </c>
    </row>
    <row r="59" spans="6:19">
      <c r="L59" s="26" t="s">
        <v>575</v>
      </c>
      <c r="M59" s="233" t="s">
        <v>688</v>
      </c>
    </row>
    <row r="60" spans="6:19">
      <c r="L60" s="26" t="s">
        <v>574</v>
      </c>
    </row>
    <row r="61" spans="6:19">
      <c r="L61" s="26" t="s">
        <v>573</v>
      </c>
    </row>
    <row r="62" spans="6:19">
      <c r="L62" s="26" t="s">
        <v>572</v>
      </c>
    </row>
    <row r="63" spans="6:19">
      <c r="L63" s="120" t="s">
        <v>571</v>
      </c>
    </row>
    <row r="65" spans="3:19">
      <c r="H65" s="234"/>
      <c r="L65" s="120" t="s">
        <v>519</v>
      </c>
    </row>
    <row r="66" spans="3:19">
      <c r="L66" s="119" t="s">
        <v>518</v>
      </c>
    </row>
    <row r="67" spans="3:19">
      <c r="L67" s="119" t="s">
        <v>517</v>
      </c>
    </row>
    <row r="68" spans="3:19">
      <c r="L68" s="119" t="s">
        <v>516</v>
      </c>
    </row>
    <row r="69" spans="3:19">
      <c r="L69" s="119" t="s">
        <v>515</v>
      </c>
    </row>
    <row r="70" spans="3:19">
      <c r="L70" s="119" t="s">
        <v>514</v>
      </c>
      <c r="N70" s="341"/>
    </row>
    <row r="71" spans="3:19">
      <c r="L71" s="119" t="s">
        <v>513</v>
      </c>
      <c r="N71" s="341"/>
    </row>
    <row r="72" spans="3:19">
      <c r="C72" s="233"/>
      <c r="N72" s="341"/>
    </row>
    <row r="73" spans="3:19">
      <c r="L73" s="81" t="s">
        <v>512</v>
      </c>
      <c r="M73" s="120" t="s">
        <v>196</v>
      </c>
      <c r="N73" s="341"/>
    </row>
    <row r="74" spans="3:19">
      <c r="L74" s="26"/>
      <c r="M74" s="233" t="s">
        <v>695</v>
      </c>
      <c r="N74" s="341"/>
    </row>
    <row r="75" spans="3:19">
      <c r="L75" s="120" t="s">
        <v>196</v>
      </c>
      <c r="M75" s="233" t="s">
        <v>694</v>
      </c>
      <c r="N75" s="341"/>
    </row>
    <row r="76" spans="3:19">
      <c r="L76" s="119" t="s">
        <v>570</v>
      </c>
      <c r="M76" s="233" t="s">
        <v>686</v>
      </c>
      <c r="N76" s="341"/>
      <c r="S76" s="81" t="s">
        <v>935</v>
      </c>
    </row>
    <row r="77" spans="3:19">
      <c r="L77" s="81" t="s">
        <v>581</v>
      </c>
      <c r="M77" s="233" t="s">
        <v>692</v>
      </c>
      <c r="N77" s="341"/>
    </row>
    <row r="78" spans="3:19">
      <c r="M78" s="233" t="s">
        <v>693</v>
      </c>
      <c r="N78" s="341"/>
    </row>
    <row r="79" spans="3:19">
      <c r="L79" s="340" t="s">
        <v>687</v>
      </c>
      <c r="M79" s="309" t="s">
        <v>684</v>
      </c>
      <c r="N79" s="341"/>
    </row>
    <row r="80" spans="3:19">
      <c r="L80" s="120" t="s">
        <v>183</v>
      </c>
      <c r="M80" s="120" t="s">
        <v>183</v>
      </c>
      <c r="N80" s="341"/>
    </row>
    <row r="81" spans="12:14">
      <c r="L81" s="81" t="s">
        <v>748</v>
      </c>
      <c r="M81" s="233" t="s">
        <v>775</v>
      </c>
      <c r="N81" s="341"/>
    </row>
    <row r="82" spans="12:14">
      <c r="L82" s="119" t="s">
        <v>747</v>
      </c>
      <c r="M82" s="233" t="s">
        <v>776</v>
      </c>
      <c r="N82" s="341"/>
    </row>
    <row r="83" spans="12:14">
      <c r="M83" s="233" t="s">
        <v>779</v>
      </c>
      <c r="N83" s="341"/>
    </row>
    <row r="84" spans="12:14">
      <c r="L84" s="119" t="s">
        <v>691</v>
      </c>
      <c r="M84" s="233" t="s">
        <v>780</v>
      </c>
    </row>
    <row r="85" spans="12:14">
      <c r="L85" s="119" t="s">
        <v>690</v>
      </c>
    </row>
    <row r="87" spans="12:14">
      <c r="L87" s="120" t="s">
        <v>519</v>
      </c>
      <c r="M87" s="120" t="s">
        <v>783</v>
      </c>
    </row>
    <row r="88" spans="12:14">
      <c r="L88" s="81" t="s">
        <v>746</v>
      </c>
      <c r="M88" s="331" t="s">
        <v>781</v>
      </c>
    </row>
    <row r="89" spans="12:14">
      <c r="L89" s="119" t="s">
        <v>745</v>
      </c>
      <c r="M89" s="331" t="s">
        <v>782</v>
      </c>
    </row>
    <row r="90" spans="12:14">
      <c r="M90" s="233" t="s">
        <v>777</v>
      </c>
    </row>
    <row r="91" spans="12:14">
      <c r="L91" s="120" t="s">
        <v>196</v>
      </c>
      <c r="M91" s="233" t="s">
        <v>778</v>
      </c>
    </row>
    <row r="92" spans="12:14">
      <c r="L92" s="119" t="s">
        <v>689</v>
      </c>
    </row>
    <row r="94" spans="12:14">
      <c r="L94" s="81" t="s">
        <v>765</v>
      </c>
    </row>
    <row r="95" spans="12:14">
      <c r="L95" s="26" t="s">
        <v>764</v>
      </c>
    </row>
    <row r="96" spans="12:14">
      <c r="L96" s="26" t="s">
        <v>763</v>
      </c>
    </row>
    <row r="97" spans="1:19">
      <c r="L97" s="26" t="s">
        <v>762</v>
      </c>
    </row>
    <row r="98" spans="1:19">
      <c r="L98" s="26" t="s">
        <v>761</v>
      </c>
    </row>
    <row r="99" spans="1:19">
      <c r="L99" s="26" t="s">
        <v>760</v>
      </c>
    </row>
    <row r="100" spans="1:19">
      <c r="L100" s="26" t="s">
        <v>759</v>
      </c>
      <c r="S100" s="81" t="s">
        <v>936</v>
      </c>
    </row>
    <row r="101" spans="1:19">
      <c r="L101" s="26" t="s">
        <v>758</v>
      </c>
    </row>
    <row r="102" spans="1:19">
      <c r="L102" s="26" t="s">
        <v>757</v>
      </c>
    </row>
    <row r="103" spans="1:19">
      <c r="L103" s="26" t="s">
        <v>756</v>
      </c>
    </row>
    <row r="104" spans="1:19">
      <c r="L104" s="26" t="s">
        <v>755</v>
      </c>
    </row>
    <row r="105" spans="1:19">
      <c r="L105" s="26" t="s">
        <v>754</v>
      </c>
    </row>
    <row r="106" spans="1:19" ht="18" thickBot="1">
      <c r="A106" s="376" t="s">
        <v>0</v>
      </c>
      <c r="B106" s="376"/>
      <c r="C106" s="376"/>
      <c r="D106" s="376"/>
      <c r="E106" s="376"/>
      <c r="F106" s="376"/>
      <c r="G106" s="376"/>
      <c r="H106" s="376"/>
      <c r="I106" s="376"/>
      <c r="J106" s="376"/>
      <c r="L106" s="26" t="s">
        <v>753</v>
      </c>
    </row>
    <row r="107" spans="1:19" ht="18" thickBot="1">
      <c r="A107" s="405" t="s">
        <v>1</v>
      </c>
      <c r="B107" s="406"/>
      <c r="C107" s="407"/>
      <c r="D107" s="370">
        <v>0</v>
      </c>
      <c r="E107" s="13">
        <v>1</v>
      </c>
      <c r="F107" s="13">
        <v>2</v>
      </c>
      <c r="G107" s="13">
        <v>3</v>
      </c>
      <c r="H107" s="13">
        <v>4</v>
      </c>
      <c r="I107" s="13">
        <v>5</v>
      </c>
      <c r="J107" s="14">
        <v>6</v>
      </c>
      <c r="L107" s="26" t="s">
        <v>752</v>
      </c>
    </row>
    <row r="108" spans="1:19" ht="17.55" customHeight="1" thickTop="1">
      <c r="A108" s="408" t="s">
        <v>2</v>
      </c>
      <c r="B108" s="410" t="s">
        <v>44</v>
      </c>
      <c r="C108" s="2" t="s">
        <v>4</v>
      </c>
      <c r="D108" s="33">
        <v>3</v>
      </c>
      <c r="E108" s="127">
        <v>2.5</v>
      </c>
      <c r="F108" s="127">
        <f>E108-0.3</f>
        <v>2.2000000000000002</v>
      </c>
      <c r="G108" s="127">
        <v>2</v>
      </c>
      <c r="H108" s="127">
        <v>1.8</v>
      </c>
      <c r="I108" s="127">
        <v>1.5</v>
      </c>
      <c r="J108" s="372">
        <v>1.2</v>
      </c>
      <c r="L108" s="26" t="s">
        <v>751</v>
      </c>
    </row>
    <row r="109" spans="1:19">
      <c r="A109" s="408"/>
      <c r="B109" s="411"/>
      <c r="C109" s="1" t="s">
        <v>5</v>
      </c>
      <c r="D109" s="35">
        <v>3</v>
      </c>
      <c r="E109" s="128">
        <v>2.5</v>
      </c>
      <c r="F109" s="127">
        <f>E109-0.3</f>
        <v>2.2000000000000002</v>
      </c>
      <c r="G109" s="128">
        <v>2</v>
      </c>
      <c r="H109" s="35">
        <v>2</v>
      </c>
      <c r="I109" s="128">
        <v>1.7</v>
      </c>
      <c r="J109" s="36">
        <v>1.7</v>
      </c>
      <c r="L109" s="26" t="s">
        <v>750</v>
      </c>
    </row>
    <row r="110" spans="1:19">
      <c r="A110" s="408"/>
      <c r="B110" s="411"/>
      <c r="C110" s="1" t="s">
        <v>6</v>
      </c>
      <c r="D110" s="35">
        <v>3</v>
      </c>
      <c r="E110" s="35">
        <v>3</v>
      </c>
      <c r="F110" s="127">
        <f>E110-0.3</f>
        <v>2.7</v>
      </c>
      <c r="G110" s="35">
        <v>2.7</v>
      </c>
      <c r="H110" s="35">
        <v>2.7</v>
      </c>
      <c r="I110" s="128">
        <v>2.2000000000000002</v>
      </c>
      <c r="J110" s="371">
        <v>2</v>
      </c>
      <c r="L110" s="26"/>
    </row>
    <row r="111" spans="1:19">
      <c r="A111" s="408"/>
      <c r="B111" s="411"/>
      <c r="C111" s="1" t="s">
        <v>7</v>
      </c>
      <c r="D111" s="35">
        <v>3</v>
      </c>
      <c r="E111" s="35">
        <v>3</v>
      </c>
      <c r="F111" s="127">
        <f>E111-0.3</f>
        <v>2.7</v>
      </c>
      <c r="G111" s="128">
        <v>2.5</v>
      </c>
      <c r="H111" s="128">
        <v>2.2000000000000002</v>
      </c>
      <c r="I111" s="128">
        <v>1.9</v>
      </c>
      <c r="J111" s="371">
        <v>1.7</v>
      </c>
      <c r="L111" s="340" t="s">
        <v>770</v>
      </c>
      <c r="M111" s="309" t="s">
        <v>771</v>
      </c>
    </row>
    <row r="112" spans="1:19">
      <c r="A112" s="408"/>
      <c r="B112" s="412"/>
      <c r="C112" s="1" t="s">
        <v>8</v>
      </c>
      <c r="D112" s="35">
        <v>3</v>
      </c>
      <c r="E112" s="128">
        <v>2.5</v>
      </c>
      <c r="F112" s="127">
        <f>E112-0.3</f>
        <v>2.2000000000000002</v>
      </c>
      <c r="G112" s="128">
        <v>2</v>
      </c>
      <c r="H112" s="128">
        <v>1.7</v>
      </c>
      <c r="I112" s="128">
        <v>1.5</v>
      </c>
      <c r="J112" s="371">
        <v>1.6</v>
      </c>
      <c r="L112" s="120" t="s">
        <v>183</v>
      </c>
    </row>
    <row r="113" spans="1:19" ht="16.95" customHeight="1">
      <c r="A113" s="408"/>
      <c r="B113" s="413" t="s">
        <v>45</v>
      </c>
      <c r="C113" s="1" t="s">
        <v>4</v>
      </c>
      <c r="D113" s="35">
        <v>4</v>
      </c>
      <c r="E113" s="128">
        <v>2</v>
      </c>
      <c r="F113" s="35">
        <v>2</v>
      </c>
      <c r="G113" s="35">
        <v>2</v>
      </c>
      <c r="H113" s="35">
        <v>2</v>
      </c>
      <c r="I113" s="35">
        <v>2</v>
      </c>
      <c r="J113" s="36">
        <v>2</v>
      </c>
      <c r="L113" s="26" t="s">
        <v>784</v>
      </c>
      <c r="M113" s="233" t="s">
        <v>875</v>
      </c>
    </row>
    <row r="114" spans="1:19">
      <c r="A114" s="408"/>
      <c r="B114" s="411"/>
      <c r="C114" s="1" t="s">
        <v>5</v>
      </c>
      <c r="D114" s="35">
        <v>4</v>
      </c>
      <c r="E114" s="128">
        <v>2</v>
      </c>
      <c r="F114" s="35">
        <v>2</v>
      </c>
      <c r="G114" s="35">
        <v>2</v>
      </c>
      <c r="H114" s="35">
        <v>2</v>
      </c>
      <c r="I114" s="35">
        <v>2</v>
      </c>
      <c r="J114" s="36">
        <v>2</v>
      </c>
      <c r="L114" s="26" t="s">
        <v>785</v>
      </c>
      <c r="M114" s="233" t="s">
        <v>876</v>
      </c>
    </row>
    <row r="115" spans="1:19">
      <c r="A115" s="408"/>
      <c r="B115" s="411"/>
      <c r="C115" s="1" t="s">
        <v>6</v>
      </c>
      <c r="D115" s="35">
        <v>4</v>
      </c>
      <c r="E115" s="128">
        <v>3</v>
      </c>
      <c r="F115" s="35">
        <v>3</v>
      </c>
      <c r="G115" s="128">
        <v>2.5</v>
      </c>
      <c r="H115" s="35">
        <v>2.5</v>
      </c>
      <c r="I115" s="35">
        <v>2.5</v>
      </c>
      <c r="J115" s="36">
        <v>2.5</v>
      </c>
      <c r="L115" s="26" t="s">
        <v>786</v>
      </c>
      <c r="M115" s="233" t="s">
        <v>877</v>
      </c>
    </row>
    <row r="116" spans="1:19">
      <c r="A116" s="408"/>
      <c r="B116" s="411"/>
      <c r="C116" s="1" t="s">
        <v>7</v>
      </c>
      <c r="D116" s="35">
        <v>4</v>
      </c>
      <c r="E116" s="128">
        <v>2</v>
      </c>
      <c r="F116" s="35">
        <v>2</v>
      </c>
      <c r="G116" s="35">
        <v>2</v>
      </c>
      <c r="H116" s="35">
        <v>2</v>
      </c>
      <c r="I116" s="35">
        <v>2</v>
      </c>
      <c r="J116" s="36">
        <v>2</v>
      </c>
      <c r="L116" s="26"/>
    </row>
    <row r="117" spans="1:19" ht="18" thickBot="1">
      <c r="A117" s="409"/>
      <c r="B117" s="414"/>
      <c r="C117" s="3" t="s">
        <v>8</v>
      </c>
      <c r="D117" s="37">
        <v>4</v>
      </c>
      <c r="E117" s="129">
        <v>3</v>
      </c>
      <c r="F117" s="37">
        <v>3</v>
      </c>
      <c r="G117" s="129">
        <v>2.5</v>
      </c>
      <c r="H117" s="37">
        <v>2.5</v>
      </c>
      <c r="I117" s="37">
        <v>2.5</v>
      </c>
      <c r="J117" s="38">
        <v>2.5</v>
      </c>
      <c r="L117" s="120" t="s">
        <v>519</v>
      </c>
    </row>
    <row r="118" spans="1:19" ht="18" thickBot="1">
      <c r="A118" s="18" t="s">
        <v>10</v>
      </c>
      <c r="B118" s="415" t="s">
        <v>46</v>
      </c>
      <c r="C118" s="416"/>
      <c r="D118" s="96">
        <v>3</v>
      </c>
      <c r="E118" s="96">
        <v>3</v>
      </c>
      <c r="F118" s="96">
        <v>3</v>
      </c>
      <c r="G118" s="39">
        <v>3</v>
      </c>
      <c r="H118" s="39">
        <v>3</v>
      </c>
      <c r="I118" s="39">
        <v>3</v>
      </c>
      <c r="J118" s="40">
        <v>3</v>
      </c>
    </row>
    <row r="119" spans="1:19" ht="16.95" customHeight="1">
      <c r="A119" s="423" t="s">
        <v>12</v>
      </c>
      <c r="B119" s="424" t="s">
        <v>47</v>
      </c>
      <c r="C119" s="2" t="s">
        <v>14</v>
      </c>
      <c r="D119" s="41">
        <v>15</v>
      </c>
      <c r="E119" s="130">
        <v>7</v>
      </c>
      <c r="F119" s="41">
        <v>7</v>
      </c>
      <c r="G119" s="41">
        <v>7</v>
      </c>
      <c r="H119" s="130">
        <v>5</v>
      </c>
      <c r="I119" s="41">
        <v>5</v>
      </c>
      <c r="J119" s="43">
        <v>5</v>
      </c>
      <c r="L119" s="120" t="s">
        <v>196</v>
      </c>
      <c r="M119" s="233" t="s">
        <v>881</v>
      </c>
    </row>
    <row r="120" spans="1:19">
      <c r="A120" s="408"/>
      <c r="B120" s="411"/>
      <c r="C120" s="1" t="s">
        <v>15</v>
      </c>
      <c r="D120" s="41">
        <v>15</v>
      </c>
      <c r="E120" s="131">
        <v>7</v>
      </c>
      <c r="F120" s="42">
        <v>7</v>
      </c>
      <c r="G120" s="41">
        <v>7</v>
      </c>
      <c r="H120" s="131">
        <v>5</v>
      </c>
      <c r="I120" s="41">
        <v>5</v>
      </c>
      <c r="J120" s="43">
        <v>5</v>
      </c>
      <c r="L120" s="119" t="s">
        <v>787</v>
      </c>
      <c r="M120" s="233" t="s">
        <v>878</v>
      </c>
    </row>
    <row r="121" spans="1:19">
      <c r="A121" s="408"/>
      <c r="B121" s="411"/>
      <c r="C121" s="1" t="s">
        <v>48</v>
      </c>
      <c r="D121" s="41">
        <v>15</v>
      </c>
      <c r="E121" s="131">
        <v>7</v>
      </c>
      <c r="F121" s="42">
        <v>7</v>
      </c>
      <c r="G121" s="41">
        <v>7</v>
      </c>
      <c r="H121" s="131">
        <v>5</v>
      </c>
      <c r="I121" s="41">
        <v>5</v>
      </c>
      <c r="J121" s="43">
        <v>5</v>
      </c>
      <c r="L121" s="119" t="s">
        <v>788</v>
      </c>
      <c r="M121" s="233" t="s">
        <v>882</v>
      </c>
    </row>
    <row r="122" spans="1:19">
      <c r="A122" s="408"/>
      <c r="B122" s="411"/>
      <c r="C122" s="1" t="s">
        <v>17</v>
      </c>
      <c r="D122" s="41">
        <v>15</v>
      </c>
      <c r="E122" s="131">
        <v>7</v>
      </c>
      <c r="F122" s="42">
        <v>7</v>
      </c>
      <c r="G122" s="41">
        <v>7</v>
      </c>
      <c r="H122" s="131">
        <v>5</v>
      </c>
      <c r="I122" s="41">
        <v>5</v>
      </c>
      <c r="J122" s="43">
        <v>5</v>
      </c>
      <c r="M122" s="233" t="s">
        <v>880</v>
      </c>
    </row>
    <row r="123" spans="1:19">
      <c r="A123" s="408"/>
      <c r="B123" s="411"/>
      <c r="C123" s="1" t="s">
        <v>49</v>
      </c>
      <c r="D123" s="41">
        <v>15</v>
      </c>
      <c r="E123" s="131">
        <v>7</v>
      </c>
      <c r="F123" s="42">
        <v>7</v>
      </c>
      <c r="G123" s="41">
        <v>7</v>
      </c>
      <c r="H123" s="131">
        <v>5</v>
      </c>
      <c r="I123" s="41">
        <v>5</v>
      </c>
      <c r="J123" s="43">
        <v>5</v>
      </c>
      <c r="L123" s="119" t="s">
        <v>789</v>
      </c>
      <c r="M123" s="119" t="s">
        <v>883</v>
      </c>
    </row>
    <row r="124" spans="1:19">
      <c r="A124" s="408"/>
      <c r="B124" s="412"/>
      <c r="C124" s="1" t="s">
        <v>18</v>
      </c>
      <c r="D124" s="41">
        <v>15</v>
      </c>
      <c r="E124" s="131">
        <v>7</v>
      </c>
      <c r="F124" s="42">
        <v>7</v>
      </c>
      <c r="G124" s="41">
        <v>7</v>
      </c>
      <c r="H124" s="131">
        <v>5</v>
      </c>
      <c r="I124" s="41">
        <v>5</v>
      </c>
      <c r="J124" s="43">
        <v>5</v>
      </c>
      <c r="L124" s="119" t="s">
        <v>790</v>
      </c>
      <c r="M124" s="233" t="s">
        <v>884</v>
      </c>
    </row>
    <row r="125" spans="1:19" ht="16.95" customHeight="1">
      <c r="A125" s="408"/>
      <c r="B125" s="413" t="s">
        <v>44</v>
      </c>
      <c r="C125" s="2" t="s">
        <v>14</v>
      </c>
      <c r="D125" s="35">
        <v>2</v>
      </c>
      <c r="E125" s="128">
        <v>2.5</v>
      </c>
      <c r="F125" s="128">
        <v>2.2999999999999998</v>
      </c>
      <c r="G125" s="35">
        <v>2.2999999999999998</v>
      </c>
      <c r="H125" s="35">
        <v>2.2999999999999998</v>
      </c>
      <c r="I125" s="128">
        <v>2.2000000000000002</v>
      </c>
      <c r="J125" s="36">
        <v>2.2000000000000002</v>
      </c>
      <c r="S125" s="81" t="s">
        <v>937</v>
      </c>
    </row>
    <row r="126" spans="1:19">
      <c r="A126" s="408"/>
      <c r="B126" s="411"/>
      <c r="C126" s="1" t="s">
        <v>15</v>
      </c>
      <c r="D126" s="35">
        <v>2</v>
      </c>
      <c r="E126" s="128">
        <v>2.5</v>
      </c>
      <c r="F126" s="128">
        <v>2</v>
      </c>
      <c r="G126" s="128">
        <v>2.1</v>
      </c>
      <c r="H126" s="128">
        <v>2.2000000000000002</v>
      </c>
      <c r="I126" s="128">
        <v>2.2999999999999998</v>
      </c>
      <c r="J126" s="36">
        <v>2.2999999999999998</v>
      </c>
      <c r="L126" s="347" t="s">
        <v>932</v>
      </c>
      <c r="M126" s="309" t="s">
        <v>933</v>
      </c>
    </row>
    <row r="127" spans="1:19">
      <c r="A127" s="408"/>
      <c r="B127" s="411"/>
      <c r="C127" s="1" t="s">
        <v>48</v>
      </c>
      <c r="D127" s="35">
        <v>2</v>
      </c>
      <c r="E127" s="128">
        <v>2.5</v>
      </c>
      <c r="F127" s="128">
        <v>2</v>
      </c>
      <c r="G127" s="128">
        <v>2.1</v>
      </c>
      <c r="H127" s="128">
        <v>2.2000000000000002</v>
      </c>
      <c r="I127" s="128">
        <v>2.2999999999999998</v>
      </c>
      <c r="J127" s="36">
        <v>2.2999999999999998</v>
      </c>
      <c r="L127" s="120" t="s">
        <v>183</v>
      </c>
    </row>
    <row r="128" spans="1:19">
      <c r="A128" s="408"/>
      <c r="B128" s="411"/>
      <c r="C128" s="1" t="s">
        <v>17</v>
      </c>
      <c r="D128" s="35">
        <v>2</v>
      </c>
      <c r="E128" s="128">
        <v>2.5</v>
      </c>
      <c r="F128" s="128">
        <v>2.2999999999999998</v>
      </c>
      <c r="G128" s="35">
        <v>2.2999999999999998</v>
      </c>
      <c r="H128" s="35">
        <v>2.2999999999999998</v>
      </c>
      <c r="I128" s="128">
        <v>2.2000000000000002</v>
      </c>
      <c r="J128" s="36">
        <v>2.2000000000000002</v>
      </c>
      <c r="L128" s="358" t="s">
        <v>784</v>
      </c>
      <c r="M128" s="233" t="s">
        <v>941</v>
      </c>
    </row>
    <row r="129" spans="1:14">
      <c r="A129" s="408"/>
      <c r="B129" s="411"/>
      <c r="C129" s="1" t="s">
        <v>49</v>
      </c>
      <c r="D129" s="35">
        <v>2</v>
      </c>
      <c r="E129" s="128">
        <v>2.5</v>
      </c>
      <c r="F129" s="128">
        <v>2</v>
      </c>
      <c r="G129" s="128">
        <v>2.1</v>
      </c>
      <c r="H129" s="35">
        <v>2.1</v>
      </c>
      <c r="I129" s="128">
        <v>2</v>
      </c>
      <c r="J129" s="36">
        <v>2</v>
      </c>
      <c r="L129" s="358" t="s">
        <v>940</v>
      </c>
      <c r="M129" s="233" t="s">
        <v>942</v>
      </c>
    </row>
    <row r="130" spans="1:14" ht="18" thickBot="1">
      <c r="A130" s="408"/>
      <c r="B130" s="411"/>
      <c r="C130" s="44" t="s">
        <v>18</v>
      </c>
      <c r="D130" s="45">
        <v>2</v>
      </c>
      <c r="E130" s="132">
        <v>2.5</v>
      </c>
      <c r="F130" s="132">
        <v>2</v>
      </c>
      <c r="G130" s="45">
        <v>2</v>
      </c>
      <c r="H130" s="45">
        <v>2</v>
      </c>
      <c r="I130" s="132">
        <v>1.9</v>
      </c>
      <c r="J130" s="46">
        <v>1.9</v>
      </c>
      <c r="L130" s="26" t="s">
        <v>879</v>
      </c>
      <c r="M130" s="233" t="s">
        <v>943</v>
      </c>
    </row>
    <row r="131" spans="1:14" ht="18" thickTop="1">
      <c r="A131" s="417" t="s">
        <v>50</v>
      </c>
      <c r="B131" s="420" t="s">
        <v>51</v>
      </c>
      <c r="C131" s="420"/>
      <c r="D131" s="49">
        <v>0.99099999999999999</v>
      </c>
      <c r="E131" s="49">
        <v>0.996</v>
      </c>
      <c r="F131" s="49">
        <v>0.99199999999999999</v>
      </c>
      <c r="G131" s="49">
        <v>0.997</v>
      </c>
      <c r="H131" s="49">
        <v>0.997</v>
      </c>
      <c r="I131" s="49"/>
      <c r="J131" s="49"/>
    </row>
    <row r="132" spans="1:14">
      <c r="A132" s="418"/>
      <c r="B132" s="421" t="s">
        <v>52</v>
      </c>
      <c r="C132" s="421"/>
      <c r="D132" s="7">
        <v>5.3</v>
      </c>
      <c r="E132" s="7">
        <v>4.2</v>
      </c>
      <c r="F132" s="7">
        <v>3.9</v>
      </c>
      <c r="G132" s="7">
        <v>3.7</v>
      </c>
      <c r="H132" s="7">
        <v>3.6</v>
      </c>
      <c r="I132" s="7">
        <v>3.2</v>
      </c>
      <c r="J132" s="7">
        <v>3.3</v>
      </c>
      <c r="L132" s="120" t="s">
        <v>519</v>
      </c>
      <c r="M132" s="233" t="s">
        <v>944</v>
      </c>
    </row>
    <row r="133" spans="1:14" ht="18" thickBot="1">
      <c r="A133" s="419"/>
      <c r="B133" s="422" t="s">
        <v>53</v>
      </c>
      <c r="C133" s="422"/>
      <c r="D133" s="329">
        <v>2.9</v>
      </c>
      <c r="E133" s="329">
        <v>3.3</v>
      </c>
      <c r="F133" s="329">
        <v>3.1</v>
      </c>
      <c r="G133" s="329">
        <v>3.1</v>
      </c>
      <c r="H133" s="329">
        <v>3</v>
      </c>
      <c r="I133" s="329">
        <v>2.9</v>
      </c>
      <c r="J133" s="329">
        <v>1.2</v>
      </c>
      <c r="L133" s="119" t="s">
        <v>885</v>
      </c>
      <c r="M133" s="233" t="s">
        <v>945</v>
      </c>
    </row>
    <row r="134" spans="1:14" ht="18" thickTop="1"/>
    <row r="135" spans="1:14">
      <c r="L135" s="120" t="s">
        <v>196</v>
      </c>
    </row>
    <row r="136" spans="1:14">
      <c r="L136" s="119" t="s">
        <v>886</v>
      </c>
      <c r="M136" s="233" t="s">
        <v>946</v>
      </c>
    </row>
    <row r="137" spans="1:14">
      <c r="L137" s="119" t="s">
        <v>887</v>
      </c>
      <c r="M137" s="373" t="s">
        <v>63</v>
      </c>
      <c r="N137" s="374">
        <v>0.96899999999999997</v>
      </c>
    </row>
    <row r="138" spans="1:14">
      <c r="M138" s="373" t="s">
        <v>64</v>
      </c>
      <c r="N138" s="374">
        <v>0.90100000000000002</v>
      </c>
    </row>
    <row r="139" spans="1:14">
      <c r="L139" s="119" t="s">
        <v>947</v>
      </c>
      <c r="M139" s="373" t="s">
        <v>65</v>
      </c>
      <c r="N139" s="374">
        <v>0.94399999999999995</v>
      </c>
    </row>
    <row r="140" spans="1:14">
      <c r="M140" s="373" t="s">
        <v>60</v>
      </c>
      <c r="N140" s="374">
        <v>0.96399999999999997</v>
      </c>
    </row>
    <row r="141" spans="1:14">
      <c r="M141" s="373" t="s">
        <v>61</v>
      </c>
      <c r="N141" s="374">
        <v>0.94499999999999995</v>
      </c>
    </row>
    <row r="142" spans="1:14">
      <c r="M142" s="373" t="s">
        <v>62</v>
      </c>
      <c r="N142" s="374">
        <v>0.92200000000000004</v>
      </c>
    </row>
    <row r="149" spans="19:19">
      <c r="S149" s="81" t="s">
        <v>939</v>
      </c>
    </row>
  </sheetData>
  <mergeCells count="26">
    <mergeCell ref="B118:C118"/>
    <mergeCell ref="A119:A130"/>
    <mergeCell ref="B119:B124"/>
    <mergeCell ref="B125:B130"/>
    <mergeCell ref="A131:A133"/>
    <mergeCell ref="B131:C131"/>
    <mergeCell ref="B132:C132"/>
    <mergeCell ref="B133:C133"/>
    <mergeCell ref="A108:A117"/>
    <mergeCell ref="B108:B112"/>
    <mergeCell ref="B113:B117"/>
    <mergeCell ref="B14:C14"/>
    <mergeCell ref="A27:A29"/>
    <mergeCell ref="B27:C27"/>
    <mergeCell ref="B28:C28"/>
    <mergeCell ref="B29:C29"/>
    <mergeCell ref="A15:A26"/>
    <mergeCell ref="B15:B20"/>
    <mergeCell ref="B21:B26"/>
    <mergeCell ref="A106:J106"/>
    <mergeCell ref="A107:C107"/>
    <mergeCell ref="A2:J2"/>
    <mergeCell ref="A3:C3"/>
    <mergeCell ref="A4:A13"/>
    <mergeCell ref="B4:B8"/>
    <mergeCell ref="B9:B13"/>
  </mergeCells>
  <phoneticPr fontId="1"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4554E-9293-41BE-B440-3D82D2BCB2D7}">
  <dimension ref="A2:T40"/>
  <sheetViews>
    <sheetView topLeftCell="B1" zoomScale="85" zoomScaleNormal="85" workbookViewId="0">
      <selection activeCell="P16" sqref="P16"/>
    </sheetView>
  </sheetViews>
  <sheetFormatPr defaultColWidth="8.69921875" defaultRowHeight="17.399999999999999"/>
  <cols>
    <col min="1" max="2" width="8.69921875" style="119"/>
    <col min="3" max="3" width="20.19921875" style="119" bestFit="1" customWidth="1"/>
    <col min="4" max="11" width="8.69921875" style="119"/>
    <col min="12" max="12" width="20.19921875" style="119" bestFit="1" customWidth="1"/>
    <col min="13" max="13" width="8.796875" style="119" bestFit="1" customWidth="1"/>
    <col min="14" max="16384" width="8.69921875" style="119"/>
  </cols>
  <sheetData>
    <row r="2" spans="1:20" ht="18" thickBot="1">
      <c r="A2" s="376" t="s">
        <v>0</v>
      </c>
      <c r="B2" s="376"/>
      <c r="C2" s="376"/>
      <c r="D2" s="376"/>
      <c r="E2" s="376"/>
      <c r="F2" s="376"/>
      <c r="G2" s="376"/>
      <c r="H2" s="376"/>
      <c r="I2" s="376"/>
      <c r="J2" s="376"/>
    </row>
    <row r="3" spans="1:20" ht="18" thickBot="1">
      <c r="A3" s="405" t="s">
        <v>1</v>
      </c>
      <c r="B3" s="406"/>
      <c r="C3" s="407"/>
      <c r="D3" s="342">
        <v>0</v>
      </c>
      <c r="E3" s="13">
        <v>1</v>
      </c>
      <c r="F3" s="13">
        <v>2</v>
      </c>
      <c r="G3" s="13">
        <v>3</v>
      </c>
      <c r="H3" s="13">
        <v>4</v>
      </c>
      <c r="I3" s="13">
        <v>5</v>
      </c>
      <c r="J3" s="14">
        <v>6</v>
      </c>
      <c r="L3" s="426" t="s">
        <v>580</v>
      </c>
      <c r="M3" s="426"/>
      <c r="N3" s="426"/>
      <c r="O3" s="426"/>
      <c r="P3" s="426"/>
      <c r="Q3" s="426"/>
      <c r="R3" s="426"/>
    </row>
    <row r="4" spans="1:20" ht="18" thickTop="1">
      <c r="A4" s="408" t="s">
        <v>2</v>
      </c>
      <c r="B4" s="410" t="s">
        <v>44</v>
      </c>
      <c r="C4" s="2" t="s">
        <v>4</v>
      </c>
      <c r="D4" s="33" cm="1">
        <f t="array" ref="D4:J29">SCM!D4:J29</f>
        <v>3</v>
      </c>
      <c r="E4" s="127">
        <v>2.5</v>
      </c>
      <c r="F4" s="127">
        <v>2.2000000000000002</v>
      </c>
      <c r="G4" s="33">
        <v>2</v>
      </c>
      <c r="H4" s="33">
        <v>1.8</v>
      </c>
      <c r="I4" s="33">
        <v>1.5</v>
      </c>
      <c r="J4" s="34">
        <v>1.2</v>
      </c>
      <c r="L4" s="235"/>
      <c r="M4" s="235"/>
      <c r="N4" s="343" t="s">
        <v>530</v>
      </c>
      <c r="O4" s="343" t="s">
        <v>529</v>
      </c>
      <c r="P4" s="235" t="s">
        <v>534</v>
      </c>
      <c r="Q4" s="235" t="s">
        <v>533</v>
      </c>
      <c r="R4" s="235" t="s">
        <v>532</v>
      </c>
    </row>
    <row r="5" spans="1:20">
      <c r="A5" s="408"/>
      <c r="B5" s="411"/>
      <c r="C5" s="1" t="s">
        <v>5</v>
      </c>
      <c r="D5" s="35">
        <v>3</v>
      </c>
      <c r="E5" s="128">
        <v>2.5</v>
      </c>
      <c r="F5" s="127">
        <v>2.2000000000000002</v>
      </c>
      <c r="G5" s="35">
        <v>2</v>
      </c>
      <c r="H5" s="35">
        <v>2</v>
      </c>
      <c r="I5" s="35">
        <v>1.7</v>
      </c>
      <c r="J5" s="36">
        <v>1.7</v>
      </c>
      <c r="L5" s="425" t="s">
        <v>402</v>
      </c>
      <c r="M5" s="281" t="s">
        <v>3</v>
      </c>
      <c r="N5" s="305">
        <f>E4-D4</f>
        <v>-0.5</v>
      </c>
      <c r="O5" s="305">
        <f>F4-E4</f>
        <v>-0.29999999999999982</v>
      </c>
      <c r="P5" s="305">
        <f>G4-F4</f>
        <v>-0.20000000000000018</v>
      </c>
      <c r="Q5" s="305">
        <f>H4-G4</f>
        <v>-0.19999999999999996</v>
      </c>
      <c r="R5" s="305">
        <f>I4-H4</f>
        <v>-0.30000000000000004</v>
      </c>
    </row>
    <row r="6" spans="1:20">
      <c r="A6" s="408"/>
      <c r="B6" s="411"/>
      <c r="C6" s="1" t="s">
        <v>6</v>
      </c>
      <c r="D6" s="35">
        <v>3</v>
      </c>
      <c r="E6" s="35">
        <v>3</v>
      </c>
      <c r="F6" s="127">
        <v>2.7</v>
      </c>
      <c r="G6" s="35">
        <v>2.7</v>
      </c>
      <c r="H6" s="35">
        <v>2.7</v>
      </c>
      <c r="I6" s="35">
        <v>2.2000000000000002</v>
      </c>
      <c r="J6" s="36">
        <v>2</v>
      </c>
      <c r="L6" s="425"/>
      <c r="M6" s="281" t="s">
        <v>9</v>
      </c>
      <c r="N6" s="305">
        <f>E9-D9</f>
        <v>-2</v>
      </c>
      <c r="O6" s="305">
        <f>F9-E9</f>
        <v>0</v>
      </c>
      <c r="P6" s="305">
        <f>G9-F9</f>
        <v>0</v>
      </c>
      <c r="Q6" s="305">
        <f>H9-G9</f>
        <v>0</v>
      </c>
      <c r="R6" s="305">
        <f>I9-H9</f>
        <v>0</v>
      </c>
    </row>
    <row r="7" spans="1:20">
      <c r="A7" s="408"/>
      <c r="B7" s="411"/>
      <c r="C7" s="1" t="s">
        <v>7</v>
      </c>
      <c r="D7" s="35">
        <v>3</v>
      </c>
      <c r="E7" s="35">
        <v>3</v>
      </c>
      <c r="F7" s="127">
        <v>2.7</v>
      </c>
      <c r="G7" s="35">
        <v>2.5</v>
      </c>
      <c r="H7" s="35">
        <v>2.2000000000000002</v>
      </c>
      <c r="I7" s="35">
        <v>1.9</v>
      </c>
      <c r="J7" s="36">
        <v>1.7</v>
      </c>
      <c r="L7" s="425"/>
      <c r="M7" s="280" t="s">
        <v>527</v>
      </c>
      <c r="N7" s="306">
        <v>-1.6911</v>
      </c>
      <c r="O7" s="306">
        <v>-0.38850000000000001</v>
      </c>
      <c r="P7" s="307">
        <v>-0.20519999999999999</v>
      </c>
      <c r="Q7" s="307">
        <v>-0.2591</v>
      </c>
      <c r="R7" s="307"/>
    </row>
    <row r="8" spans="1:20">
      <c r="A8" s="408"/>
      <c r="B8" s="412"/>
      <c r="C8" s="1" t="s">
        <v>8</v>
      </c>
      <c r="D8" s="35">
        <v>3</v>
      </c>
      <c r="E8" s="128">
        <v>2.5</v>
      </c>
      <c r="F8" s="127">
        <v>2.2000000000000002</v>
      </c>
      <c r="G8" s="35">
        <v>2</v>
      </c>
      <c r="H8" s="35">
        <v>1.7</v>
      </c>
      <c r="I8" s="35">
        <v>1.5</v>
      </c>
      <c r="J8" s="36">
        <v>1.6</v>
      </c>
      <c r="L8" s="425" t="s">
        <v>5</v>
      </c>
      <c r="M8" s="281" t="s">
        <v>3</v>
      </c>
      <c r="N8" s="305">
        <f>E5-D5</f>
        <v>-0.5</v>
      </c>
      <c r="O8" s="305">
        <f>F5-E5</f>
        <v>-0.29999999999999982</v>
      </c>
      <c r="P8" s="305">
        <f>G5-F5</f>
        <v>-0.20000000000000018</v>
      </c>
      <c r="Q8" s="305">
        <f>H5-G5</f>
        <v>0</v>
      </c>
      <c r="R8" s="305">
        <f>I5-H5</f>
        <v>-0.30000000000000004</v>
      </c>
    </row>
    <row r="9" spans="1:20">
      <c r="A9" s="408"/>
      <c r="B9" s="413" t="s">
        <v>45</v>
      </c>
      <c r="C9" s="1" t="s">
        <v>4</v>
      </c>
      <c r="D9" s="35">
        <v>4</v>
      </c>
      <c r="E9" s="128">
        <v>2</v>
      </c>
      <c r="F9" s="35">
        <v>2</v>
      </c>
      <c r="G9" s="35">
        <v>2</v>
      </c>
      <c r="H9" s="35">
        <v>2</v>
      </c>
      <c r="I9" s="35">
        <v>2</v>
      </c>
      <c r="J9" s="36">
        <v>2</v>
      </c>
      <c r="L9" s="425"/>
      <c r="M9" s="281" t="s">
        <v>9</v>
      </c>
      <c r="N9" s="305">
        <f>E10-D10</f>
        <v>-2</v>
      </c>
      <c r="O9" s="305">
        <f>F10-E10</f>
        <v>0</v>
      </c>
      <c r="P9" s="305">
        <f>G10-F10</f>
        <v>0</v>
      </c>
      <c r="Q9" s="305">
        <f>H10-G10</f>
        <v>0</v>
      </c>
      <c r="R9" s="305">
        <f>I10-H10</f>
        <v>0</v>
      </c>
    </row>
    <row r="10" spans="1:20">
      <c r="A10" s="408"/>
      <c r="B10" s="411"/>
      <c r="C10" s="1" t="s">
        <v>5</v>
      </c>
      <c r="D10" s="35">
        <v>4</v>
      </c>
      <c r="E10" s="128">
        <v>2</v>
      </c>
      <c r="F10" s="35">
        <v>2</v>
      </c>
      <c r="G10" s="35">
        <v>2</v>
      </c>
      <c r="H10" s="35">
        <v>2</v>
      </c>
      <c r="I10" s="35">
        <v>2</v>
      </c>
      <c r="J10" s="36">
        <v>2</v>
      </c>
      <c r="L10" s="425"/>
      <c r="M10" s="280" t="s">
        <v>527</v>
      </c>
      <c r="N10" s="306">
        <v>-1.7037</v>
      </c>
      <c r="O10" s="306">
        <v>-0.40360000000000001</v>
      </c>
      <c r="P10" s="307">
        <v>-0.18590000000000001</v>
      </c>
      <c r="Q10" s="307">
        <v>-2.53E-2</v>
      </c>
      <c r="R10" s="307"/>
      <c r="T10" s="330">
        <v>-0.1062</v>
      </c>
    </row>
    <row r="11" spans="1:20">
      <c r="A11" s="408"/>
      <c r="B11" s="411"/>
      <c r="C11" s="1" t="s">
        <v>6</v>
      </c>
      <c r="D11" s="35">
        <v>4</v>
      </c>
      <c r="E11" s="128">
        <v>3</v>
      </c>
      <c r="F11" s="35">
        <v>3</v>
      </c>
      <c r="G11" s="35">
        <v>2.5</v>
      </c>
      <c r="H11" s="35">
        <v>2.5</v>
      </c>
      <c r="I11" s="35">
        <v>2.5</v>
      </c>
      <c r="J11" s="36">
        <v>2.5</v>
      </c>
      <c r="L11" s="425" t="s">
        <v>6</v>
      </c>
      <c r="M11" s="281" t="s">
        <v>3</v>
      </c>
      <c r="N11" s="305">
        <f>E6-D6</f>
        <v>0</v>
      </c>
      <c r="O11" s="305">
        <f>F6-E6</f>
        <v>-0.29999999999999982</v>
      </c>
      <c r="P11" s="305">
        <f>G6-F6</f>
        <v>0</v>
      </c>
      <c r="Q11" s="305">
        <f>H6-G6</f>
        <v>0</v>
      </c>
      <c r="R11" s="305">
        <f>I6-H6</f>
        <v>-0.5</v>
      </c>
      <c r="T11" s="330">
        <v>-3.44E-2</v>
      </c>
    </row>
    <row r="12" spans="1:20">
      <c r="A12" s="408"/>
      <c r="B12" s="411"/>
      <c r="C12" s="1" t="s">
        <v>7</v>
      </c>
      <c r="D12" s="35">
        <v>4</v>
      </c>
      <c r="E12" s="128">
        <v>2</v>
      </c>
      <c r="F12" s="35">
        <v>2</v>
      </c>
      <c r="G12" s="35">
        <v>2</v>
      </c>
      <c r="H12" s="35">
        <v>2</v>
      </c>
      <c r="I12" s="35">
        <v>2</v>
      </c>
      <c r="J12" s="36">
        <v>2</v>
      </c>
      <c r="L12" s="425"/>
      <c r="M12" s="281" t="s">
        <v>9</v>
      </c>
      <c r="N12" s="305">
        <f>E11-D11</f>
        <v>-1</v>
      </c>
      <c r="O12" s="305">
        <f>F11-E11</f>
        <v>0</v>
      </c>
      <c r="P12" s="305">
        <f>G11-F11</f>
        <v>-0.5</v>
      </c>
      <c r="Q12" s="305">
        <f>H11-G11</f>
        <v>0</v>
      </c>
      <c r="R12" s="305">
        <f>I11-H11</f>
        <v>0</v>
      </c>
      <c r="T12" s="330">
        <v>-0.17860000000000001</v>
      </c>
    </row>
    <row r="13" spans="1:20" ht="18" thickBot="1">
      <c r="A13" s="409"/>
      <c r="B13" s="414"/>
      <c r="C13" s="3" t="s">
        <v>8</v>
      </c>
      <c r="D13" s="37">
        <v>4</v>
      </c>
      <c r="E13" s="129">
        <v>3</v>
      </c>
      <c r="F13" s="37">
        <v>3</v>
      </c>
      <c r="G13" s="37">
        <v>2.5</v>
      </c>
      <c r="H13" s="37">
        <v>2.5</v>
      </c>
      <c r="I13" s="37">
        <v>2.5</v>
      </c>
      <c r="J13" s="38">
        <v>2.5</v>
      </c>
      <c r="L13" s="425"/>
      <c r="M13" s="280" t="s">
        <v>527</v>
      </c>
      <c r="N13" s="306">
        <v>-0.73860000000000003</v>
      </c>
      <c r="O13" s="306">
        <v>-0.19689999999999999</v>
      </c>
      <c r="P13" s="307">
        <v>-0.24049999999999999</v>
      </c>
      <c r="Q13" s="307">
        <v>-4.0399999999999998E-2</v>
      </c>
      <c r="R13" s="307"/>
      <c r="T13" s="330">
        <v>-0.1356</v>
      </c>
    </row>
    <row r="14" spans="1:20" ht="18" thickBot="1">
      <c r="A14" s="18" t="s">
        <v>10</v>
      </c>
      <c r="B14" s="415" t="s">
        <v>46</v>
      </c>
      <c r="C14" s="416"/>
      <c r="D14" s="96">
        <v>3</v>
      </c>
      <c r="E14" s="96">
        <v>3</v>
      </c>
      <c r="F14" s="96">
        <v>3</v>
      </c>
      <c r="G14" s="39">
        <v>3</v>
      </c>
      <c r="H14" s="39">
        <v>3</v>
      </c>
      <c r="I14" s="39">
        <v>3</v>
      </c>
      <c r="J14" s="40">
        <v>3</v>
      </c>
      <c r="L14" s="425" t="s">
        <v>7</v>
      </c>
      <c r="M14" s="281" t="s">
        <v>3</v>
      </c>
      <c r="N14" s="305">
        <f>E7-D7</f>
        <v>0</v>
      </c>
      <c r="O14" s="305">
        <f>F7-E7</f>
        <v>-0.29999999999999982</v>
      </c>
      <c r="P14" s="305">
        <f>G7-F7</f>
        <v>-0.20000000000000018</v>
      </c>
      <c r="Q14" s="305">
        <f>H7-G7</f>
        <v>-0.29999999999999982</v>
      </c>
      <c r="R14" s="305">
        <f>I7-H7</f>
        <v>-0.30000000000000027</v>
      </c>
      <c r="T14" s="330">
        <v>-0.1133</v>
      </c>
    </row>
    <row r="15" spans="1:20">
      <c r="A15" s="423" t="s">
        <v>12</v>
      </c>
      <c r="B15" s="424" t="s">
        <v>47</v>
      </c>
      <c r="C15" s="2" t="s">
        <v>14</v>
      </c>
      <c r="D15" s="41">
        <v>15</v>
      </c>
      <c r="E15" s="130">
        <v>7</v>
      </c>
      <c r="F15" s="41">
        <v>7</v>
      </c>
      <c r="G15" s="41">
        <v>7</v>
      </c>
      <c r="H15" s="41">
        <v>5</v>
      </c>
      <c r="I15" s="41">
        <v>5</v>
      </c>
      <c r="J15" s="41">
        <v>5</v>
      </c>
      <c r="L15" s="425"/>
      <c r="M15" s="281" t="s">
        <v>9</v>
      </c>
      <c r="N15" s="305">
        <f>E12-D12</f>
        <v>-2</v>
      </c>
      <c r="O15" s="305">
        <f>F12-E12</f>
        <v>0</v>
      </c>
      <c r="P15" s="305">
        <f>G12-F12</f>
        <v>0</v>
      </c>
      <c r="Q15" s="305">
        <f>H12-G12</f>
        <v>0</v>
      </c>
      <c r="R15" s="305">
        <f>I12-H12</f>
        <v>0</v>
      </c>
      <c r="T15" s="330">
        <v>-0.1643</v>
      </c>
    </row>
    <row r="16" spans="1:20">
      <c r="A16" s="408"/>
      <c r="B16" s="411"/>
      <c r="C16" s="1" t="s">
        <v>15</v>
      </c>
      <c r="D16" s="41">
        <v>15</v>
      </c>
      <c r="E16" s="131">
        <v>7</v>
      </c>
      <c r="F16" s="42">
        <v>7</v>
      </c>
      <c r="G16" s="41">
        <v>7</v>
      </c>
      <c r="H16" s="42">
        <v>5</v>
      </c>
      <c r="I16" s="41">
        <v>5</v>
      </c>
      <c r="J16" s="43">
        <v>5</v>
      </c>
      <c r="L16" s="425"/>
      <c r="M16" s="280" t="s">
        <v>527</v>
      </c>
      <c r="N16" s="306">
        <v>-0.99729999999999996</v>
      </c>
      <c r="O16" s="306">
        <v>-6.3200000000000006E-2</v>
      </c>
      <c r="P16" s="307">
        <v>0.12540000000000001</v>
      </c>
      <c r="Q16" s="307">
        <v>-0.42230000000000001</v>
      </c>
      <c r="R16" s="307"/>
    </row>
    <row r="17" spans="1:18">
      <c r="A17" s="408"/>
      <c r="B17" s="411"/>
      <c r="C17" s="1" t="s">
        <v>48</v>
      </c>
      <c r="D17" s="41">
        <v>15</v>
      </c>
      <c r="E17" s="131">
        <v>7</v>
      </c>
      <c r="F17" s="42">
        <v>7</v>
      </c>
      <c r="G17" s="41">
        <v>7</v>
      </c>
      <c r="H17" s="42">
        <v>5</v>
      </c>
      <c r="I17" s="41">
        <v>5</v>
      </c>
      <c r="J17" s="43">
        <v>5</v>
      </c>
      <c r="L17" s="425" t="s">
        <v>8</v>
      </c>
      <c r="M17" s="281" t="s">
        <v>3</v>
      </c>
      <c r="N17" s="305">
        <f>E8-D8</f>
        <v>-0.5</v>
      </c>
      <c r="O17" s="305">
        <f>F8-E8</f>
        <v>-0.29999999999999982</v>
      </c>
      <c r="P17" s="305">
        <f>G8-F8</f>
        <v>-0.20000000000000018</v>
      </c>
      <c r="Q17" s="305">
        <f>H8-G8</f>
        <v>-0.30000000000000004</v>
      </c>
      <c r="R17" s="305">
        <f>I8-H8</f>
        <v>-0.19999999999999996</v>
      </c>
    </row>
    <row r="18" spans="1:18">
      <c r="A18" s="408"/>
      <c r="B18" s="411"/>
      <c r="C18" s="1" t="s">
        <v>17</v>
      </c>
      <c r="D18" s="41">
        <v>15</v>
      </c>
      <c r="E18" s="131">
        <v>7</v>
      </c>
      <c r="F18" s="42">
        <v>7</v>
      </c>
      <c r="G18" s="41">
        <v>7</v>
      </c>
      <c r="H18" s="42">
        <v>5</v>
      </c>
      <c r="I18" s="41">
        <v>5</v>
      </c>
      <c r="J18" s="43">
        <v>5</v>
      </c>
      <c r="L18" s="425"/>
      <c r="M18" s="281" t="s">
        <v>9</v>
      </c>
      <c r="N18" s="305">
        <f>E13-D13</f>
        <v>-1</v>
      </c>
      <c r="O18" s="305">
        <f>F13-E13</f>
        <v>0</v>
      </c>
      <c r="P18" s="305">
        <f>G13-F13</f>
        <v>-0.5</v>
      </c>
      <c r="Q18" s="305">
        <f>H13-G13</f>
        <v>0</v>
      </c>
      <c r="R18" s="305">
        <f>I13-H13</f>
        <v>0</v>
      </c>
    </row>
    <row r="19" spans="1:18">
      <c r="A19" s="408"/>
      <c r="B19" s="411"/>
      <c r="C19" s="1" t="s">
        <v>49</v>
      </c>
      <c r="D19" s="41">
        <v>15</v>
      </c>
      <c r="E19" s="131">
        <v>7</v>
      </c>
      <c r="F19" s="42">
        <v>7</v>
      </c>
      <c r="G19" s="41">
        <v>7</v>
      </c>
      <c r="H19" s="42">
        <v>5</v>
      </c>
      <c r="I19" s="41">
        <v>5</v>
      </c>
      <c r="J19" s="43">
        <v>5</v>
      </c>
      <c r="L19" s="425"/>
      <c r="M19" s="280" t="s">
        <v>527</v>
      </c>
      <c r="N19" s="306">
        <v>-1.016</v>
      </c>
      <c r="O19" s="306">
        <v>-0.40920000000000001</v>
      </c>
      <c r="P19" s="307">
        <v>-0.45789999999999997</v>
      </c>
      <c r="Q19" s="307">
        <v>-0.223</v>
      </c>
      <c r="R19" s="307"/>
    </row>
    <row r="20" spans="1:18">
      <c r="A20" s="408"/>
      <c r="B20" s="412"/>
      <c r="C20" s="1" t="s">
        <v>18</v>
      </c>
      <c r="D20" s="41">
        <v>15</v>
      </c>
      <c r="E20" s="131">
        <v>7</v>
      </c>
      <c r="F20" s="42">
        <v>7</v>
      </c>
      <c r="G20" s="41">
        <v>7</v>
      </c>
      <c r="H20" s="42">
        <v>5</v>
      </c>
      <c r="I20" s="41">
        <v>5</v>
      </c>
      <c r="J20" s="43">
        <v>5</v>
      </c>
    </row>
    <row r="21" spans="1:18">
      <c r="A21" s="408"/>
      <c r="B21" s="413" t="s">
        <v>44</v>
      </c>
      <c r="C21" s="2" t="s">
        <v>14</v>
      </c>
      <c r="D21" s="35">
        <v>2</v>
      </c>
      <c r="E21" s="128">
        <v>2.5</v>
      </c>
      <c r="F21" s="128">
        <v>2.2999999999999998</v>
      </c>
      <c r="G21" s="35">
        <v>2.2999999999999998</v>
      </c>
      <c r="H21" s="35">
        <v>2.2999999999999998</v>
      </c>
      <c r="I21" s="35">
        <v>2.2000000000000002</v>
      </c>
      <c r="J21" s="36">
        <v>2.2000000000000002</v>
      </c>
      <c r="L21" s="426" t="s">
        <v>531</v>
      </c>
      <c r="M21" s="426"/>
      <c r="N21" s="426"/>
      <c r="O21" s="426"/>
      <c r="P21" s="426"/>
      <c r="Q21" s="426"/>
      <c r="R21" s="426"/>
    </row>
    <row r="22" spans="1:18">
      <c r="A22" s="408"/>
      <c r="B22" s="411"/>
      <c r="C22" s="1" t="s">
        <v>15</v>
      </c>
      <c r="D22" s="35">
        <v>2</v>
      </c>
      <c r="E22" s="128">
        <v>2.5</v>
      </c>
      <c r="F22" s="128">
        <v>2</v>
      </c>
      <c r="G22" s="35">
        <v>2.1</v>
      </c>
      <c r="H22" s="35">
        <v>2.2000000000000002</v>
      </c>
      <c r="I22" s="35">
        <v>2.2999999999999998</v>
      </c>
      <c r="J22" s="36">
        <v>2.2999999999999998</v>
      </c>
      <c r="L22" s="235"/>
      <c r="M22" s="235"/>
      <c r="N22" s="343" t="s">
        <v>530</v>
      </c>
      <c r="O22" s="343" t="s">
        <v>529</v>
      </c>
      <c r="P22" s="235" t="s">
        <v>534</v>
      </c>
      <c r="Q22" s="235" t="s">
        <v>533</v>
      </c>
      <c r="R22" s="235" t="s">
        <v>532</v>
      </c>
    </row>
    <row r="23" spans="1:18">
      <c r="A23" s="408"/>
      <c r="B23" s="411"/>
      <c r="C23" s="1" t="s">
        <v>48</v>
      </c>
      <c r="D23" s="35">
        <v>2</v>
      </c>
      <c r="E23" s="128">
        <v>2.5</v>
      </c>
      <c r="F23" s="128">
        <v>2</v>
      </c>
      <c r="G23" s="35">
        <v>2.1</v>
      </c>
      <c r="H23" s="35">
        <v>2.2000000000000002</v>
      </c>
      <c r="I23" s="35">
        <v>2.2999999999999998</v>
      </c>
      <c r="J23" s="36">
        <v>2.2999999999999998</v>
      </c>
      <c r="L23" s="425" t="s">
        <v>14</v>
      </c>
      <c r="M23" s="51" t="s">
        <v>528</v>
      </c>
      <c r="N23" s="305">
        <f>E15-D15</f>
        <v>-8</v>
      </c>
      <c r="O23" s="305">
        <f>F15-E15</f>
        <v>0</v>
      </c>
      <c r="P23" s="305">
        <f>G15-F15</f>
        <v>0</v>
      </c>
      <c r="Q23" s="305">
        <f>H15-G15</f>
        <v>-2</v>
      </c>
      <c r="R23" s="305">
        <f>I15-H15</f>
        <v>0</v>
      </c>
    </row>
    <row r="24" spans="1:18">
      <c r="A24" s="408"/>
      <c r="B24" s="411"/>
      <c r="C24" s="1" t="s">
        <v>17</v>
      </c>
      <c r="D24" s="35">
        <v>2</v>
      </c>
      <c r="E24" s="128">
        <v>2.5</v>
      </c>
      <c r="F24" s="128">
        <v>2.2999999999999998</v>
      </c>
      <c r="G24" s="35">
        <v>2.2999999999999998</v>
      </c>
      <c r="H24" s="35">
        <v>2.2999999999999998</v>
      </c>
      <c r="I24" s="35">
        <v>2.2000000000000002</v>
      </c>
      <c r="J24" s="36">
        <v>2.2000000000000002</v>
      </c>
      <c r="L24" s="425"/>
      <c r="M24" s="51" t="s">
        <v>3</v>
      </c>
      <c r="N24" s="305">
        <f>E21-D21</f>
        <v>0.5</v>
      </c>
      <c r="O24" s="305">
        <f>F21-E21</f>
        <v>-0.20000000000000018</v>
      </c>
      <c r="P24" s="305">
        <f>G21-F21</f>
        <v>0</v>
      </c>
      <c r="Q24" s="305">
        <f>H21-G21</f>
        <v>0</v>
      </c>
      <c r="R24" s="305">
        <f>I21-H21</f>
        <v>-9.9999999999999645E-2</v>
      </c>
    </row>
    <row r="25" spans="1:18">
      <c r="A25" s="408"/>
      <c r="B25" s="411"/>
      <c r="C25" s="1" t="s">
        <v>49</v>
      </c>
      <c r="D25" s="35">
        <v>2</v>
      </c>
      <c r="E25" s="128">
        <v>2.5</v>
      </c>
      <c r="F25" s="128">
        <v>2</v>
      </c>
      <c r="G25" s="35">
        <v>2.1</v>
      </c>
      <c r="H25" s="35">
        <v>2.1</v>
      </c>
      <c r="I25" s="35">
        <v>2</v>
      </c>
      <c r="J25" s="36">
        <v>2</v>
      </c>
      <c r="L25" s="425"/>
      <c r="M25" s="280" t="s">
        <v>527</v>
      </c>
      <c r="N25" s="306">
        <v>0.28299999999999997</v>
      </c>
      <c r="O25" s="306">
        <v>-0.10199999999999999</v>
      </c>
      <c r="P25" s="307">
        <v>6.6999999999998996E-3</v>
      </c>
      <c r="Q25" s="307">
        <v>-0.1356</v>
      </c>
      <c r="R25" s="307"/>
    </row>
    <row r="26" spans="1:18" ht="18" thickBot="1">
      <c r="A26" s="408"/>
      <c r="B26" s="411"/>
      <c r="C26" s="44" t="s">
        <v>18</v>
      </c>
      <c r="D26" s="45">
        <v>2</v>
      </c>
      <c r="E26" s="132">
        <v>2.5</v>
      </c>
      <c r="F26" s="132">
        <v>2</v>
      </c>
      <c r="G26" s="45">
        <v>2</v>
      </c>
      <c r="H26" s="45">
        <v>2</v>
      </c>
      <c r="I26" s="45">
        <v>1.9</v>
      </c>
      <c r="J26" s="46">
        <v>1.9</v>
      </c>
      <c r="L26" s="425" t="s">
        <v>15</v>
      </c>
      <c r="M26" s="51" t="s">
        <v>528</v>
      </c>
      <c r="N26" s="305">
        <f>E16-D16</f>
        <v>-8</v>
      </c>
      <c r="O26" s="305">
        <f>F16-E16</f>
        <v>0</v>
      </c>
      <c r="P26" s="305">
        <f>G16-F16</f>
        <v>0</v>
      </c>
      <c r="Q26" s="305">
        <f>H16-G16</f>
        <v>-2</v>
      </c>
      <c r="R26" s="305">
        <f>I16-H16</f>
        <v>0</v>
      </c>
    </row>
    <row r="27" spans="1:18" ht="18" thickTop="1">
      <c r="A27" s="417" t="s">
        <v>50</v>
      </c>
      <c r="B27" s="420" t="s">
        <v>51</v>
      </c>
      <c r="C27" s="420"/>
      <c r="D27" s="49">
        <v>0.99099999999999999</v>
      </c>
      <c r="E27" s="49">
        <v>0.996</v>
      </c>
      <c r="F27" s="49">
        <v>0.99199999999999999</v>
      </c>
      <c r="G27" s="49">
        <v>0.997</v>
      </c>
      <c r="H27" s="49">
        <v>0.997</v>
      </c>
      <c r="I27" s="49">
        <v>0</v>
      </c>
      <c r="J27" s="49">
        <v>0</v>
      </c>
      <c r="L27" s="425"/>
      <c r="M27" s="51" t="s">
        <v>3</v>
      </c>
      <c r="N27" s="305">
        <f>E22-D22</f>
        <v>0.5</v>
      </c>
      <c r="O27" s="305">
        <f>F22-E22</f>
        <v>-0.5</v>
      </c>
      <c r="P27" s="305">
        <f>G22-F22</f>
        <v>0.10000000000000009</v>
      </c>
      <c r="Q27" s="305">
        <f>H22-G22</f>
        <v>0.10000000000000009</v>
      </c>
      <c r="R27" s="305">
        <f>I22-H22</f>
        <v>9.9999999999999645E-2</v>
      </c>
    </row>
    <row r="28" spans="1:18">
      <c r="A28" s="418"/>
      <c r="B28" s="421" t="s">
        <v>52</v>
      </c>
      <c r="C28" s="421"/>
      <c r="D28" s="5">
        <v>5.3</v>
      </c>
      <c r="E28" s="5">
        <v>4.2</v>
      </c>
      <c r="F28" s="5">
        <v>3.9</v>
      </c>
      <c r="G28" s="5">
        <v>3.7</v>
      </c>
      <c r="H28" s="5">
        <v>3.6</v>
      </c>
      <c r="I28" s="5">
        <v>3.2</v>
      </c>
      <c r="J28" s="5">
        <v>3.3</v>
      </c>
      <c r="L28" s="425"/>
      <c r="M28" s="280" t="s">
        <v>527</v>
      </c>
      <c r="N28" s="306">
        <v>0.41399999999999998</v>
      </c>
      <c r="O28" s="306">
        <v>-0.45800000000000002</v>
      </c>
      <c r="P28" s="307">
        <v>0.23949999999999999</v>
      </c>
      <c r="Q28" s="307">
        <v>-0.1133</v>
      </c>
      <c r="R28" s="307"/>
    </row>
    <row r="29" spans="1:18" ht="18" thickBot="1">
      <c r="A29" s="419"/>
      <c r="B29" s="422" t="s">
        <v>53</v>
      </c>
      <c r="C29" s="422"/>
      <c r="D29" s="48">
        <v>2.9</v>
      </c>
      <c r="E29" s="48">
        <v>3.3</v>
      </c>
      <c r="F29" s="48">
        <v>3.1</v>
      </c>
      <c r="G29" s="48">
        <v>3.1</v>
      </c>
      <c r="H29" s="48">
        <v>3</v>
      </c>
      <c r="I29" s="48">
        <v>2.9</v>
      </c>
      <c r="J29" s="48">
        <v>1.2</v>
      </c>
      <c r="L29" s="425" t="s">
        <v>48</v>
      </c>
      <c r="M29" s="51" t="s">
        <v>528</v>
      </c>
      <c r="N29" s="305">
        <f>E17-D17</f>
        <v>-8</v>
      </c>
      <c r="O29" s="305">
        <f>F17-E17</f>
        <v>0</v>
      </c>
      <c r="P29" s="305">
        <f>G17-F17</f>
        <v>0</v>
      </c>
      <c r="Q29" s="305">
        <f>H17-G17</f>
        <v>-2</v>
      </c>
      <c r="R29" s="305">
        <f>I17-H17</f>
        <v>0</v>
      </c>
    </row>
    <row r="30" spans="1:18" ht="18" thickTop="1">
      <c r="L30" s="425"/>
      <c r="M30" s="51" t="s">
        <v>3</v>
      </c>
      <c r="N30" s="305">
        <f>E23-D23</f>
        <v>0.5</v>
      </c>
      <c r="O30" s="305">
        <f>F23-E23</f>
        <v>-0.5</v>
      </c>
      <c r="P30" s="305">
        <f>G23-F23</f>
        <v>0.10000000000000009</v>
      </c>
      <c r="Q30" s="305">
        <f>H23-G23</f>
        <v>0.10000000000000009</v>
      </c>
      <c r="R30" s="305">
        <f>I23-H23</f>
        <v>9.9999999999999645E-2</v>
      </c>
    </row>
    <row r="31" spans="1:18">
      <c r="L31" s="425"/>
      <c r="M31" s="280" t="s">
        <v>527</v>
      </c>
      <c r="N31" s="306">
        <v>0.214</v>
      </c>
      <c r="O31" s="306">
        <v>-0.438</v>
      </c>
      <c r="P31" s="307">
        <v>0.23369999999999999</v>
      </c>
      <c r="Q31" s="307">
        <v>-0.1643</v>
      </c>
      <c r="R31" s="307"/>
    </row>
    <row r="32" spans="1:18">
      <c r="L32" s="425" t="s">
        <v>17</v>
      </c>
      <c r="M32" s="51" t="s">
        <v>528</v>
      </c>
      <c r="N32" s="305">
        <f>E18-D18</f>
        <v>-8</v>
      </c>
      <c r="O32" s="305">
        <f>F18-E18</f>
        <v>0</v>
      </c>
      <c r="P32" s="305">
        <f>G18-F18</f>
        <v>0</v>
      </c>
      <c r="Q32" s="305">
        <f>H18-G18</f>
        <v>-2</v>
      </c>
      <c r="R32" s="305">
        <f>I18-H18</f>
        <v>0</v>
      </c>
    </row>
    <row r="33" spans="12:18">
      <c r="L33" s="425"/>
      <c r="M33" s="51" t="s">
        <v>3</v>
      </c>
      <c r="N33" s="305">
        <f>E24-D24</f>
        <v>0.5</v>
      </c>
      <c r="O33" s="305">
        <f>F24-E24</f>
        <v>-0.20000000000000018</v>
      </c>
      <c r="P33" s="305">
        <f>G24-F24</f>
        <v>0</v>
      </c>
      <c r="Q33" s="305">
        <f>H24-G24</f>
        <v>0</v>
      </c>
      <c r="R33" s="305">
        <f>I24-H24</f>
        <v>-9.9999999999999645E-2</v>
      </c>
    </row>
    <row r="34" spans="12:18">
      <c r="L34" s="425"/>
      <c r="M34" s="280" t="s">
        <v>527</v>
      </c>
      <c r="N34" s="308">
        <v>0.54300000000000004</v>
      </c>
      <c r="O34" s="308">
        <v>-0.11</v>
      </c>
      <c r="P34" s="307">
        <v>1.4899999999999899E-2</v>
      </c>
      <c r="Q34" s="307">
        <v>-0.1062</v>
      </c>
      <c r="R34" s="307"/>
    </row>
    <row r="35" spans="12:18">
      <c r="L35" s="425" t="s">
        <v>49</v>
      </c>
      <c r="M35" s="281" t="s">
        <v>528</v>
      </c>
      <c r="N35" s="305">
        <f>E19-D19</f>
        <v>-8</v>
      </c>
      <c r="O35" s="305">
        <f>F19-E19</f>
        <v>0</v>
      </c>
      <c r="P35" s="305">
        <f>G19-F19</f>
        <v>0</v>
      </c>
      <c r="Q35" s="305">
        <f>H19-G19</f>
        <v>-2</v>
      </c>
      <c r="R35" s="305">
        <f>I19-H19</f>
        <v>0</v>
      </c>
    </row>
    <row r="36" spans="12:18">
      <c r="L36" s="425"/>
      <c r="M36" s="51" t="s">
        <v>3</v>
      </c>
      <c r="N36" s="305">
        <f>E25-D25</f>
        <v>0.5</v>
      </c>
      <c r="O36" s="305">
        <f>F25-E25</f>
        <v>-0.5</v>
      </c>
      <c r="P36" s="305">
        <f>G25-F25</f>
        <v>0.10000000000000009</v>
      </c>
      <c r="Q36" s="305">
        <f>H25-G25</f>
        <v>0</v>
      </c>
      <c r="R36" s="305">
        <f>I25-H25</f>
        <v>-0.10000000000000009</v>
      </c>
    </row>
    <row r="37" spans="12:18">
      <c r="L37" s="425"/>
      <c r="M37" s="280" t="s">
        <v>527</v>
      </c>
      <c r="N37" s="308">
        <v>0.61799999999999999</v>
      </c>
      <c r="O37" s="308">
        <v>-0.45900000000000002</v>
      </c>
      <c r="P37" s="307">
        <v>0.35020000000000001</v>
      </c>
      <c r="Q37" s="307">
        <v>-3.44E-2</v>
      </c>
      <c r="R37" s="307"/>
    </row>
    <row r="38" spans="12:18">
      <c r="L38" s="425" t="s">
        <v>18</v>
      </c>
      <c r="M38" s="281" t="s">
        <v>528</v>
      </c>
      <c r="N38" s="305">
        <f>E20-D20</f>
        <v>-8</v>
      </c>
      <c r="O38" s="305">
        <f>F20-E20</f>
        <v>0</v>
      </c>
      <c r="P38" s="305">
        <f>G20-F20</f>
        <v>0</v>
      </c>
      <c r="Q38" s="305">
        <f>H20-G20</f>
        <v>-2</v>
      </c>
      <c r="R38" s="305">
        <f>I20-H20</f>
        <v>0</v>
      </c>
    </row>
    <row r="39" spans="12:18">
      <c r="L39" s="425"/>
      <c r="M39" s="51" t="s">
        <v>3</v>
      </c>
      <c r="N39" s="305">
        <f>E26-D26</f>
        <v>0.5</v>
      </c>
      <c r="O39" s="305">
        <f>F26-E26</f>
        <v>-0.5</v>
      </c>
      <c r="P39" s="305">
        <f>G26-F26</f>
        <v>0</v>
      </c>
      <c r="Q39" s="305">
        <f>H26-G26</f>
        <v>0</v>
      </c>
      <c r="R39" s="305">
        <f>I26-H26</f>
        <v>-0.10000000000000009</v>
      </c>
    </row>
    <row r="40" spans="12:18">
      <c r="L40" s="425"/>
      <c r="M40" s="280" t="s">
        <v>527</v>
      </c>
      <c r="N40" s="308">
        <v>0.442</v>
      </c>
      <c r="O40" s="308">
        <v>-0.47099999999999997</v>
      </c>
      <c r="P40" s="307">
        <v>8.3699999999999899E-2</v>
      </c>
      <c r="Q40" s="307">
        <v>-0.17860000000000001</v>
      </c>
      <c r="R40" s="307"/>
    </row>
  </sheetData>
  <mergeCells count="26">
    <mergeCell ref="B14:C14"/>
    <mergeCell ref="A2:J2"/>
    <mergeCell ref="A3:C3"/>
    <mergeCell ref="A4:A13"/>
    <mergeCell ref="B4:B8"/>
    <mergeCell ref="B9:B13"/>
    <mergeCell ref="A15:A26"/>
    <mergeCell ref="B15:B20"/>
    <mergeCell ref="B21:B26"/>
    <mergeCell ref="L29:L31"/>
    <mergeCell ref="L32:L34"/>
    <mergeCell ref="A27:A29"/>
    <mergeCell ref="B27:C27"/>
    <mergeCell ref="B28:C28"/>
    <mergeCell ref="B29:C29"/>
    <mergeCell ref="L35:L37"/>
    <mergeCell ref="L38:L40"/>
    <mergeCell ref="L3:R3"/>
    <mergeCell ref="L21:R21"/>
    <mergeCell ref="L8:L10"/>
    <mergeCell ref="L11:L13"/>
    <mergeCell ref="L14:L16"/>
    <mergeCell ref="L17:L19"/>
    <mergeCell ref="L5:L7"/>
    <mergeCell ref="L23:L25"/>
    <mergeCell ref="L26:L28"/>
  </mergeCells>
  <phoneticPr fontId="1" type="noConversion"/>
  <pageMargins left="0.7" right="0.7" top="0.75" bottom="0.75" header="0.3" footer="0.3"/>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L38"/>
  <sheetViews>
    <sheetView workbookViewId="0">
      <selection activeCell="L19" sqref="L19"/>
    </sheetView>
  </sheetViews>
  <sheetFormatPr defaultRowHeight="17.399999999999999"/>
  <cols>
    <col min="3" max="3" width="17.69921875" customWidth="1"/>
    <col min="4" max="4" width="7.8984375" style="4" customWidth="1"/>
    <col min="5" max="10" width="8.69921875" style="4"/>
  </cols>
  <sheetData>
    <row r="2" spans="1:12" ht="18" thickBot="1">
      <c r="A2" s="427" t="s">
        <v>0</v>
      </c>
      <c r="B2" s="427"/>
      <c r="C2" s="427"/>
      <c r="D2" s="427"/>
      <c r="E2" s="427"/>
      <c r="F2" s="427"/>
      <c r="G2" s="427"/>
      <c r="H2" s="427"/>
      <c r="I2" s="427"/>
      <c r="J2" s="427"/>
    </row>
    <row r="3" spans="1:12" ht="18" thickBot="1">
      <c r="A3" s="405" t="s">
        <v>1</v>
      </c>
      <c r="B3" s="406"/>
      <c r="C3" s="407"/>
      <c r="D3" s="12">
        <v>0</v>
      </c>
      <c r="E3" s="13">
        <v>1</v>
      </c>
      <c r="F3" s="13">
        <v>2</v>
      </c>
      <c r="G3" s="13">
        <v>3</v>
      </c>
      <c r="H3" s="13">
        <v>4</v>
      </c>
      <c r="I3" s="13">
        <v>5</v>
      </c>
      <c r="J3" s="14">
        <v>6</v>
      </c>
      <c r="L3" t="s">
        <v>20</v>
      </c>
    </row>
    <row r="4" spans="1:12" ht="18" thickTop="1">
      <c r="A4" s="408" t="s">
        <v>2</v>
      </c>
      <c r="B4" s="411" t="s">
        <v>3</v>
      </c>
      <c r="C4" s="2" t="s">
        <v>4</v>
      </c>
      <c r="D4" s="9">
        <v>2</v>
      </c>
      <c r="E4" s="9">
        <v>2</v>
      </c>
      <c r="F4" s="9">
        <v>2</v>
      </c>
      <c r="G4" s="27">
        <v>1.2</v>
      </c>
      <c r="H4" s="9">
        <v>1.2</v>
      </c>
      <c r="I4" s="9"/>
      <c r="J4" s="15"/>
      <c r="L4" t="s">
        <v>21</v>
      </c>
    </row>
    <row r="5" spans="1:12">
      <c r="A5" s="408"/>
      <c r="B5" s="411"/>
      <c r="C5" s="1" t="s">
        <v>5</v>
      </c>
      <c r="D5" s="7">
        <v>2</v>
      </c>
      <c r="E5" s="7">
        <v>2</v>
      </c>
      <c r="F5" s="7">
        <v>2</v>
      </c>
      <c r="G5" s="28">
        <v>1.7</v>
      </c>
      <c r="H5" s="32">
        <v>1.7</v>
      </c>
      <c r="I5" s="7"/>
      <c r="J5" s="16"/>
      <c r="L5" s="21" t="s">
        <v>24</v>
      </c>
    </row>
    <row r="6" spans="1:12">
      <c r="A6" s="408"/>
      <c r="B6" s="411"/>
      <c r="C6" s="1" t="s">
        <v>6</v>
      </c>
      <c r="D6" s="7">
        <v>2</v>
      </c>
      <c r="E6" s="7">
        <v>2</v>
      </c>
      <c r="F6" s="7">
        <v>2</v>
      </c>
      <c r="G6" s="28">
        <v>1</v>
      </c>
      <c r="H6" s="28">
        <v>1.2</v>
      </c>
      <c r="I6" s="7"/>
      <c r="J6" s="16"/>
      <c r="L6" s="21" t="s">
        <v>28</v>
      </c>
    </row>
    <row r="7" spans="1:12">
      <c r="A7" s="408"/>
      <c r="B7" s="411"/>
      <c r="C7" s="1" t="s">
        <v>7</v>
      </c>
      <c r="D7" s="7">
        <v>2</v>
      </c>
      <c r="E7" s="7">
        <v>2</v>
      </c>
      <c r="F7" s="7">
        <v>2</v>
      </c>
      <c r="G7" s="28">
        <v>1.7</v>
      </c>
      <c r="H7" s="7">
        <v>1.7</v>
      </c>
      <c r="I7" s="7"/>
      <c r="J7" s="16"/>
    </row>
    <row r="8" spans="1:12">
      <c r="A8" s="408"/>
      <c r="B8" s="412"/>
      <c r="C8" s="1" t="s">
        <v>8</v>
      </c>
      <c r="D8" s="7">
        <v>2</v>
      </c>
      <c r="E8" s="7">
        <v>2</v>
      </c>
      <c r="F8" s="7">
        <v>2</v>
      </c>
      <c r="G8" s="28">
        <v>1.7</v>
      </c>
      <c r="H8" s="7">
        <v>1.7</v>
      </c>
      <c r="I8" s="7"/>
      <c r="J8" s="16"/>
      <c r="L8" t="s">
        <v>22</v>
      </c>
    </row>
    <row r="9" spans="1:12">
      <c r="A9" s="408"/>
      <c r="B9" s="428" t="s">
        <v>9</v>
      </c>
      <c r="C9" s="1" t="s">
        <v>4</v>
      </c>
      <c r="D9" s="7">
        <v>4</v>
      </c>
      <c r="E9" s="22">
        <v>3</v>
      </c>
      <c r="F9" s="7">
        <v>3</v>
      </c>
      <c r="G9" s="28">
        <v>2.5</v>
      </c>
      <c r="H9" s="32">
        <v>2.5</v>
      </c>
      <c r="I9" s="7"/>
      <c r="J9" s="16"/>
      <c r="L9" s="21" t="s">
        <v>25</v>
      </c>
    </row>
    <row r="10" spans="1:12">
      <c r="A10" s="408"/>
      <c r="B10" s="411"/>
      <c r="C10" s="1" t="s">
        <v>5</v>
      </c>
      <c r="D10" s="7">
        <v>4</v>
      </c>
      <c r="E10" s="22">
        <v>3</v>
      </c>
      <c r="F10" s="7">
        <v>3</v>
      </c>
      <c r="G10" s="28">
        <v>2.5</v>
      </c>
      <c r="H10" s="7">
        <v>2.5</v>
      </c>
      <c r="I10" s="7"/>
      <c r="J10" s="16"/>
      <c r="L10" s="21" t="s">
        <v>26</v>
      </c>
    </row>
    <row r="11" spans="1:12">
      <c r="A11" s="408"/>
      <c r="B11" s="411"/>
      <c r="C11" s="1" t="s">
        <v>6</v>
      </c>
      <c r="D11" s="7">
        <v>4</v>
      </c>
      <c r="E11" s="7">
        <v>4</v>
      </c>
      <c r="F11" s="22">
        <v>3</v>
      </c>
      <c r="G11" s="28">
        <v>2.2000000000000002</v>
      </c>
      <c r="H11" s="7">
        <v>2.2000000000000002</v>
      </c>
      <c r="I11" s="7"/>
      <c r="J11" s="16"/>
      <c r="L11" s="21" t="s">
        <v>27</v>
      </c>
    </row>
    <row r="12" spans="1:12">
      <c r="A12" s="408"/>
      <c r="B12" s="411"/>
      <c r="C12" s="1" t="s">
        <v>7</v>
      </c>
      <c r="D12" s="7">
        <v>4</v>
      </c>
      <c r="E12" s="7">
        <v>4</v>
      </c>
      <c r="F12" s="22">
        <v>3</v>
      </c>
      <c r="G12" s="28">
        <v>2.2000000000000002</v>
      </c>
      <c r="H12" s="7">
        <v>2.2000000000000002</v>
      </c>
      <c r="I12" s="7"/>
      <c r="J12" s="16"/>
    </row>
    <row r="13" spans="1:12" ht="18" thickBot="1">
      <c r="A13" s="409"/>
      <c r="B13" s="414"/>
      <c r="C13" s="3" t="s">
        <v>8</v>
      </c>
      <c r="D13" s="8">
        <v>4</v>
      </c>
      <c r="E13" s="8">
        <v>4</v>
      </c>
      <c r="F13" s="23">
        <v>3.5</v>
      </c>
      <c r="G13" s="29">
        <v>2.5</v>
      </c>
      <c r="H13" s="8">
        <v>2.5</v>
      </c>
      <c r="I13" s="8"/>
      <c r="J13" s="17"/>
      <c r="L13" s="21" t="s">
        <v>30</v>
      </c>
    </row>
    <row r="14" spans="1:12" ht="18" thickBot="1">
      <c r="A14" s="18" t="s">
        <v>10</v>
      </c>
      <c r="B14" s="415" t="s">
        <v>11</v>
      </c>
      <c r="C14" s="416"/>
      <c r="D14" s="10">
        <v>3</v>
      </c>
      <c r="E14" s="11">
        <v>3</v>
      </c>
      <c r="F14" s="11">
        <v>3</v>
      </c>
      <c r="G14" s="30">
        <v>2</v>
      </c>
      <c r="H14" s="11">
        <v>2</v>
      </c>
      <c r="I14" s="11">
        <v>2</v>
      </c>
      <c r="J14" s="19"/>
      <c r="L14" s="21" t="s">
        <v>34</v>
      </c>
    </row>
    <row r="15" spans="1:12">
      <c r="A15" s="423" t="s">
        <v>12</v>
      </c>
      <c r="B15" s="429" t="s">
        <v>13</v>
      </c>
      <c r="C15" s="2" t="s">
        <v>14</v>
      </c>
      <c r="D15" s="6">
        <v>10</v>
      </c>
      <c r="E15" s="24">
        <v>5</v>
      </c>
      <c r="F15" s="6">
        <v>5</v>
      </c>
      <c r="G15" s="31">
        <v>10</v>
      </c>
      <c r="H15" s="6">
        <v>5</v>
      </c>
      <c r="I15" s="6">
        <v>5</v>
      </c>
      <c r="J15" s="6"/>
    </row>
    <row r="16" spans="1:12">
      <c r="A16" s="408"/>
      <c r="B16" s="411"/>
      <c r="C16" s="1" t="s">
        <v>15</v>
      </c>
      <c r="D16" s="6">
        <v>10</v>
      </c>
      <c r="E16" s="25">
        <v>5</v>
      </c>
      <c r="F16" s="5">
        <v>5</v>
      </c>
      <c r="G16" s="31">
        <v>10</v>
      </c>
      <c r="H16" s="5">
        <v>5</v>
      </c>
      <c r="I16" s="6">
        <v>5</v>
      </c>
      <c r="J16" s="20"/>
    </row>
    <row r="17" spans="1:12">
      <c r="A17" s="408"/>
      <c r="B17" s="411"/>
      <c r="C17" s="1" t="s">
        <v>16</v>
      </c>
      <c r="D17" s="6">
        <v>10</v>
      </c>
      <c r="E17" s="5">
        <v>10</v>
      </c>
      <c r="F17" s="5">
        <v>10</v>
      </c>
      <c r="G17" s="31">
        <v>10</v>
      </c>
      <c r="H17" s="5">
        <v>5</v>
      </c>
      <c r="I17" s="6">
        <v>5</v>
      </c>
      <c r="J17" s="20"/>
      <c r="L17" t="s">
        <v>23</v>
      </c>
    </row>
    <row r="18" spans="1:12">
      <c r="A18" s="408"/>
      <c r="B18" s="411"/>
      <c r="C18" s="1" t="s">
        <v>17</v>
      </c>
      <c r="D18" s="6">
        <v>10</v>
      </c>
      <c r="E18" s="5">
        <v>10</v>
      </c>
      <c r="F18" s="5">
        <v>10</v>
      </c>
      <c r="G18" s="31">
        <v>10</v>
      </c>
      <c r="H18" s="5">
        <v>5</v>
      </c>
      <c r="I18" s="6">
        <v>5</v>
      </c>
      <c r="J18" s="20"/>
      <c r="L18" s="26" t="s">
        <v>29</v>
      </c>
    </row>
    <row r="19" spans="1:12">
      <c r="A19" s="408"/>
      <c r="B19" s="411"/>
      <c r="C19" s="1" t="s">
        <v>18</v>
      </c>
      <c r="D19" s="6">
        <v>10</v>
      </c>
      <c r="E19" s="5">
        <v>10</v>
      </c>
      <c r="F19" s="5">
        <v>10</v>
      </c>
      <c r="G19" s="31">
        <v>10</v>
      </c>
      <c r="H19" s="5">
        <v>5</v>
      </c>
      <c r="I19" s="6">
        <v>5</v>
      </c>
      <c r="J19" s="20"/>
      <c r="L19" s="21" t="s">
        <v>31</v>
      </c>
    </row>
    <row r="20" spans="1:12">
      <c r="A20" s="408"/>
      <c r="B20" s="412"/>
      <c r="C20" s="1" t="s">
        <v>19</v>
      </c>
      <c r="D20" s="6">
        <v>10</v>
      </c>
      <c r="E20" s="5">
        <v>10</v>
      </c>
      <c r="F20" s="5">
        <v>10</v>
      </c>
      <c r="G20" s="31">
        <v>10</v>
      </c>
      <c r="H20" s="5">
        <v>5</v>
      </c>
      <c r="I20" s="6">
        <v>5</v>
      </c>
      <c r="J20" s="20"/>
    </row>
    <row r="21" spans="1:12">
      <c r="A21" s="408"/>
      <c r="B21" s="428" t="s">
        <v>3</v>
      </c>
      <c r="C21" s="1" t="s">
        <v>14</v>
      </c>
      <c r="D21" s="7">
        <v>3</v>
      </c>
      <c r="E21" s="7">
        <v>3</v>
      </c>
      <c r="F21" s="22">
        <v>2.5</v>
      </c>
      <c r="G21" s="28">
        <v>2.2999999999999998</v>
      </c>
      <c r="H21" s="7">
        <v>2.5</v>
      </c>
      <c r="I21" s="7">
        <v>2.2000000000000002</v>
      </c>
      <c r="J21" s="16"/>
      <c r="L21" s="21" t="s">
        <v>32</v>
      </c>
    </row>
    <row r="22" spans="1:12">
      <c r="A22" s="408"/>
      <c r="B22" s="411"/>
      <c r="C22" s="1" t="s">
        <v>15</v>
      </c>
      <c r="D22" s="7">
        <v>3</v>
      </c>
      <c r="E22" s="7">
        <v>3</v>
      </c>
      <c r="F22" s="22">
        <v>2.5</v>
      </c>
      <c r="G22" s="28">
        <v>2</v>
      </c>
      <c r="H22" s="7">
        <v>2.5</v>
      </c>
      <c r="I22" s="7">
        <v>2.2000000000000002</v>
      </c>
      <c r="J22" s="16"/>
    </row>
    <row r="23" spans="1:12">
      <c r="A23" s="408"/>
      <c r="B23" s="411"/>
      <c r="C23" s="1" t="s">
        <v>16</v>
      </c>
      <c r="D23" s="7">
        <v>3</v>
      </c>
      <c r="E23" s="7">
        <v>3</v>
      </c>
      <c r="F23" s="22">
        <v>2</v>
      </c>
      <c r="G23" s="28">
        <v>2</v>
      </c>
      <c r="H23" s="7">
        <v>2.7</v>
      </c>
      <c r="I23" s="7">
        <v>2.6</v>
      </c>
      <c r="J23" s="16"/>
    </row>
    <row r="24" spans="1:12">
      <c r="A24" s="408"/>
      <c r="B24" s="411"/>
      <c r="C24" s="1" t="s">
        <v>17</v>
      </c>
      <c r="D24" s="7">
        <v>3</v>
      </c>
      <c r="E24" s="7">
        <v>3</v>
      </c>
      <c r="F24" s="22">
        <v>2</v>
      </c>
      <c r="G24" s="28">
        <v>2</v>
      </c>
      <c r="H24" s="7">
        <v>2.5</v>
      </c>
      <c r="I24" s="7">
        <v>2.2999999999999998</v>
      </c>
      <c r="J24" s="16"/>
    </row>
    <row r="25" spans="1:12">
      <c r="A25" s="408"/>
      <c r="B25" s="411"/>
      <c r="C25" s="1" t="s">
        <v>18</v>
      </c>
      <c r="D25" s="7">
        <v>3</v>
      </c>
      <c r="E25" s="7">
        <v>3</v>
      </c>
      <c r="F25" s="22">
        <v>2</v>
      </c>
      <c r="G25" s="28">
        <v>2</v>
      </c>
      <c r="H25" s="7">
        <v>2.5</v>
      </c>
      <c r="I25" s="7">
        <v>2</v>
      </c>
      <c r="J25" s="16"/>
      <c r="L25" t="s">
        <v>33</v>
      </c>
    </row>
    <row r="26" spans="1:12" ht="18" thickBot="1">
      <c r="A26" s="409"/>
      <c r="B26" s="414"/>
      <c r="C26" s="3" t="s">
        <v>19</v>
      </c>
      <c r="D26" s="8">
        <v>3</v>
      </c>
      <c r="E26" s="8">
        <v>3</v>
      </c>
      <c r="F26" s="23">
        <v>2.5</v>
      </c>
      <c r="G26" s="28">
        <v>2.5</v>
      </c>
      <c r="H26" s="8">
        <v>3</v>
      </c>
      <c r="I26" s="8">
        <v>2.5</v>
      </c>
      <c r="J26" s="17"/>
      <c r="L26" t="s">
        <v>35</v>
      </c>
    </row>
    <row r="28" spans="1:12">
      <c r="L28" s="21" t="s">
        <v>38</v>
      </c>
    </row>
    <row r="29" spans="1:12">
      <c r="L29" s="21" t="s">
        <v>36</v>
      </c>
    </row>
    <row r="30" spans="1:12">
      <c r="L30" s="21" t="s">
        <v>37</v>
      </c>
    </row>
    <row r="34" spans="12:12">
      <c r="L34" t="s">
        <v>39</v>
      </c>
    </row>
    <row r="35" spans="12:12">
      <c r="L35" t="s">
        <v>40</v>
      </c>
    </row>
    <row r="36" spans="12:12">
      <c r="L36" t="s">
        <v>41</v>
      </c>
    </row>
    <row r="37" spans="12:12">
      <c r="L37" t="s">
        <v>42</v>
      </c>
    </row>
    <row r="38" spans="12:12">
      <c r="L38" t="s">
        <v>43</v>
      </c>
    </row>
  </sheetData>
  <mergeCells count="9">
    <mergeCell ref="A2:J2"/>
    <mergeCell ref="B14:C14"/>
    <mergeCell ref="A3:C3"/>
    <mergeCell ref="A4:A13"/>
    <mergeCell ref="A15:A26"/>
    <mergeCell ref="B4:B8"/>
    <mergeCell ref="B9:B13"/>
    <mergeCell ref="B15:B20"/>
    <mergeCell ref="B21:B26"/>
  </mergeCells>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C484C-F0CF-41A0-8E26-51FC4ED94DCB}">
  <dimension ref="A2:X76"/>
  <sheetViews>
    <sheetView zoomScale="70" zoomScaleNormal="70" workbookViewId="0">
      <selection activeCell="O39" sqref="O39"/>
    </sheetView>
  </sheetViews>
  <sheetFormatPr defaultRowHeight="17.399999999999999"/>
  <cols>
    <col min="1" max="1" width="10.3984375" bestFit="1" customWidth="1"/>
    <col min="2" max="2" width="14.796875" bestFit="1" customWidth="1"/>
    <col min="3" max="3" width="8.8984375" bestFit="1" customWidth="1"/>
    <col min="7" max="7" width="8.8984375" bestFit="1" customWidth="1"/>
  </cols>
  <sheetData>
    <row r="2" spans="1:24" ht="18" thickBot="1">
      <c r="A2" s="432" t="s">
        <v>511</v>
      </c>
      <c r="B2" s="432"/>
      <c r="C2" s="432"/>
      <c r="D2" s="432"/>
      <c r="E2" s="432"/>
      <c r="F2" s="432"/>
      <c r="G2" s="432"/>
      <c r="H2" s="432"/>
      <c r="I2" s="432"/>
      <c r="J2" s="432"/>
      <c r="K2" s="432"/>
      <c r="L2" s="119"/>
      <c r="M2" s="119"/>
      <c r="N2" s="119"/>
      <c r="O2" s="119"/>
      <c r="P2" s="119"/>
      <c r="Q2" s="119"/>
    </row>
    <row r="3" spans="1:24">
      <c r="A3" s="200"/>
      <c r="B3" s="211"/>
      <c r="C3" s="430" t="s">
        <v>471</v>
      </c>
      <c r="D3" s="430"/>
      <c r="E3" s="430"/>
      <c r="F3" s="430"/>
      <c r="G3" s="430"/>
      <c r="H3" s="430"/>
      <c r="I3" s="430"/>
      <c r="J3" s="430"/>
      <c r="K3" s="431"/>
      <c r="L3" s="4"/>
      <c r="M3" s="4"/>
      <c r="N3" s="4"/>
      <c r="O3" s="119"/>
      <c r="P3" s="119"/>
      <c r="Q3" s="119"/>
      <c r="R3" s="119"/>
      <c r="S3" s="119"/>
      <c r="T3" s="119"/>
      <c r="U3" s="119"/>
      <c r="V3" s="119"/>
      <c r="W3" s="119"/>
      <c r="X3" s="119"/>
    </row>
    <row r="4" spans="1:24" ht="17.399999999999999" customHeight="1">
      <c r="A4" s="65"/>
      <c r="B4" s="187"/>
      <c r="C4" s="187">
        <v>92</v>
      </c>
      <c r="D4" s="187">
        <v>93</v>
      </c>
      <c r="E4" s="187">
        <v>94</v>
      </c>
      <c r="F4" s="187">
        <v>95</v>
      </c>
      <c r="G4" s="187">
        <v>96</v>
      </c>
      <c r="H4" s="187">
        <v>97</v>
      </c>
      <c r="I4" s="187">
        <v>98</v>
      </c>
      <c r="J4" s="187">
        <v>99</v>
      </c>
      <c r="K4" s="201">
        <v>100</v>
      </c>
      <c r="L4" s="4"/>
      <c r="M4" s="4"/>
      <c r="N4" s="4"/>
      <c r="O4" s="119"/>
      <c r="P4" s="119"/>
      <c r="Q4" s="119"/>
      <c r="R4" s="119"/>
      <c r="S4" s="119"/>
      <c r="T4" s="119"/>
      <c r="U4" s="119"/>
      <c r="V4" s="119"/>
      <c r="W4" s="119"/>
      <c r="X4" s="119"/>
    </row>
    <row r="5" spans="1:24">
      <c r="A5" s="212" t="s">
        <v>472</v>
      </c>
      <c r="B5" s="187" t="s">
        <v>411</v>
      </c>
      <c r="C5" s="188"/>
      <c r="D5" s="188"/>
      <c r="E5" s="188"/>
      <c r="F5" s="188"/>
      <c r="G5" s="188"/>
      <c r="H5" s="188"/>
      <c r="I5" s="188"/>
      <c r="J5" s="189"/>
      <c r="K5" s="105"/>
      <c r="L5" s="4"/>
      <c r="M5" s="4"/>
      <c r="N5" s="4"/>
      <c r="O5" s="119"/>
      <c r="P5" s="119"/>
      <c r="Q5" s="119"/>
      <c r="R5" s="119"/>
      <c r="S5" s="119"/>
      <c r="T5" s="119"/>
      <c r="U5" s="119"/>
      <c r="V5" s="119"/>
      <c r="W5" s="119"/>
      <c r="X5" s="119"/>
    </row>
    <row r="6" spans="1:24">
      <c r="A6" s="212"/>
      <c r="B6" s="187" t="s">
        <v>415</v>
      </c>
      <c r="C6" s="189"/>
      <c r="D6" s="189"/>
      <c r="E6" s="189"/>
      <c r="F6" s="189"/>
      <c r="G6" s="189"/>
      <c r="H6" s="189"/>
      <c r="I6" s="189"/>
      <c r="J6" s="189"/>
      <c r="K6" s="105"/>
      <c r="L6" s="4"/>
      <c r="M6" s="4"/>
      <c r="N6" s="4"/>
      <c r="O6" s="119"/>
      <c r="P6" s="119"/>
      <c r="Q6" s="119"/>
      <c r="R6" s="119"/>
      <c r="S6" s="119"/>
      <c r="T6" s="119"/>
      <c r="U6" s="119"/>
      <c r="V6" s="119"/>
      <c r="W6" s="119"/>
      <c r="X6" s="119"/>
    </row>
    <row r="7" spans="1:24" ht="34.799999999999997">
      <c r="A7" s="212"/>
      <c r="B7" s="187" t="s">
        <v>74</v>
      </c>
      <c r="C7" s="193" t="s">
        <v>473</v>
      </c>
      <c r="D7" s="189"/>
      <c r="E7" s="189"/>
      <c r="F7" s="189"/>
      <c r="G7" s="194" t="s">
        <v>480</v>
      </c>
      <c r="H7" s="189"/>
      <c r="I7" s="189"/>
      <c r="J7" s="189"/>
      <c r="K7" s="105"/>
      <c r="L7" s="4"/>
      <c r="M7" s="4"/>
      <c r="N7" s="4"/>
      <c r="O7" s="119"/>
      <c r="P7" s="119"/>
      <c r="Q7" s="119"/>
      <c r="R7" s="119"/>
      <c r="S7" s="119"/>
      <c r="T7" s="119"/>
      <c r="U7" s="119"/>
      <c r="V7" s="119"/>
      <c r="W7" s="119"/>
      <c r="X7" s="119"/>
    </row>
    <row r="8" spans="1:24">
      <c r="A8" s="212"/>
      <c r="B8" s="187" t="s">
        <v>420</v>
      </c>
      <c r="C8" s="189"/>
      <c r="D8" s="189"/>
      <c r="E8" s="189"/>
      <c r="F8" s="189"/>
      <c r="G8" s="189"/>
      <c r="H8" s="189"/>
      <c r="I8" s="189"/>
      <c r="J8" s="189"/>
      <c r="K8" s="105"/>
      <c r="L8" s="4"/>
      <c r="M8" s="4"/>
      <c r="N8" s="4"/>
      <c r="O8" s="119"/>
      <c r="P8" s="119"/>
      <c r="Q8" s="119"/>
      <c r="R8" s="119"/>
      <c r="S8" s="119"/>
      <c r="T8" s="119"/>
      <c r="U8" s="119"/>
      <c r="V8" s="119"/>
      <c r="W8" s="119"/>
      <c r="X8" s="119"/>
    </row>
    <row r="9" spans="1:24" ht="18" thickBot="1">
      <c r="A9" s="213"/>
      <c r="B9" s="202" t="s">
        <v>422</v>
      </c>
      <c r="C9" s="203"/>
      <c r="D9" s="203"/>
      <c r="E9" s="203"/>
      <c r="F9" s="203"/>
      <c r="G9" s="203"/>
      <c r="H9" s="203"/>
      <c r="I9" s="203"/>
      <c r="J9" s="203"/>
      <c r="K9" s="107"/>
      <c r="L9" s="4"/>
      <c r="M9" s="4"/>
      <c r="N9" s="4"/>
      <c r="O9" s="119"/>
      <c r="P9" s="119"/>
      <c r="Q9" s="119"/>
      <c r="R9" s="119"/>
      <c r="S9" s="119"/>
      <c r="T9" s="119"/>
      <c r="U9" s="119"/>
      <c r="V9" s="119"/>
      <c r="W9" s="119"/>
      <c r="X9" s="119"/>
    </row>
    <row r="10" spans="1:24">
      <c r="A10" s="189"/>
      <c r="B10" s="189"/>
      <c r="C10" s="189"/>
      <c r="D10" s="189"/>
      <c r="E10" s="189"/>
      <c r="F10" s="189"/>
      <c r="G10" s="189"/>
      <c r="H10" s="189"/>
      <c r="I10" s="189"/>
      <c r="J10" s="189"/>
      <c r="K10" s="4"/>
      <c r="L10" s="4"/>
      <c r="M10" s="4"/>
      <c r="N10" s="4"/>
      <c r="O10" s="119"/>
      <c r="P10" s="119"/>
      <c r="Q10" s="119"/>
      <c r="R10" s="119"/>
      <c r="S10" s="119"/>
      <c r="T10" s="119"/>
      <c r="U10" s="119"/>
      <c r="V10" s="119"/>
      <c r="W10" s="119"/>
      <c r="X10" s="119"/>
    </row>
    <row r="11" spans="1:24">
      <c r="A11" s="188"/>
      <c r="B11" s="188"/>
      <c r="C11" s="188"/>
      <c r="D11" s="188"/>
      <c r="E11" s="188"/>
      <c r="F11" s="188"/>
      <c r="G11" s="188"/>
      <c r="H11" s="188"/>
      <c r="I11" s="188"/>
      <c r="J11" s="188"/>
      <c r="K11" s="4"/>
      <c r="L11" s="4"/>
      <c r="M11" s="119"/>
      <c r="N11" s="119"/>
      <c r="O11" s="119"/>
      <c r="P11" s="119"/>
      <c r="Q11" s="119"/>
      <c r="R11" s="119"/>
      <c r="S11" s="119"/>
      <c r="T11" s="119"/>
      <c r="U11" s="119"/>
      <c r="V11" s="119"/>
      <c r="W11" s="119"/>
      <c r="X11" s="119"/>
    </row>
    <row r="12" spans="1:24">
      <c r="A12" s="188"/>
      <c r="B12" s="188"/>
      <c r="C12" s="188"/>
      <c r="D12" s="188"/>
      <c r="E12" s="188"/>
      <c r="F12" s="188"/>
      <c r="G12" s="188"/>
      <c r="H12" s="188"/>
      <c r="I12" s="188"/>
      <c r="J12" s="188"/>
      <c r="K12" s="4"/>
      <c r="L12" s="4"/>
      <c r="M12" s="119"/>
      <c r="N12" s="119"/>
      <c r="O12" s="119"/>
      <c r="P12" s="119"/>
      <c r="Q12" s="119"/>
      <c r="R12" s="119"/>
      <c r="S12" s="119"/>
      <c r="T12" s="119"/>
      <c r="U12" s="119"/>
      <c r="V12" s="119"/>
      <c r="W12" s="119"/>
      <c r="X12" s="119"/>
    </row>
    <row r="13" spans="1:24">
      <c r="A13" s="188"/>
      <c r="B13" s="188"/>
      <c r="C13" s="188"/>
      <c r="D13" s="188"/>
      <c r="E13" s="188"/>
      <c r="F13" s="188"/>
      <c r="G13" s="188"/>
      <c r="H13" s="188"/>
      <c r="I13" s="188"/>
      <c r="J13" s="188"/>
      <c r="K13" s="4"/>
      <c r="L13" s="4"/>
      <c r="M13" s="119"/>
      <c r="N13" s="119"/>
      <c r="O13" s="119"/>
      <c r="P13" s="119"/>
      <c r="Q13" s="119"/>
      <c r="R13" s="119"/>
      <c r="S13" s="119"/>
      <c r="T13" s="119"/>
      <c r="U13" s="119"/>
      <c r="V13" s="119"/>
      <c r="W13" s="119"/>
      <c r="X13" s="119"/>
    </row>
    <row r="14" spans="1:24">
      <c r="A14" s="188"/>
      <c r="B14" s="188"/>
      <c r="C14" s="188"/>
      <c r="D14" s="188"/>
      <c r="E14" s="188"/>
      <c r="F14" s="188"/>
      <c r="G14" s="188"/>
      <c r="H14" s="188"/>
      <c r="I14" s="188"/>
      <c r="J14" s="188"/>
      <c r="K14" s="4"/>
      <c r="L14" s="4"/>
      <c r="M14" s="119"/>
      <c r="N14" s="119"/>
      <c r="O14" s="119"/>
      <c r="P14" s="119"/>
      <c r="Q14" s="119"/>
      <c r="R14" s="119"/>
      <c r="S14" s="119"/>
      <c r="T14" s="119"/>
      <c r="U14" s="119"/>
      <c r="V14" s="119"/>
      <c r="W14" s="119"/>
      <c r="X14" s="119"/>
    </row>
    <row r="15" spans="1:24">
      <c r="A15" s="189"/>
      <c r="B15" s="189"/>
      <c r="C15" s="189"/>
      <c r="D15" s="189"/>
      <c r="E15" s="189"/>
      <c r="F15" s="189"/>
      <c r="G15" s="189"/>
      <c r="H15" s="189"/>
      <c r="I15" s="189"/>
      <c r="J15" s="189"/>
      <c r="K15" s="4"/>
      <c r="L15" s="4"/>
      <c r="M15" s="119"/>
      <c r="N15" s="119"/>
      <c r="O15" s="119"/>
      <c r="P15" s="119"/>
      <c r="Q15" s="119"/>
      <c r="R15" s="119"/>
      <c r="S15" s="119"/>
      <c r="T15" s="119"/>
      <c r="U15" s="119"/>
      <c r="V15" s="119"/>
      <c r="W15" s="119"/>
      <c r="X15" s="119"/>
    </row>
    <row r="16" spans="1:24" ht="18" thickBot="1">
      <c r="A16" s="189"/>
      <c r="B16" s="189"/>
      <c r="C16" s="189"/>
      <c r="D16" s="189"/>
      <c r="E16" s="189"/>
      <c r="F16" s="189"/>
      <c r="G16" s="189"/>
      <c r="H16" s="189"/>
      <c r="I16" s="189"/>
      <c r="J16" s="189"/>
      <c r="K16" s="4"/>
      <c r="L16" s="4"/>
      <c r="M16" s="4"/>
      <c r="N16" s="4"/>
      <c r="O16" s="119"/>
      <c r="P16" s="119"/>
      <c r="Q16" s="119"/>
    </row>
    <row r="17" spans="1:17">
      <c r="A17" s="200"/>
      <c r="B17" s="211"/>
      <c r="C17" s="430" t="s">
        <v>471</v>
      </c>
      <c r="D17" s="430"/>
      <c r="E17" s="430"/>
      <c r="F17" s="430"/>
      <c r="G17" s="430"/>
      <c r="H17" s="430"/>
      <c r="I17" s="430"/>
      <c r="J17" s="430"/>
      <c r="K17" s="431"/>
      <c r="L17" s="4"/>
      <c r="M17" s="4"/>
      <c r="N17" s="4"/>
      <c r="O17" s="119"/>
      <c r="P17" s="119"/>
      <c r="Q17" s="119"/>
    </row>
    <row r="18" spans="1:17">
      <c r="A18" s="65"/>
      <c r="B18" s="187"/>
      <c r="C18" s="187">
        <v>92</v>
      </c>
      <c r="D18" s="187">
        <v>93</v>
      </c>
      <c r="E18" s="187">
        <v>94</v>
      </c>
      <c r="F18" s="187">
        <v>95</v>
      </c>
      <c r="G18" s="187">
        <v>96</v>
      </c>
      <c r="H18" s="187">
        <v>97</v>
      </c>
      <c r="I18" s="187">
        <v>98</v>
      </c>
      <c r="J18" s="187">
        <v>99</v>
      </c>
      <c r="K18" s="201">
        <v>100</v>
      </c>
      <c r="L18" s="119"/>
      <c r="M18" s="119"/>
      <c r="N18" s="119"/>
      <c r="O18" s="119"/>
      <c r="P18" s="119"/>
      <c r="Q18" s="119"/>
    </row>
    <row r="19" spans="1:17">
      <c r="A19" s="212" t="s">
        <v>472</v>
      </c>
      <c r="B19" s="192" t="s">
        <v>424</v>
      </c>
      <c r="C19" s="188"/>
      <c r="D19" s="188"/>
      <c r="E19" s="188"/>
      <c r="F19" s="188"/>
      <c r="G19" s="188"/>
      <c r="H19" s="188"/>
      <c r="I19" s="189"/>
      <c r="J19" s="189"/>
      <c r="K19" s="105"/>
      <c r="L19" s="4"/>
      <c r="M19" s="119"/>
      <c r="N19" s="119"/>
      <c r="O19" s="119"/>
      <c r="P19" s="119"/>
      <c r="Q19" s="119"/>
    </row>
    <row r="20" spans="1:17">
      <c r="A20" s="212"/>
      <c r="B20" s="192" t="s">
        <v>426</v>
      </c>
      <c r="C20" s="189"/>
      <c r="D20" s="189"/>
      <c r="E20" s="189"/>
      <c r="F20" s="189"/>
      <c r="G20" s="189"/>
      <c r="H20" s="189"/>
      <c r="I20" s="189"/>
      <c r="J20" s="189"/>
      <c r="K20" s="105"/>
      <c r="L20" s="4"/>
      <c r="M20" s="119"/>
      <c r="N20" s="119"/>
      <c r="O20" s="119"/>
      <c r="P20" s="119"/>
      <c r="Q20" s="119"/>
    </row>
    <row r="21" spans="1:17" ht="18" thickBot="1">
      <c r="A21" s="213"/>
      <c r="B21" s="204" t="s">
        <v>428</v>
      </c>
      <c r="C21" s="203"/>
      <c r="D21" s="203"/>
      <c r="E21" s="205" t="s">
        <v>474</v>
      </c>
      <c r="F21" s="203"/>
      <c r="G21" s="205" t="s">
        <v>477</v>
      </c>
      <c r="H21" s="203"/>
      <c r="I21" s="205" t="s">
        <v>481</v>
      </c>
      <c r="J21" s="203"/>
      <c r="K21" s="107"/>
      <c r="L21" s="4"/>
      <c r="M21" s="119"/>
      <c r="N21" s="119"/>
      <c r="O21" s="119"/>
      <c r="P21" s="119"/>
      <c r="Q21" s="119"/>
    </row>
    <row r="22" spans="1:17">
      <c r="A22" s="190"/>
      <c r="B22" s="187"/>
      <c r="C22" s="189"/>
      <c r="D22" s="189"/>
      <c r="E22" s="189"/>
      <c r="F22" s="189"/>
      <c r="G22" s="189"/>
      <c r="H22" s="189"/>
      <c r="I22" s="189"/>
      <c r="J22" s="189"/>
      <c r="K22" s="4"/>
      <c r="L22" s="4"/>
      <c r="M22" s="119"/>
      <c r="N22" s="119"/>
      <c r="O22" s="119"/>
      <c r="P22" s="119"/>
      <c r="Q22" s="119"/>
    </row>
    <row r="23" spans="1:17">
      <c r="A23" s="190"/>
      <c r="B23" s="187"/>
      <c r="C23" s="189"/>
      <c r="D23" s="189"/>
      <c r="E23" s="189"/>
      <c r="F23" s="189"/>
      <c r="G23" s="189"/>
      <c r="H23" s="189"/>
      <c r="I23" s="189"/>
      <c r="J23" s="189"/>
      <c r="K23" s="4"/>
      <c r="L23" s="4"/>
      <c r="M23" s="119"/>
      <c r="N23" s="119"/>
      <c r="O23" s="119"/>
      <c r="P23" s="119"/>
      <c r="Q23" s="119"/>
    </row>
    <row r="24" spans="1:17">
      <c r="A24" s="189"/>
      <c r="B24" s="189"/>
      <c r="C24" s="189"/>
      <c r="D24" s="189"/>
      <c r="E24" s="189"/>
      <c r="F24" s="189"/>
      <c r="G24" s="189"/>
      <c r="H24" s="189"/>
      <c r="I24" s="189"/>
      <c r="J24" s="189"/>
      <c r="K24" s="4"/>
      <c r="L24" s="119"/>
      <c r="M24" s="119"/>
      <c r="N24" s="119"/>
      <c r="O24" s="119"/>
      <c r="P24" s="119"/>
      <c r="Q24" s="119"/>
    </row>
    <row r="25" spans="1:17">
      <c r="A25" s="189"/>
      <c r="B25" s="189"/>
      <c r="C25" s="189"/>
      <c r="D25" s="189"/>
      <c r="E25" s="189"/>
      <c r="F25" s="189"/>
      <c r="G25" s="189"/>
      <c r="H25" s="189"/>
      <c r="I25" s="189"/>
      <c r="J25" s="189"/>
      <c r="K25" s="4"/>
      <c r="L25" s="119"/>
      <c r="M25" s="119"/>
      <c r="N25" s="119"/>
      <c r="O25" s="119"/>
      <c r="P25" s="119"/>
      <c r="Q25" s="119"/>
    </row>
    <row r="26" spans="1:17">
      <c r="A26" s="189"/>
      <c r="B26" s="189"/>
      <c r="C26" s="189"/>
      <c r="D26" s="189"/>
      <c r="E26" s="189"/>
      <c r="F26" s="189"/>
      <c r="G26" s="189"/>
      <c r="H26" s="189"/>
      <c r="I26" s="189"/>
      <c r="J26" s="189"/>
      <c r="K26" s="4"/>
      <c r="L26" s="119"/>
      <c r="M26" s="119"/>
      <c r="N26" s="119"/>
      <c r="O26" s="119"/>
      <c r="P26" s="119"/>
      <c r="Q26" s="119"/>
    </row>
    <row r="27" spans="1:17">
      <c r="A27" s="189"/>
      <c r="B27" s="189"/>
      <c r="C27" s="189"/>
      <c r="D27" s="189"/>
      <c r="E27" s="189"/>
      <c r="F27" s="189"/>
      <c r="G27" s="189"/>
      <c r="H27" s="189"/>
      <c r="I27" s="189"/>
      <c r="J27" s="189"/>
      <c r="K27" s="4"/>
      <c r="L27" s="119"/>
      <c r="M27" s="119"/>
      <c r="N27" s="119"/>
      <c r="O27" s="119"/>
      <c r="P27" s="119"/>
      <c r="Q27" s="119"/>
    </row>
    <row r="28" spans="1:17">
      <c r="A28" s="189"/>
      <c r="B28" s="189"/>
      <c r="C28" s="189"/>
      <c r="D28" s="189"/>
      <c r="E28" s="189"/>
      <c r="F28" s="189"/>
      <c r="G28" s="189"/>
      <c r="H28" s="189"/>
      <c r="I28" s="189"/>
      <c r="J28" s="189"/>
      <c r="K28" s="4"/>
      <c r="L28" s="119"/>
      <c r="M28" s="119"/>
      <c r="N28" s="119"/>
      <c r="O28" s="119"/>
      <c r="P28" s="119"/>
      <c r="Q28" s="119"/>
    </row>
    <row r="29" spans="1:17">
      <c r="A29" s="189"/>
      <c r="B29" s="189"/>
      <c r="C29" s="189"/>
      <c r="D29" s="189"/>
      <c r="E29" s="189"/>
      <c r="F29" s="189"/>
      <c r="G29" s="189"/>
      <c r="H29" s="189"/>
      <c r="I29" s="189"/>
      <c r="J29" s="189"/>
      <c r="K29" s="4"/>
      <c r="L29" s="119"/>
      <c r="M29" s="119"/>
      <c r="N29" s="119"/>
      <c r="O29" s="119"/>
      <c r="P29" s="119"/>
      <c r="Q29" s="119"/>
    </row>
    <row r="30" spans="1:17" ht="18" thickBot="1">
      <c r="A30" s="189"/>
      <c r="B30" s="189"/>
      <c r="C30" s="189"/>
      <c r="D30" s="189"/>
      <c r="E30" s="189"/>
      <c r="F30" s="189"/>
      <c r="G30" s="189"/>
      <c r="H30" s="189"/>
      <c r="I30" s="189"/>
      <c r="J30" s="189"/>
      <c r="K30" s="4"/>
      <c r="L30" s="119"/>
      <c r="M30" s="119"/>
      <c r="N30" s="119"/>
      <c r="O30" s="119"/>
      <c r="P30" s="119"/>
      <c r="Q30" s="119"/>
    </row>
    <row r="31" spans="1:17">
      <c r="A31" s="200"/>
      <c r="B31" s="211"/>
      <c r="C31" s="430" t="s">
        <v>471</v>
      </c>
      <c r="D31" s="430"/>
      <c r="E31" s="430"/>
      <c r="F31" s="430"/>
      <c r="G31" s="430"/>
      <c r="H31" s="430"/>
      <c r="I31" s="430"/>
      <c r="J31" s="430"/>
      <c r="K31" s="431"/>
      <c r="L31" s="119"/>
      <c r="M31" s="119"/>
      <c r="N31" s="119"/>
      <c r="O31" s="119"/>
      <c r="P31" s="119"/>
      <c r="Q31" s="119"/>
    </row>
    <row r="32" spans="1:17">
      <c r="A32" s="65"/>
      <c r="B32" s="187"/>
      <c r="C32" s="187">
        <v>92</v>
      </c>
      <c r="D32" s="187">
        <v>93</v>
      </c>
      <c r="E32" s="187">
        <v>94</v>
      </c>
      <c r="F32" s="187">
        <v>95</v>
      </c>
      <c r="G32" s="187">
        <v>96</v>
      </c>
      <c r="H32" s="187">
        <v>97</v>
      </c>
      <c r="I32" s="187">
        <v>98</v>
      </c>
      <c r="J32" s="187">
        <v>99</v>
      </c>
      <c r="K32" s="201">
        <v>100</v>
      </c>
      <c r="L32" s="119"/>
      <c r="M32" s="119"/>
      <c r="N32" s="119"/>
      <c r="O32" s="119"/>
      <c r="P32" s="119"/>
      <c r="Q32" s="119"/>
    </row>
    <row r="33" spans="1:17">
      <c r="A33" s="212" t="s">
        <v>472</v>
      </c>
      <c r="B33" s="192" t="s">
        <v>431</v>
      </c>
      <c r="C33" s="196"/>
      <c r="D33" s="196"/>
      <c r="E33" s="198" t="s">
        <v>475</v>
      </c>
      <c r="F33" s="196"/>
      <c r="G33" s="198" t="s">
        <v>478</v>
      </c>
      <c r="H33" s="198" t="s">
        <v>482</v>
      </c>
      <c r="I33" s="196"/>
      <c r="J33" s="196"/>
      <c r="K33" s="206"/>
      <c r="L33" s="119"/>
      <c r="M33" s="119"/>
      <c r="N33" s="119"/>
      <c r="O33" s="119"/>
      <c r="P33" s="119"/>
      <c r="Q33" s="119"/>
    </row>
    <row r="34" spans="1:17" ht="18" thickBot="1">
      <c r="A34" s="213"/>
      <c r="B34" s="204" t="s">
        <v>437</v>
      </c>
      <c r="C34" s="207"/>
      <c r="D34" s="207"/>
      <c r="E34" s="207"/>
      <c r="F34" s="207"/>
      <c r="G34" s="207"/>
      <c r="H34" s="207"/>
      <c r="I34" s="207"/>
      <c r="J34" s="207"/>
      <c r="K34" s="208"/>
      <c r="L34" s="119"/>
      <c r="M34" s="119"/>
      <c r="N34" s="119"/>
      <c r="O34" s="119"/>
      <c r="P34" s="119"/>
      <c r="Q34" s="119"/>
    </row>
    <row r="35" spans="1:17">
      <c r="A35" s="190"/>
      <c r="B35" s="187"/>
      <c r="C35" s="196"/>
      <c r="D35" s="196"/>
      <c r="E35" s="196"/>
      <c r="F35" s="196"/>
      <c r="G35" s="196"/>
      <c r="H35" s="196"/>
      <c r="I35" s="196"/>
      <c r="J35" s="196"/>
      <c r="K35" s="199"/>
      <c r="L35" s="119"/>
      <c r="M35" s="119"/>
      <c r="N35" s="119"/>
      <c r="O35" s="119"/>
      <c r="P35" s="119"/>
      <c r="Q35" s="119"/>
    </row>
    <row r="36" spans="1:17">
      <c r="A36" s="190"/>
      <c r="B36" s="187"/>
      <c r="C36" s="196"/>
      <c r="D36" s="196"/>
      <c r="E36" s="196"/>
      <c r="F36" s="196"/>
      <c r="G36" s="196"/>
      <c r="H36" s="196"/>
      <c r="I36" s="196"/>
      <c r="J36" s="196"/>
      <c r="K36" s="199"/>
      <c r="L36" s="119"/>
      <c r="M36" s="119"/>
      <c r="N36" s="119"/>
      <c r="O36" s="119"/>
      <c r="P36" s="119"/>
      <c r="Q36" s="119"/>
    </row>
    <row r="37" spans="1:17">
      <c r="A37" s="190"/>
      <c r="B37" s="187"/>
      <c r="C37" s="189"/>
      <c r="D37" s="189"/>
      <c r="E37" s="189"/>
      <c r="F37" s="189"/>
      <c r="G37" s="189"/>
      <c r="H37" s="189"/>
      <c r="I37" s="189"/>
      <c r="J37" s="189"/>
      <c r="K37" s="4"/>
      <c r="L37" s="119"/>
      <c r="M37" s="119"/>
      <c r="N37" s="119"/>
      <c r="O37" s="119"/>
      <c r="P37" s="119"/>
      <c r="Q37" s="119"/>
    </row>
    <row r="38" spans="1:17">
      <c r="A38" s="189"/>
      <c r="B38" s="189"/>
      <c r="C38" s="189"/>
      <c r="D38" s="189"/>
      <c r="E38" s="189"/>
      <c r="F38" s="189"/>
      <c r="G38" s="189"/>
      <c r="H38" s="189"/>
      <c r="I38" s="189"/>
      <c r="J38" s="189"/>
      <c r="K38" s="4"/>
      <c r="L38" s="119"/>
      <c r="M38" s="119"/>
      <c r="N38" s="119"/>
      <c r="O38" s="119"/>
      <c r="P38" s="119"/>
      <c r="Q38" s="119"/>
    </row>
    <row r="39" spans="1:17">
      <c r="A39" s="189"/>
      <c r="B39" s="189"/>
      <c r="C39" s="189"/>
      <c r="D39" s="189"/>
      <c r="E39" s="189"/>
      <c r="F39" s="189"/>
      <c r="G39" s="189"/>
      <c r="H39" s="189"/>
      <c r="I39" s="189"/>
      <c r="J39" s="189"/>
      <c r="K39" s="4"/>
      <c r="L39" s="119"/>
      <c r="M39" s="119"/>
      <c r="N39" s="119"/>
      <c r="O39" s="119"/>
      <c r="P39" s="119"/>
      <c r="Q39" s="119"/>
    </row>
    <row r="40" spans="1:17">
      <c r="A40" s="189"/>
      <c r="B40" s="189"/>
      <c r="C40" s="189"/>
      <c r="D40" s="189"/>
      <c r="E40" s="189"/>
      <c r="F40" s="189"/>
      <c r="G40" s="189"/>
      <c r="H40" s="189"/>
      <c r="I40" s="189"/>
      <c r="J40" s="189"/>
      <c r="K40" s="4"/>
      <c r="L40" s="119"/>
      <c r="M40" s="119"/>
      <c r="N40" s="119"/>
      <c r="O40" s="119"/>
      <c r="P40" s="119"/>
      <c r="Q40" s="119"/>
    </row>
    <row r="41" spans="1:17">
      <c r="A41" s="189"/>
      <c r="B41" s="189"/>
      <c r="C41" s="189"/>
      <c r="D41" s="189"/>
      <c r="E41" s="189"/>
      <c r="F41" s="189"/>
      <c r="G41" s="189"/>
      <c r="H41" s="189"/>
      <c r="I41" s="189"/>
      <c r="J41" s="189"/>
      <c r="K41" s="4"/>
      <c r="L41" s="119"/>
      <c r="M41" s="119"/>
      <c r="N41" s="119"/>
      <c r="O41" s="119"/>
      <c r="P41" s="119"/>
      <c r="Q41" s="119"/>
    </row>
    <row r="42" spans="1:17">
      <c r="A42" s="189"/>
      <c r="B42" s="189"/>
      <c r="C42" s="189"/>
      <c r="D42" s="189"/>
      <c r="E42" s="189"/>
      <c r="F42" s="189"/>
      <c r="G42" s="189"/>
      <c r="H42" s="189"/>
      <c r="I42" s="189"/>
      <c r="J42" s="189"/>
      <c r="K42" s="4"/>
      <c r="L42" s="119"/>
      <c r="M42" s="119"/>
      <c r="N42" s="119"/>
      <c r="O42" s="119"/>
      <c r="P42" s="119"/>
      <c r="Q42" s="119"/>
    </row>
    <row r="43" spans="1:17">
      <c r="A43" s="189"/>
      <c r="B43" s="189"/>
      <c r="C43" s="189"/>
      <c r="D43" s="189"/>
      <c r="E43" s="189"/>
      <c r="F43" s="189"/>
      <c r="G43" s="189"/>
      <c r="H43" s="189"/>
      <c r="I43" s="189"/>
      <c r="J43" s="189"/>
      <c r="K43" s="4"/>
      <c r="L43" s="119"/>
      <c r="M43" s="119"/>
      <c r="N43" s="119"/>
      <c r="O43" s="119"/>
      <c r="P43" s="119"/>
      <c r="Q43" s="119"/>
    </row>
    <row r="44" spans="1:17" ht="18" thickBot="1">
      <c r="A44" s="189"/>
      <c r="B44" s="189"/>
      <c r="C44" s="189"/>
      <c r="D44" s="189"/>
      <c r="E44" s="189"/>
      <c r="F44" s="189"/>
      <c r="G44" s="189"/>
      <c r="H44" s="189"/>
      <c r="I44" s="189"/>
      <c r="J44" s="189"/>
      <c r="K44" s="4"/>
      <c r="L44" s="119"/>
      <c r="M44" s="119"/>
      <c r="N44" s="119"/>
      <c r="O44" s="119"/>
      <c r="P44" s="119"/>
      <c r="Q44" s="119"/>
    </row>
    <row r="45" spans="1:17">
      <c r="A45" s="200"/>
      <c r="B45" s="211"/>
      <c r="C45" s="430" t="s">
        <v>471</v>
      </c>
      <c r="D45" s="430"/>
      <c r="E45" s="430"/>
      <c r="F45" s="430"/>
      <c r="G45" s="430"/>
      <c r="H45" s="430"/>
      <c r="I45" s="430"/>
      <c r="J45" s="430"/>
      <c r="K45" s="431"/>
      <c r="L45" s="119"/>
      <c r="M45" s="119"/>
      <c r="N45" s="119"/>
      <c r="O45" s="119"/>
      <c r="P45" s="119"/>
      <c r="Q45" s="119"/>
    </row>
    <row r="46" spans="1:17">
      <c r="A46" s="65"/>
      <c r="B46" s="187"/>
      <c r="C46" s="187">
        <v>92</v>
      </c>
      <c r="D46" s="187">
        <v>93</v>
      </c>
      <c r="E46" s="187">
        <v>94</v>
      </c>
      <c r="F46" s="187">
        <v>95</v>
      </c>
      <c r="G46" s="187">
        <v>96</v>
      </c>
      <c r="H46" s="187">
        <v>97</v>
      </c>
      <c r="I46" s="187">
        <v>98</v>
      </c>
      <c r="J46" s="187">
        <v>99</v>
      </c>
      <c r="K46" s="201">
        <v>100</v>
      </c>
      <c r="L46" s="119"/>
      <c r="M46" s="119"/>
      <c r="N46" s="119"/>
      <c r="O46" s="119"/>
      <c r="P46" s="119"/>
      <c r="Q46" s="119"/>
    </row>
    <row r="47" spans="1:17" ht="34.799999999999997">
      <c r="A47" s="212" t="s">
        <v>472</v>
      </c>
      <c r="B47" s="192" t="s">
        <v>76</v>
      </c>
      <c r="C47" s="196"/>
      <c r="D47" s="196"/>
      <c r="E47" s="196"/>
      <c r="F47" s="196"/>
      <c r="G47" s="197" t="s">
        <v>479</v>
      </c>
      <c r="H47" s="196"/>
      <c r="I47" s="198" t="s">
        <v>483</v>
      </c>
      <c r="J47" s="196"/>
      <c r="K47" s="206"/>
      <c r="L47" s="119"/>
      <c r="M47" s="119"/>
      <c r="N47" s="119"/>
      <c r="O47" s="119"/>
      <c r="P47" s="119"/>
      <c r="Q47" s="119"/>
    </row>
    <row r="48" spans="1:17">
      <c r="A48" s="212"/>
      <c r="B48" s="192" t="s">
        <v>443</v>
      </c>
      <c r="C48" s="196"/>
      <c r="D48" s="196"/>
      <c r="E48" s="196"/>
      <c r="F48" s="196"/>
      <c r="G48" s="196"/>
      <c r="H48" s="196"/>
      <c r="I48" s="196"/>
      <c r="J48" s="196"/>
      <c r="K48" s="206"/>
      <c r="L48" s="119"/>
      <c r="M48" s="119"/>
      <c r="N48" s="119"/>
      <c r="O48" s="119"/>
      <c r="P48" s="119"/>
      <c r="Q48" s="119"/>
    </row>
    <row r="49" spans="1:17">
      <c r="A49" s="212"/>
      <c r="B49" s="192" t="s">
        <v>442</v>
      </c>
      <c r="C49" s="196"/>
      <c r="D49" s="196"/>
      <c r="E49" s="196"/>
      <c r="F49" s="196"/>
      <c r="G49" s="196"/>
      <c r="H49" s="196"/>
      <c r="I49" s="196"/>
      <c r="J49" s="196"/>
      <c r="K49" s="206"/>
      <c r="L49" s="119"/>
      <c r="M49" s="119"/>
      <c r="N49" s="119"/>
      <c r="O49" s="119"/>
      <c r="P49" s="119"/>
      <c r="Q49" s="119"/>
    </row>
    <row r="50" spans="1:17">
      <c r="A50" s="212"/>
      <c r="B50" s="187" t="s">
        <v>446</v>
      </c>
      <c r="C50" s="196"/>
      <c r="D50" s="196"/>
      <c r="E50" s="196"/>
      <c r="F50" s="196"/>
      <c r="G50" s="196"/>
      <c r="H50" s="196"/>
      <c r="I50" s="196"/>
      <c r="J50" s="196"/>
      <c r="K50" s="206"/>
      <c r="L50" s="119"/>
      <c r="M50" s="119"/>
      <c r="N50" s="119"/>
      <c r="O50" s="119"/>
      <c r="P50" s="119"/>
      <c r="Q50" s="119"/>
    </row>
    <row r="51" spans="1:17">
      <c r="A51" s="212"/>
      <c r="B51" s="187" t="s">
        <v>449</v>
      </c>
      <c r="C51" s="196"/>
      <c r="D51" s="196"/>
      <c r="E51" s="196"/>
      <c r="F51" s="196"/>
      <c r="G51" s="196"/>
      <c r="H51" s="196"/>
      <c r="I51" s="196"/>
      <c r="J51" s="196"/>
      <c r="K51" s="206"/>
      <c r="L51" s="119"/>
      <c r="M51" s="119"/>
      <c r="N51" s="119"/>
      <c r="O51" s="119"/>
      <c r="P51" s="119"/>
      <c r="Q51" s="119"/>
    </row>
    <row r="52" spans="1:17" ht="18" thickBot="1">
      <c r="A52" s="213"/>
      <c r="B52" s="202" t="s">
        <v>450</v>
      </c>
      <c r="C52" s="207"/>
      <c r="D52" s="207"/>
      <c r="E52" s="207"/>
      <c r="F52" s="207"/>
      <c r="G52" s="207"/>
      <c r="H52" s="207"/>
      <c r="I52" s="207"/>
      <c r="J52" s="207"/>
      <c r="K52" s="208"/>
      <c r="L52" s="119"/>
      <c r="M52" s="119"/>
      <c r="N52" s="119"/>
      <c r="O52" s="119"/>
      <c r="P52" s="119"/>
      <c r="Q52" s="119"/>
    </row>
    <row r="53" spans="1:17">
      <c r="A53" s="189"/>
      <c r="B53" s="189"/>
      <c r="C53" s="196"/>
      <c r="D53" s="196"/>
      <c r="E53" s="196"/>
      <c r="F53" s="196"/>
      <c r="G53" s="196"/>
      <c r="H53" s="196"/>
      <c r="I53" s="196"/>
      <c r="J53" s="196"/>
      <c r="K53" s="199"/>
      <c r="L53" s="119"/>
      <c r="M53" s="119"/>
      <c r="N53" s="119"/>
      <c r="O53" s="119"/>
      <c r="P53" s="119"/>
      <c r="Q53" s="119"/>
    </row>
    <row r="54" spans="1:17">
      <c r="A54" s="189"/>
      <c r="B54" s="189"/>
      <c r="C54" s="189"/>
      <c r="D54" s="189"/>
      <c r="E54" s="189"/>
      <c r="F54" s="189"/>
      <c r="G54" s="189"/>
      <c r="H54" s="189"/>
      <c r="I54" s="189"/>
      <c r="J54" s="189"/>
      <c r="K54" s="4"/>
      <c r="L54" s="119"/>
      <c r="M54" s="119"/>
      <c r="N54" s="119"/>
      <c r="O54" s="119"/>
      <c r="P54" s="119"/>
      <c r="Q54" s="119"/>
    </row>
    <row r="55" spans="1:17">
      <c r="A55" s="189"/>
      <c r="B55" s="189"/>
      <c r="C55" s="189"/>
      <c r="D55" s="189"/>
      <c r="E55" s="189"/>
      <c r="F55" s="189"/>
      <c r="G55" s="189"/>
      <c r="H55" s="189"/>
      <c r="I55" s="189"/>
      <c r="J55" s="189"/>
      <c r="K55" s="4"/>
      <c r="L55" s="119"/>
      <c r="M55" s="119"/>
      <c r="N55" s="119"/>
      <c r="O55" s="119"/>
      <c r="P55" s="119"/>
      <c r="Q55" s="119"/>
    </row>
    <row r="56" spans="1:17">
      <c r="A56" s="189"/>
      <c r="B56" s="189"/>
      <c r="C56" s="189"/>
      <c r="D56" s="189"/>
      <c r="E56" s="189"/>
      <c r="F56" s="189"/>
      <c r="G56" s="189"/>
      <c r="H56" s="189"/>
      <c r="I56" s="189"/>
      <c r="J56" s="189"/>
      <c r="K56" s="4"/>
      <c r="L56" s="119"/>
      <c r="M56" s="119"/>
      <c r="N56" s="119"/>
      <c r="O56" s="119"/>
      <c r="P56" s="119"/>
      <c r="Q56" s="119"/>
    </row>
    <row r="57" spans="1:17">
      <c r="A57" s="189"/>
      <c r="B57" s="189"/>
      <c r="C57" s="189"/>
      <c r="D57" s="189"/>
      <c r="E57" s="189"/>
      <c r="F57" s="189"/>
      <c r="G57" s="189"/>
      <c r="H57" s="189"/>
      <c r="I57" s="189"/>
      <c r="J57" s="189"/>
      <c r="K57" s="4"/>
      <c r="L57" s="119"/>
      <c r="M57" s="119"/>
      <c r="N57" s="119"/>
      <c r="O57" s="119"/>
      <c r="P57" s="119"/>
      <c r="Q57" s="119"/>
    </row>
    <row r="58" spans="1:17" ht="18" thickBot="1">
      <c r="A58" s="189"/>
      <c r="B58" s="189"/>
      <c r="C58" s="189"/>
      <c r="D58" s="189"/>
      <c r="E58" s="189"/>
      <c r="F58" s="189"/>
      <c r="G58" s="189"/>
      <c r="H58" s="189"/>
      <c r="I58" s="189"/>
      <c r="J58" s="189"/>
      <c r="K58" s="4"/>
      <c r="L58" s="119"/>
      <c r="M58" s="119"/>
      <c r="N58" s="119"/>
      <c r="O58" s="119"/>
      <c r="P58" s="119"/>
      <c r="Q58" s="119"/>
    </row>
    <row r="59" spans="1:17">
      <c r="A59" s="200"/>
      <c r="B59" s="211"/>
      <c r="C59" s="430" t="s">
        <v>471</v>
      </c>
      <c r="D59" s="430"/>
      <c r="E59" s="430"/>
      <c r="F59" s="430"/>
      <c r="G59" s="430"/>
      <c r="H59" s="430"/>
      <c r="I59" s="430"/>
      <c r="J59" s="430"/>
      <c r="K59" s="431"/>
      <c r="L59" s="119"/>
      <c r="M59" s="119"/>
      <c r="N59" s="119"/>
      <c r="O59" s="119"/>
      <c r="P59" s="119"/>
      <c r="Q59" s="119"/>
    </row>
    <row r="60" spans="1:17">
      <c r="A60" s="65"/>
      <c r="B60" s="187"/>
      <c r="C60" s="187">
        <v>92</v>
      </c>
      <c r="D60" s="187">
        <v>93</v>
      </c>
      <c r="E60" s="187">
        <v>94</v>
      </c>
      <c r="F60" s="187">
        <v>95</v>
      </c>
      <c r="G60" s="187">
        <v>96</v>
      </c>
      <c r="H60" s="187">
        <v>97</v>
      </c>
      <c r="I60" s="187">
        <v>98</v>
      </c>
      <c r="J60" s="187">
        <v>99</v>
      </c>
      <c r="K60" s="201">
        <v>100</v>
      </c>
      <c r="L60" s="119"/>
      <c r="M60" s="119"/>
      <c r="N60" s="119"/>
      <c r="O60" s="119"/>
      <c r="P60" s="119"/>
      <c r="Q60" s="119"/>
    </row>
    <row r="61" spans="1:17">
      <c r="A61" s="212" t="s">
        <v>472</v>
      </c>
      <c r="B61" s="192" t="s">
        <v>451</v>
      </c>
      <c r="C61" s="188"/>
      <c r="D61" s="188"/>
      <c r="E61" s="188"/>
      <c r="F61" s="188"/>
      <c r="G61" s="188"/>
      <c r="H61" s="188"/>
      <c r="I61" s="189"/>
      <c r="J61" s="189"/>
      <c r="K61" s="105"/>
      <c r="L61" s="119"/>
      <c r="M61" s="119"/>
      <c r="N61" s="119"/>
      <c r="O61" s="119"/>
      <c r="P61" s="119"/>
      <c r="Q61" s="119"/>
    </row>
    <row r="62" spans="1:17">
      <c r="A62" s="212"/>
      <c r="B62" s="192" t="s">
        <v>452</v>
      </c>
      <c r="C62" s="189"/>
      <c r="D62" s="189"/>
      <c r="E62" s="189"/>
      <c r="F62" s="189"/>
      <c r="G62" s="189"/>
      <c r="H62" s="189"/>
      <c r="I62" s="189"/>
      <c r="J62" s="189"/>
      <c r="K62" s="105"/>
      <c r="L62" s="119"/>
      <c r="M62" s="119"/>
      <c r="N62" s="119"/>
      <c r="O62" s="119"/>
      <c r="P62" s="119"/>
      <c r="Q62" s="119"/>
    </row>
    <row r="63" spans="1:17">
      <c r="A63" s="212"/>
      <c r="B63" s="192" t="s">
        <v>454</v>
      </c>
      <c r="C63" s="189"/>
      <c r="D63" s="189"/>
      <c r="E63" s="189"/>
      <c r="F63" s="189"/>
      <c r="G63" s="189"/>
      <c r="H63" s="189"/>
      <c r="I63" s="189"/>
      <c r="J63" s="189"/>
      <c r="K63" s="105"/>
      <c r="L63" s="119"/>
      <c r="M63" s="119"/>
      <c r="N63" s="119"/>
      <c r="O63" s="119"/>
      <c r="P63" s="119"/>
      <c r="Q63" s="119"/>
    </row>
    <row r="64" spans="1:17">
      <c r="A64" s="212"/>
      <c r="B64" s="187" t="s">
        <v>457</v>
      </c>
      <c r="C64" s="189"/>
      <c r="D64" s="189"/>
      <c r="E64" s="189"/>
      <c r="F64" s="189"/>
      <c r="G64" s="189"/>
      <c r="H64" s="189"/>
      <c r="I64" s="189"/>
      <c r="J64" s="189"/>
      <c r="K64" s="105"/>
      <c r="L64" s="119"/>
      <c r="M64" s="119"/>
      <c r="N64" s="119"/>
      <c r="O64" s="119"/>
      <c r="P64" s="119"/>
      <c r="Q64" s="119"/>
    </row>
    <row r="65" spans="1:17" ht="69.599999999999994">
      <c r="A65" s="214"/>
      <c r="B65" s="187" t="s">
        <v>78</v>
      </c>
      <c r="C65" s="189"/>
      <c r="D65" s="189"/>
      <c r="E65" s="189"/>
      <c r="F65" s="189"/>
      <c r="G65" s="189"/>
      <c r="H65" s="189"/>
      <c r="I65" s="194" t="s">
        <v>476</v>
      </c>
      <c r="J65" s="189"/>
      <c r="K65" s="105"/>
      <c r="L65" s="119"/>
      <c r="M65" s="119"/>
      <c r="N65" s="119"/>
      <c r="O65" s="119"/>
      <c r="P65" s="119"/>
      <c r="Q65" s="119"/>
    </row>
    <row r="66" spans="1:17" ht="18" thickBot="1">
      <c r="A66" s="215"/>
      <c r="B66" s="202" t="s">
        <v>461</v>
      </c>
      <c r="C66" s="209"/>
      <c r="D66" s="209"/>
      <c r="E66" s="209"/>
      <c r="F66" s="209"/>
      <c r="G66" s="209"/>
      <c r="H66" s="209"/>
      <c r="I66" s="209"/>
      <c r="J66" s="209"/>
      <c r="K66" s="66"/>
      <c r="L66" s="119"/>
      <c r="M66" s="119"/>
      <c r="N66" s="119"/>
      <c r="O66" s="119"/>
      <c r="P66" s="119"/>
      <c r="Q66" s="119"/>
    </row>
    <row r="67" spans="1:17">
      <c r="A67" s="191"/>
      <c r="B67" s="191"/>
      <c r="C67" s="191"/>
      <c r="D67" s="191"/>
      <c r="E67" s="191"/>
      <c r="F67" s="191"/>
      <c r="G67" s="191"/>
      <c r="H67" s="191"/>
      <c r="I67" s="191"/>
      <c r="J67" s="191"/>
      <c r="K67" s="119"/>
      <c r="L67" s="119"/>
      <c r="M67" s="119"/>
      <c r="N67" s="119"/>
      <c r="O67" s="119"/>
      <c r="P67" s="119"/>
      <c r="Q67" s="119"/>
    </row>
    <row r="68" spans="1:17">
      <c r="A68" s="119"/>
      <c r="B68" s="119"/>
      <c r="C68" s="119"/>
      <c r="D68" s="119"/>
      <c r="E68" s="119"/>
      <c r="F68" s="119"/>
      <c r="G68" s="119"/>
      <c r="H68" s="119"/>
      <c r="I68" s="119"/>
      <c r="J68" s="119"/>
      <c r="K68" s="119"/>
      <c r="L68" s="119"/>
      <c r="M68" s="119"/>
      <c r="N68" s="119"/>
      <c r="O68" s="119"/>
      <c r="P68" s="119"/>
      <c r="Q68" s="119"/>
    </row>
    <row r="69" spans="1:17">
      <c r="A69" s="119"/>
      <c r="B69" s="119"/>
      <c r="C69" s="119"/>
      <c r="D69" s="119"/>
      <c r="E69" s="119"/>
      <c r="F69" s="119"/>
      <c r="G69" s="119"/>
      <c r="H69" s="119"/>
      <c r="I69" s="119"/>
      <c r="J69" s="119"/>
      <c r="K69" s="119"/>
      <c r="L69" s="119"/>
      <c r="M69" s="119"/>
      <c r="N69" s="119"/>
      <c r="O69" s="119"/>
      <c r="P69" s="119"/>
      <c r="Q69" s="119"/>
    </row>
    <row r="70" spans="1:17">
      <c r="A70" s="119"/>
      <c r="B70" s="119"/>
      <c r="C70" s="119"/>
      <c r="D70" s="119"/>
      <c r="E70" s="119"/>
      <c r="F70" s="119"/>
      <c r="G70" s="119"/>
      <c r="H70" s="119"/>
      <c r="I70" s="119"/>
      <c r="J70" s="119"/>
      <c r="K70" s="119"/>
      <c r="L70" s="119"/>
      <c r="M70" s="119"/>
      <c r="N70" s="119"/>
      <c r="O70" s="119"/>
      <c r="P70" s="119"/>
      <c r="Q70" s="119"/>
    </row>
    <row r="71" spans="1:17">
      <c r="A71" s="119"/>
      <c r="B71" s="119"/>
      <c r="C71" s="119"/>
      <c r="D71" s="119"/>
      <c r="E71" s="119"/>
      <c r="F71" s="119"/>
      <c r="G71" s="119"/>
      <c r="H71" s="119"/>
      <c r="I71" s="119"/>
      <c r="J71" s="119"/>
      <c r="K71" s="119"/>
      <c r="L71" s="119"/>
      <c r="M71" s="119"/>
      <c r="N71" s="119"/>
      <c r="O71" s="119"/>
      <c r="P71" s="119"/>
      <c r="Q71" s="119"/>
    </row>
    <row r="72" spans="1:17">
      <c r="A72" s="119"/>
      <c r="B72" s="119"/>
      <c r="C72" s="119"/>
      <c r="D72" s="119"/>
      <c r="E72" s="119"/>
      <c r="F72" s="119"/>
      <c r="G72" s="119"/>
      <c r="H72" s="119"/>
      <c r="I72" s="119"/>
      <c r="J72" s="119"/>
      <c r="K72" s="119"/>
      <c r="L72" s="119"/>
      <c r="M72" s="119"/>
      <c r="N72" s="119"/>
      <c r="O72" s="119"/>
      <c r="P72" s="119"/>
      <c r="Q72" s="119"/>
    </row>
    <row r="73" spans="1:17">
      <c r="A73" s="119"/>
      <c r="B73" s="119"/>
      <c r="C73" s="119"/>
      <c r="D73" s="119"/>
      <c r="E73" s="119"/>
      <c r="F73" s="119"/>
      <c r="G73" s="119"/>
      <c r="H73" s="119"/>
      <c r="I73" s="119"/>
      <c r="J73" s="119"/>
      <c r="K73" s="119"/>
      <c r="L73" s="119"/>
      <c r="M73" s="119"/>
      <c r="N73" s="119"/>
      <c r="O73" s="119"/>
      <c r="P73" s="119"/>
      <c r="Q73" s="119"/>
    </row>
    <row r="74" spans="1:17">
      <c r="A74" s="119"/>
      <c r="B74" s="119"/>
      <c r="C74" s="119"/>
      <c r="D74" s="119"/>
      <c r="E74" s="119"/>
      <c r="F74" s="119"/>
      <c r="G74" s="119"/>
      <c r="H74" s="119"/>
      <c r="I74" s="119"/>
      <c r="J74" s="119"/>
      <c r="K74" s="119"/>
      <c r="L74" s="119"/>
      <c r="M74" s="119"/>
      <c r="N74" s="119"/>
      <c r="O74" s="119"/>
      <c r="P74" s="119"/>
      <c r="Q74" s="119"/>
    </row>
    <row r="75" spans="1:17">
      <c r="A75" s="119"/>
      <c r="B75" s="119"/>
      <c r="C75" s="119"/>
      <c r="D75" s="119"/>
      <c r="E75" s="119"/>
      <c r="F75" s="119"/>
      <c r="G75" s="119"/>
      <c r="H75" s="119"/>
      <c r="I75" s="119"/>
      <c r="J75" s="119"/>
      <c r="K75" s="119"/>
      <c r="L75" s="119"/>
      <c r="M75" s="119"/>
      <c r="N75" s="119"/>
      <c r="O75" s="119"/>
      <c r="P75" s="119"/>
      <c r="Q75" s="119"/>
    </row>
    <row r="76" spans="1:17">
      <c r="A76" s="119"/>
      <c r="B76" s="119"/>
      <c r="C76" s="119"/>
      <c r="D76" s="119"/>
      <c r="E76" s="119"/>
      <c r="F76" s="119"/>
      <c r="G76" s="119"/>
      <c r="H76" s="119"/>
      <c r="I76" s="119"/>
      <c r="J76" s="119"/>
      <c r="K76" s="119"/>
      <c r="L76" s="119"/>
      <c r="M76" s="119"/>
      <c r="N76" s="119"/>
      <c r="O76" s="119"/>
      <c r="P76" s="119"/>
      <c r="Q76" s="119"/>
    </row>
  </sheetData>
  <mergeCells count="6">
    <mergeCell ref="C45:K45"/>
    <mergeCell ref="C59:K59"/>
    <mergeCell ref="A2:K2"/>
    <mergeCell ref="C3:K3"/>
    <mergeCell ref="C17:K17"/>
    <mergeCell ref="C31:K31"/>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28CF4-D797-48F6-96DD-31DC96E3D2A4}">
  <dimension ref="A1:X31"/>
  <sheetViews>
    <sheetView topLeftCell="A19" zoomScale="70" zoomScaleNormal="70" workbookViewId="0">
      <selection activeCell="M16" sqref="M16"/>
    </sheetView>
  </sheetViews>
  <sheetFormatPr defaultRowHeight="17.399999999999999"/>
  <cols>
    <col min="1" max="1" width="9.09765625" bestFit="1" customWidth="1"/>
    <col min="8" max="8" width="8" customWidth="1"/>
    <col min="9" max="9" width="0.8984375" customWidth="1"/>
    <col min="11" max="11" width="13.09765625" bestFit="1" customWidth="1"/>
    <col min="14" max="14" width="10.19921875" bestFit="1" customWidth="1"/>
    <col min="15" max="15" width="9.3984375" bestFit="1" customWidth="1"/>
    <col min="16" max="16" width="10.19921875" bestFit="1" customWidth="1"/>
    <col min="17" max="17" width="1.5" customWidth="1"/>
    <col min="19" max="19" width="11.19921875" bestFit="1" customWidth="1"/>
  </cols>
  <sheetData>
    <row r="1" spans="1:24" ht="18" thickBot="1">
      <c r="K1" s="4"/>
      <c r="L1" s="4"/>
      <c r="M1" s="4"/>
      <c r="N1" s="4"/>
      <c r="O1" s="4"/>
      <c r="P1" s="4"/>
      <c r="Q1" s="195"/>
    </row>
    <row r="2" spans="1:24" ht="18" thickBot="1">
      <c r="A2" s="433" t="s">
        <v>486</v>
      </c>
      <c r="B2" s="434"/>
      <c r="C2" s="434"/>
      <c r="D2" s="434"/>
      <c r="E2" s="434"/>
      <c r="F2" s="434"/>
      <c r="G2" s="434"/>
      <c r="H2" s="435"/>
      <c r="J2" s="433" t="s">
        <v>491</v>
      </c>
      <c r="K2" s="434"/>
      <c r="L2" s="434"/>
      <c r="M2" s="434"/>
      <c r="N2" s="434"/>
      <c r="O2" s="434"/>
      <c r="P2" s="435"/>
      <c r="Q2" s="195"/>
      <c r="R2" s="4"/>
      <c r="S2" s="4"/>
      <c r="T2" s="4"/>
    </row>
    <row r="3" spans="1:24" ht="18.600000000000001" thickTop="1" thickBot="1">
      <c r="A3" s="139"/>
      <c r="B3" s="104">
        <v>0</v>
      </c>
      <c r="C3" s="104">
        <v>1</v>
      </c>
      <c r="D3" s="104">
        <v>2</v>
      </c>
      <c r="E3" s="104">
        <v>3</v>
      </c>
      <c r="F3" s="104">
        <v>4</v>
      </c>
      <c r="G3" s="104">
        <v>5</v>
      </c>
      <c r="H3" s="105">
        <v>6</v>
      </c>
      <c r="J3" s="221"/>
      <c r="K3" s="104" t="s">
        <v>489</v>
      </c>
      <c r="L3" s="104" t="s">
        <v>170</v>
      </c>
      <c r="M3" s="104" t="s">
        <v>490</v>
      </c>
      <c r="N3" s="104" t="s">
        <v>492</v>
      </c>
      <c r="O3" s="104" t="s">
        <v>494</v>
      </c>
      <c r="P3" s="105" t="s">
        <v>493</v>
      </c>
      <c r="Q3" s="195"/>
      <c r="R3" s="433" t="s">
        <v>498</v>
      </c>
      <c r="S3" s="435"/>
      <c r="T3" s="4"/>
    </row>
    <row r="4" spans="1:24" ht="18" thickTop="1">
      <c r="A4" s="139" t="s">
        <v>402</v>
      </c>
      <c r="B4" s="216">
        <v>201132</v>
      </c>
      <c r="C4" s="217">
        <v>199342</v>
      </c>
      <c r="D4" s="216">
        <v>195736</v>
      </c>
      <c r="E4" s="58"/>
      <c r="F4" s="58"/>
      <c r="G4" s="58"/>
      <c r="H4" s="60"/>
      <c r="J4" s="139" t="s">
        <v>402</v>
      </c>
      <c r="K4" s="104"/>
      <c r="L4" s="104">
        <v>20000</v>
      </c>
      <c r="M4" s="104">
        <v>600000</v>
      </c>
      <c r="N4" s="104"/>
      <c r="O4" s="104"/>
      <c r="P4" s="105"/>
      <c r="Q4" s="195"/>
      <c r="R4" s="139" t="s">
        <v>402</v>
      </c>
      <c r="S4" s="105">
        <v>2.5000000000000001E-2</v>
      </c>
      <c r="T4" s="4"/>
    </row>
    <row r="5" spans="1:24">
      <c r="A5" s="139" t="s">
        <v>5</v>
      </c>
      <c r="B5" s="216">
        <v>261117</v>
      </c>
      <c r="C5" s="217">
        <v>260911</v>
      </c>
      <c r="D5" s="216">
        <v>256255</v>
      </c>
      <c r="E5" s="216"/>
      <c r="F5" s="58"/>
      <c r="G5" s="58"/>
      <c r="H5" s="60"/>
      <c r="J5" s="139" t="s">
        <v>5</v>
      </c>
      <c r="K5" s="104">
        <v>288</v>
      </c>
      <c r="L5" s="104">
        <v>1440</v>
      </c>
      <c r="M5" s="104">
        <v>43200</v>
      </c>
      <c r="N5" s="104"/>
      <c r="O5" s="104"/>
      <c r="P5" s="105"/>
      <c r="Q5" s="195"/>
      <c r="R5" s="139" t="s">
        <v>5</v>
      </c>
      <c r="S5" s="105">
        <v>0.03</v>
      </c>
      <c r="T5" s="4"/>
    </row>
    <row r="6" spans="1:24">
      <c r="A6" s="139" t="s">
        <v>6</v>
      </c>
      <c r="B6" s="216">
        <v>51092</v>
      </c>
      <c r="C6" s="217">
        <v>50702</v>
      </c>
      <c r="D6" s="216">
        <v>49863</v>
      </c>
      <c r="E6" s="58"/>
      <c r="F6" s="58"/>
      <c r="G6" s="58"/>
      <c r="H6" s="60"/>
      <c r="J6" s="139" t="s">
        <v>6</v>
      </c>
      <c r="K6" s="104"/>
      <c r="L6" s="104"/>
      <c r="M6" s="104"/>
      <c r="N6" s="104">
        <v>250</v>
      </c>
      <c r="O6" s="104">
        <v>1000</v>
      </c>
      <c r="P6" s="105">
        <v>30000</v>
      </c>
      <c r="Q6" s="195"/>
      <c r="R6" s="139" t="s">
        <v>6</v>
      </c>
      <c r="S6" s="105">
        <v>0.45</v>
      </c>
      <c r="T6" s="4"/>
    </row>
    <row r="7" spans="1:24">
      <c r="A7" s="139" t="s">
        <v>7</v>
      </c>
      <c r="B7" s="216">
        <v>4127</v>
      </c>
      <c r="C7" s="217">
        <v>4137</v>
      </c>
      <c r="D7" s="216">
        <v>3997</v>
      </c>
      <c r="E7" s="58"/>
      <c r="F7" s="58"/>
      <c r="G7" s="58"/>
      <c r="H7" s="60"/>
      <c r="J7" s="139" t="s">
        <v>7</v>
      </c>
      <c r="K7" s="104"/>
      <c r="L7" s="104"/>
      <c r="M7" s="104"/>
      <c r="N7" s="104">
        <v>250</v>
      </c>
      <c r="O7" s="104">
        <v>1000</v>
      </c>
      <c r="P7" s="105">
        <v>30000</v>
      </c>
      <c r="Q7" s="195"/>
      <c r="R7" s="139" t="s">
        <v>7</v>
      </c>
      <c r="S7" s="105">
        <v>1.1000000000000001</v>
      </c>
      <c r="T7" s="4"/>
    </row>
    <row r="8" spans="1:24" ht="18" thickBot="1">
      <c r="A8" s="140" t="s">
        <v>488</v>
      </c>
      <c r="B8" s="218">
        <v>674</v>
      </c>
      <c r="C8" s="219">
        <v>684</v>
      </c>
      <c r="D8" s="218">
        <v>662</v>
      </c>
      <c r="E8" s="220"/>
      <c r="F8" s="220"/>
      <c r="G8" s="220"/>
      <c r="H8" s="66"/>
      <c r="J8" s="140" t="s">
        <v>488</v>
      </c>
      <c r="K8" s="106"/>
      <c r="L8" s="106"/>
      <c r="M8" s="106"/>
      <c r="N8" s="106">
        <v>250</v>
      </c>
      <c r="O8" s="106">
        <v>1000</v>
      </c>
      <c r="P8" s="107">
        <v>30000</v>
      </c>
      <c r="Q8" s="195"/>
      <c r="R8" s="140" t="s">
        <v>488</v>
      </c>
      <c r="S8" s="107">
        <v>4</v>
      </c>
      <c r="T8" s="4"/>
    </row>
    <row r="9" spans="1:24" ht="18" thickBot="1">
      <c r="J9" s="119"/>
      <c r="K9" s="4"/>
      <c r="L9" s="4"/>
      <c r="M9" s="4"/>
      <c r="N9" s="4"/>
      <c r="O9" s="4"/>
      <c r="P9" s="4"/>
      <c r="Q9" s="195"/>
    </row>
    <row r="10" spans="1:24" ht="18" thickBot="1">
      <c r="A10" s="433" t="s">
        <v>487</v>
      </c>
      <c r="B10" s="434"/>
      <c r="C10" s="434"/>
      <c r="D10" s="434"/>
      <c r="E10" s="434"/>
      <c r="F10" s="434"/>
      <c r="G10" s="434"/>
      <c r="H10" s="435"/>
      <c r="J10" s="433" t="s">
        <v>500</v>
      </c>
      <c r="K10" s="436"/>
      <c r="L10" s="436"/>
      <c r="M10" s="436"/>
      <c r="N10" s="436"/>
      <c r="O10" s="436"/>
      <c r="P10" s="437"/>
      <c r="Q10" s="195"/>
      <c r="R10" s="376" t="s">
        <v>497</v>
      </c>
      <c r="S10" s="396"/>
      <c r="T10" s="396"/>
      <c r="U10" s="396"/>
      <c r="V10" s="396"/>
      <c r="W10" s="396"/>
      <c r="X10" s="396"/>
    </row>
    <row r="11" spans="1:24" ht="18" thickTop="1">
      <c r="A11" s="139"/>
      <c r="B11" s="104">
        <v>0</v>
      </c>
      <c r="C11" s="104">
        <v>1</v>
      </c>
      <c r="D11" s="104">
        <v>2</v>
      </c>
      <c r="E11" s="104">
        <v>3</v>
      </c>
      <c r="F11" s="104">
        <v>4</v>
      </c>
      <c r="G11" s="104">
        <v>5</v>
      </c>
      <c r="H11" s="105">
        <v>6</v>
      </c>
      <c r="J11" s="139"/>
      <c r="K11" s="104" t="s">
        <v>489</v>
      </c>
      <c r="L11" s="104" t="s">
        <v>170</v>
      </c>
      <c r="M11" s="104" t="s">
        <v>490</v>
      </c>
      <c r="N11" s="104" t="s">
        <v>492</v>
      </c>
      <c r="O11" s="104" t="s">
        <v>494</v>
      </c>
      <c r="P11" s="105" t="s">
        <v>493</v>
      </c>
      <c r="Q11" s="195"/>
    </row>
    <row r="12" spans="1:24">
      <c r="A12" s="139" t="s">
        <v>402</v>
      </c>
      <c r="B12" s="216">
        <v>5404240</v>
      </c>
      <c r="C12" s="217">
        <v>5381611</v>
      </c>
      <c r="D12" s="216">
        <v>5283553</v>
      </c>
      <c r="E12" s="58"/>
      <c r="F12" s="58"/>
      <c r="G12" s="58"/>
      <c r="H12" s="60"/>
      <c r="J12" s="139" t="s">
        <v>402</v>
      </c>
      <c r="K12" s="104" t="e">
        <f>-(MOD($D20,K4)-K4)</f>
        <v>#DIV/0!</v>
      </c>
      <c r="L12" s="230">
        <f t="shared" ref="L12:P12" si="0">-(MOD($D20,L4)-L4)</f>
        <v>11743</v>
      </c>
      <c r="M12" s="104">
        <f t="shared" si="0"/>
        <v>111743</v>
      </c>
      <c r="N12" s="104" t="e">
        <f t="shared" si="0"/>
        <v>#DIV/0!</v>
      </c>
      <c r="O12" s="104" t="e">
        <f t="shared" si="0"/>
        <v>#DIV/0!</v>
      </c>
      <c r="P12" s="105" t="e">
        <f t="shared" si="0"/>
        <v>#DIV/0!</v>
      </c>
      <c r="Q12" s="195"/>
    </row>
    <row r="13" spans="1:24">
      <c r="A13" s="139" t="s">
        <v>5</v>
      </c>
      <c r="B13" s="216">
        <v>7093464</v>
      </c>
      <c r="C13" s="217">
        <v>7044377</v>
      </c>
      <c r="D13" s="216">
        <v>6916917</v>
      </c>
      <c r="E13" s="58"/>
      <c r="F13" s="58"/>
      <c r="G13" s="58"/>
      <c r="H13" s="60"/>
      <c r="J13" s="139" t="s">
        <v>5</v>
      </c>
      <c r="K13" s="104">
        <f t="shared" ref="K13:P16" si="1">-(MOD($D21,K5)-K5)</f>
        <v>143</v>
      </c>
      <c r="L13" s="230">
        <f>-(MOD($D21,L5)-L5)</f>
        <v>431</v>
      </c>
      <c r="M13" s="104">
        <f t="shared" ref="M13:P13" si="2">-(MOD($D21,M5)-M5)</f>
        <v>10511</v>
      </c>
      <c r="N13" s="104" t="e">
        <f t="shared" si="2"/>
        <v>#DIV/0!</v>
      </c>
      <c r="O13" s="104" t="e">
        <f t="shared" si="2"/>
        <v>#DIV/0!</v>
      </c>
      <c r="P13" s="105" t="e">
        <f t="shared" si="2"/>
        <v>#DIV/0!</v>
      </c>
      <c r="Q13" s="195"/>
    </row>
    <row r="14" spans="1:24">
      <c r="A14" s="139" t="s">
        <v>6</v>
      </c>
      <c r="B14" s="216">
        <v>1339949</v>
      </c>
      <c r="C14" s="217">
        <v>1330781</v>
      </c>
      <c r="D14" s="216">
        <v>1310328</v>
      </c>
      <c r="E14" s="58"/>
      <c r="F14" s="58"/>
      <c r="G14" s="58"/>
      <c r="H14" s="60"/>
      <c r="J14" s="139" t="s">
        <v>6</v>
      </c>
      <c r="K14" s="104" t="e">
        <f t="shared" si="1"/>
        <v>#DIV/0!</v>
      </c>
      <c r="L14" s="104" t="e">
        <f t="shared" si="1"/>
        <v>#DIV/0!</v>
      </c>
      <c r="M14" s="104" t="e">
        <f t="shared" si="1"/>
        <v>#DIV/0!</v>
      </c>
      <c r="N14" s="104">
        <f t="shared" si="1"/>
        <v>203</v>
      </c>
      <c r="O14" s="230">
        <f>-(MOD($D22,O6)-O6)</f>
        <v>203</v>
      </c>
      <c r="P14" s="105">
        <f t="shared" si="1"/>
        <v>10203</v>
      </c>
      <c r="Q14" s="195"/>
    </row>
    <row r="15" spans="1:24">
      <c r="A15" s="139" t="s">
        <v>7</v>
      </c>
      <c r="B15" s="216">
        <v>117757</v>
      </c>
      <c r="C15" s="217">
        <v>114450</v>
      </c>
      <c r="D15" s="216">
        <v>109953</v>
      </c>
      <c r="E15" s="58"/>
      <c r="F15" s="58"/>
      <c r="G15" s="58"/>
      <c r="H15" s="60"/>
      <c r="J15" s="139" t="s">
        <v>7</v>
      </c>
      <c r="K15" s="104" t="e">
        <f t="shared" si="1"/>
        <v>#DIV/0!</v>
      </c>
      <c r="L15" s="104" t="e">
        <f t="shared" si="1"/>
        <v>#DIV/0!</v>
      </c>
      <c r="M15" s="104" t="e">
        <f t="shared" si="1"/>
        <v>#DIV/0!</v>
      </c>
      <c r="N15" s="230">
        <f t="shared" si="1"/>
        <v>89</v>
      </c>
      <c r="O15" s="104">
        <f>-(MOD($D23,O7)-O7)</f>
        <v>839</v>
      </c>
      <c r="P15" s="105">
        <f t="shared" si="1"/>
        <v>19839</v>
      </c>
      <c r="Q15" s="195"/>
    </row>
    <row r="16" spans="1:24" ht="18" thickBot="1">
      <c r="A16" s="140" t="s">
        <v>488</v>
      </c>
      <c r="B16" s="218">
        <v>18705</v>
      </c>
      <c r="C16" s="219">
        <v>18604</v>
      </c>
      <c r="D16" s="218">
        <v>17965</v>
      </c>
      <c r="E16" s="220"/>
      <c r="F16" s="220"/>
      <c r="G16" s="220"/>
      <c r="H16" s="66"/>
      <c r="J16" s="140" t="s">
        <v>488</v>
      </c>
      <c r="K16" s="106" t="e">
        <f t="shared" si="1"/>
        <v>#DIV/0!</v>
      </c>
      <c r="L16" s="106" t="e">
        <f t="shared" si="1"/>
        <v>#DIV/0!</v>
      </c>
      <c r="M16" s="106" t="e">
        <f t="shared" si="1"/>
        <v>#DIV/0!</v>
      </c>
      <c r="N16" s="106">
        <f t="shared" si="1"/>
        <v>233</v>
      </c>
      <c r="O16" s="231">
        <f t="shared" si="1"/>
        <v>483</v>
      </c>
      <c r="P16" s="107">
        <f t="shared" si="1"/>
        <v>27483</v>
      </c>
      <c r="Q16" s="195"/>
    </row>
    <row r="17" spans="1:24" ht="18" thickBot="1">
      <c r="J17" s="4"/>
      <c r="K17" s="4"/>
      <c r="L17" s="4"/>
      <c r="M17" s="4"/>
      <c r="N17" s="4"/>
      <c r="O17" s="4"/>
      <c r="P17" s="4"/>
    </row>
    <row r="18" spans="1:24" ht="18" thickBot="1">
      <c r="A18" s="433" t="s">
        <v>495</v>
      </c>
      <c r="B18" s="434"/>
      <c r="C18" s="434"/>
      <c r="D18" s="434"/>
      <c r="E18" s="434"/>
      <c r="F18" s="434"/>
      <c r="G18" s="434"/>
      <c r="H18" s="435"/>
      <c r="J18" s="433" t="s">
        <v>501</v>
      </c>
      <c r="K18" s="434"/>
      <c r="L18" s="434"/>
      <c r="M18" s="434"/>
      <c r="N18" s="434"/>
      <c r="O18" s="434"/>
      <c r="P18" s="435"/>
    </row>
    <row r="19" spans="1:24" ht="18" thickTop="1">
      <c r="A19" s="221"/>
      <c r="B19" s="104">
        <v>0</v>
      </c>
      <c r="C19" s="104">
        <v>1</v>
      </c>
      <c r="D19" s="104">
        <v>2</v>
      </c>
      <c r="E19" s="104">
        <v>3</v>
      </c>
      <c r="F19" s="104">
        <v>4</v>
      </c>
      <c r="G19" s="104">
        <v>5</v>
      </c>
      <c r="H19" s="105">
        <v>6</v>
      </c>
      <c r="J19" s="139"/>
      <c r="K19" s="104" t="s">
        <v>489</v>
      </c>
      <c r="L19" s="104" t="s">
        <v>170</v>
      </c>
      <c r="M19" s="104" t="s">
        <v>490</v>
      </c>
      <c r="N19" s="104" t="s">
        <v>492</v>
      </c>
      <c r="O19" s="104" t="s">
        <v>494</v>
      </c>
      <c r="P19" s="105" t="s">
        <v>493</v>
      </c>
      <c r="R19" s="376" t="s">
        <v>499</v>
      </c>
      <c r="S19" s="396"/>
      <c r="T19" s="396"/>
      <c r="U19" s="396"/>
      <c r="V19" s="396"/>
      <c r="W19" s="396"/>
      <c r="X19" s="396"/>
    </row>
    <row r="20" spans="1:24">
      <c r="A20" s="139" t="s">
        <v>402</v>
      </c>
      <c r="B20" s="216">
        <v>990851</v>
      </c>
      <c r="C20" s="217">
        <v>508219</v>
      </c>
      <c r="D20" s="216">
        <v>488257</v>
      </c>
      <c r="E20" s="216"/>
      <c r="F20" s="58"/>
      <c r="G20" s="58"/>
      <c r="H20" s="60"/>
      <c r="J20" s="139" t="s">
        <v>402</v>
      </c>
      <c r="K20" s="104" t="e">
        <f>PRODUCT(K12,$S4)</f>
        <v>#DIV/0!</v>
      </c>
      <c r="L20" s="104">
        <f>PRODUCT(L12,$S4)</f>
        <v>293.57499999999999</v>
      </c>
      <c r="M20" s="104">
        <f>PRODUCT(M12,$S4)</f>
        <v>2793.5750000000003</v>
      </c>
      <c r="N20" s="104" t="e">
        <f t="shared" ref="N20:P20" si="3">PRODUCT(N12,$S4)</f>
        <v>#DIV/0!</v>
      </c>
      <c r="O20" s="104" t="e">
        <f t="shared" si="3"/>
        <v>#DIV/0!</v>
      </c>
      <c r="P20" s="105" t="e">
        <f t="shared" si="3"/>
        <v>#DIV/0!</v>
      </c>
      <c r="Q20" s="4">
        <f t="shared" ref="Q20" si="4">PRODUCT(Q12,$S4)</f>
        <v>2.5000000000000001E-2</v>
      </c>
    </row>
    <row r="21" spans="1:24">
      <c r="A21" s="139" t="s">
        <v>5</v>
      </c>
      <c r="B21" s="216">
        <v>1280137</v>
      </c>
      <c r="C21" s="217">
        <v>638985</v>
      </c>
      <c r="D21" s="216">
        <v>637489</v>
      </c>
      <c r="E21" s="58"/>
      <c r="F21" s="58"/>
      <c r="G21" s="58"/>
      <c r="H21" s="60"/>
      <c r="J21" s="139" t="s">
        <v>5</v>
      </c>
      <c r="K21" s="104">
        <f t="shared" ref="K21:L24" si="5">PRODUCT(K13,$S5)</f>
        <v>4.29</v>
      </c>
      <c r="L21" s="104">
        <f>PRODUCT(L13,$S5)</f>
        <v>12.93</v>
      </c>
      <c r="M21" s="104">
        <f t="shared" ref="M21:P24" si="6">PRODUCT(M13,$S5)</f>
        <v>315.33</v>
      </c>
      <c r="N21" s="104" t="e">
        <f t="shared" si="6"/>
        <v>#DIV/0!</v>
      </c>
      <c r="O21" s="104" t="e">
        <f t="shared" si="6"/>
        <v>#DIV/0!</v>
      </c>
      <c r="P21" s="105" t="e">
        <f t="shared" si="6"/>
        <v>#DIV/0!</v>
      </c>
    </row>
    <row r="22" spans="1:24">
      <c r="A22" s="139" t="s">
        <v>6</v>
      </c>
      <c r="B22" s="216">
        <v>240557</v>
      </c>
      <c r="C22" s="217">
        <v>173098</v>
      </c>
      <c r="D22" s="216">
        <v>169797</v>
      </c>
      <c r="E22" s="216"/>
      <c r="F22" s="58"/>
      <c r="G22" s="58"/>
      <c r="H22" s="60"/>
      <c r="J22" s="139" t="s">
        <v>6</v>
      </c>
      <c r="K22" s="104" t="e">
        <f t="shared" si="5"/>
        <v>#DIV/0!</v>
      </c>
      <c r="L22" s="104" t="e">
        <f t="shared" si="5"/>
        <v>#DIV/0!</v>
      </c>
      <c r="M22" s="104" t="e">
        <f t="shared" si="6"/>
        <v>#DIV/0!</v>
      </c>
      <c r="N22" s="104">
        <f>PRODUCT(N14,$S6)</f>
        <v>91.350000000000009</v>
      </c>
      <c r="O22" s="104">
        <f t="shared" si="6"/>
        <v>91.350000000000009</v>
      </c>
      <c r="P22" s="105">
        <f t="shared" si="6"/>
        <v>4591.3500000000004</v>
      </c>
    </row>
    <row r="23" spans="1:24">
      <c r="A23" s="139" t="s">
        <v>7</v>
      </c>
      <c r="B23" s="216">
        <v>21141</v>
      </c>
      <c r="C23" s="217">
        <v>10464</v>
      </c>
      <c r="D23" s="216">
        <v>10161</v>
      </c>
      <c r="E23" s="58"/>
      <c r="F23" s="58"/>
      <c r="G23" s="58"/>
      <c r="H23" s="60"/>
      <c r="J23" s="139" t="s">
        <v>7</v>
      </c>
      <c r="K23" s="104" t="e">
        <f t="shared" si="5"/>
        <v>#DIV/0!</v>
      </c>
      <c r="L23" s="104" t="e">
        <f t="shared" si="5"/>
        <v>#DIV/0!</v>
      </c>
      <c r="M23" s="104" t="e">
        <f t="shared" si="6"/>
        <v>#DIV/0!</v>
      </c>
      <c r="N23" s="104">
        <f t="shared" si="6"/>
        <v>97.9</v>
      </c>
      <c r="O23" s="104">
        <f t="shared" si="6"/>
        <v>922.90000000000009</v>
      </c>
      <c r="P23" s="105">
        <f t="shared" si="6"/>
        <v>21822.9</v>
      </c>
    </row>
    <row r="24" spans="1:24" ht="18" thickBot="1">
      <c r="A24" s="140" t="s">
        <v>488</v>
      </c>
      <c r="B24" s="218">
        <v>3430</v>
      </c>
      <c r="C24" s="219">
        <v>2575</v>
      </c>
      <c r="D24" s="218">
        <v>2517</v>
      </c>
      <c r="E24" s="218"/>
      <c r="F24" s="220"/>
      <c r="G24" s="220"/>
      <c r="H24" s="66"/>
      <c r="J24" s="140" t="s">
        <v>488</v>
      </c>
      <c r="K24" s="106" t="e">
        <f t="shared" si="5"/>
        <v>#DIV/0!</v>
      </c>
      <c r="L24" s="106" t="e">
        <f t="shared" si="5"/>
        <v>#DIV/0!</v>
      </c>
      <c r="M24" s="106" t="e">
        <f t="shared" si="6"/>
        <v>#DIV/0!</v>
      </c>
      <c r="N24" s="106">
        <f t="shared" si="6"/>
        <v>932</v>
      </c>
      <c r="O24" s="106">
        <f t="shared" si="6"/>
        <v>1932</v>
      </c>
      <c r="P24" s="107">
        <f t="shared" si="6"/>
        <v>109932</v>
      </c>
    </row>
    <row r="25" spans="1:24" ht="18" thickBot="1">
      <c r="A25" s="119"/>
      <c r="B25" s="119"/>
      <c r="C25" s="119"/>
      <c r="D25" s="119"/>
      <c r="E25" s="119"/>
      <c r="F25" s="119"/>
      <c r="G25" s="119"/>
      <c r="H25" s="119"/>
      <c r="J25" s="4"/>
      <c r="K25" s="4"/>
      <c r="L25" s="4"/>
      <c r="M25" s="4"/>
      <c r="N25" s="4"/>
      <c r="O25" s="4"/>
      <c r="P25" s="4"/>
    </row>
    <row r="26" spans="1:24" ht="18" thickBot="1">
      <c r="A26" s="433" t="s">
        <v>496</v>
      </c>
      <c r="B26" s="434"/>
      <c r="C26" s="434"/>
      <c r="D26" s="434"/>
      <c r="E26" s="434"/>
      <c r="F26" s="434"/>
      <c r="G26" s="434"/>
      <c r="H26" s="435"/>
      <c r="J26" s="4"/>
      <c r="K26" s="4"/>
      <c r="L26" s="4"/>
      <c r="M26" s="4"/>
      <c r="N26" s="4"/>
      <c r="O26" s="4"/>
      <c r="P26" s="4"/>
    </row>
    <row r="27" spans="1:24" ht="18" thickTop="1">
      <c r="A27" s="222" t="s">
        <v>4</v>
      </c>
      <c r="B27" s="223">
        <v>4</v>
      </c>
      <c r="C27" s="224">
        <v>2</v>
      </c>
      <c r="D27" s="223">
        <v>2</v>
      </c>
      <c r="E27" s="223"/>
      <c r="F27" s="223"/>
      <c r="G27" s="223"/>
      <c r="H27" s="225"/>
      <c r="J27" s="4"/>
      <c r="K27" s="4"/>
      <c r="L27" s="4"/>
      <c r="M27" s="4"/>
      <c r="N27" s="4"/>
      <c r="O27" s="4"/>
      <c r="P27" s="4"/>
    </row>
    <row r="28" spans="1:24">
      <c r="A28" s="222" t="s">
        <v>5</v>
      </c>
      <c r="B28" s="223">
        <v>4</v>
      </c>
      <c r="C28" s="224">
        <v>2</v>
      </c>
      <c r="D28" s="223">
        <v>2</v>
      </c>
      <c r="E28" s="223"/>
      <c r="F28" s="223"/>
      <c r="G28" s="223"/>
      <c r="H28" s="225"/>
      <c r="J28" s="4"/>
      <c r="K28" s="4"/>
      <c r="L28" s="4"/>
      <c r="M28" s="4"/>
      <c r="N28" s="4"/>
      <c r="O28" s="4"/>
      <c r="P28" s="4"/>
    </row>
    <row r="29" spans="1:24">
      <c r="A29" s="222" t="s">
        <v>6</v>
      </c>
      <c r="B29" s="223">
        <v>4</v>
      </c>
      <c r="C29" s="224">
        <v>3</v>
      </c>
      <c r="D29" s="223">
        <v>3</v>
      </c>
      <c r="E29" s="223"/>
      <c r="F29" s="223"/>
      <c r="G29" s="223"/>
      <c r="H29" s="225"/>
      <c r="J29" s="4"/>
      <c r="K29" s="4"/>
      <c r="L29" s="4"/>
      <c r="M29" s="4"/>
      <c r="N29" s="4"/>
      <c r="O29" s="4"/>
      <c r="P29" s="4"/>
    </row>
    <row r="30" spans="1:24">
      <c r="A30" s="222" t="s">
        <v>7</v>
      </c>
      <c r="B30" s="223">
        <v>4</v>
      </c>
      <c r="C30" s="224">
        <v>2</v>
      </c>
      <c r="D30" s="223">
        <v>2</v>
      </c>
      <c r="E30" s="223"/>
      <c r="F30" s="223"/>
      <c r="G30" s="223"/>
      <c r="H30" s="225"/>
      <c r="J30" s="4"/>
      <c r="K30" s="4"/>
      <c r="L30" s="4"/>
      <c r="M30" s="4"/>
      <c r="N30" s="4"/>
      <c r="O30" s="4"/>
      <c r="P30" s="4"/>
    </row>
    <row r="31" spans="1:24" ht="18" thickBot="1">
      <c r="A31" s="226" t="s">
        <v>8</v>
      </c>
      <c r="B31" s="227">
        <v>4</v>
      </c>
      <c r="C31" s="228">
        <v>3</v>
      </c>
      <c r="D31" s="227">
        <v>3</v>
      </c>
      <c r="E31" s="227"/>
      <c r="F31" s="227"/>
      <c r="G31" s="227"/>
      <c r="H31" s="229"/>
      <c r="J31" s="4"/>
      <c r="K31" s="4"/>
      <c r="L31" s="4"/>
      <c r="M31" s="4"/>
      <c r="N31" s="4"/>
      <c r="O31" s="4"/>
      <c r="P31" s="4"/>
    </row>
  </sheetData>
  <mergeCells count="10">
    <mergeCell ref="R10:X10"/>
    <mergeCell ref="R19:X19"/>
    <mergeCell ref="J18:P18"/>
    <mergeCell ref="R3:S3"/>
    <mergeCell ref="J2:P2"/>
    <mergeCell ref="A10:H10"/>
    <mergeCell ref="A18:H18"/>
    <mergeCell ref="A26:H26"/>
    <mergeCell ref="J10:P10"/>
    <mergeCell ref="A2:H2"/>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전체방향성</vt:lpstr>
      <vt:lpstr>재무보고서</vt:lpstr>
      <vt:lpstr>순위기록</vt:lpstr>
      <vt:lpstr>BOM</vt:lpstr>
      <vt:lpstr>구매</vt:lpstr>
      <vt:lpstr>구매(공급업체 시장)</vt:lpstr>
      <vt:lpstr>OP</vt:lpstr>
      <vt:lpstr>OP설비</vt:lpstr>
      <vt:lpstr>sales</vt:lpstr>
      <vt:lpstr>SCM</vt:lpstr>
      <vt:lpstr>SCM재고변동</vt:lpstr>
      <vt:lpstr>2018자료</vt:lpstr>
      <vt:lpstr>구매(납품신뢰성)</vt:lpstr>
      <vt:lpstr>구매(원자재 구매)</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Jinsoo Kim</dc:creator>
  <cp:lastModifiedBy>Jinsoo Kim</cp:lastModifiedBy>
  <dcterms:created xsi:type="dcterms:W3CDTF">2018-10-04T06:35:25Z</dcterms:created>
  <dcterms:modified xsi:type="dcterms:W3CDTF">2019-12-05T05:20:05Z</dcterms:modified>
</cp:coreProperties>
</file>