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est1" sheetId="2" state="visible" r:id="rId2"/>
    <sheet xmlns:r="http://schemas.openxmlformats.org/officeDocument/2006/relationships" name="tes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w val="0.6"/>
          <h val="0.8"/>
        </manualLayout>
      </layout>
      <scatterChart>
        <ser>
          <idx val="0"/>
          <order val="0"/>
          <tx>
            <strRef>
              <f>'test1'!$B$1</f>
            </strRef>
          </tx>
          <spPr>
            <a:ln xmlns:a="http://schemas.openxmlformats.org/drawingml/2006/main">
              <a:prstDash val="sysDot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'test1'!$G$10:$G$18</f>
            </numRef>
          </xVal>
          <yVal>
            <numRef>
              <f>'test1'!$H$10:$H$18</f>
            </numRef>
          </yVal>
        </ser>
        <ser>
          <idx val="1"/>
          <order val="1"/>
          <tx>
            <strRef>
              <f>'test2'!$B$1</f>
            </strRef>
          </tx>
          <spPr>
            <a:ln xmlns:a="http://schemas.openxmlformats.org/drawingml/2006/main">
              <a:prstDash val="sysDot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'test2'!$G$10:$G$26</f>
            </numRef>
          </xVal>
          <yVal>
            <numRef>
              <f>'test2'!$H$10:$H$26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w val="0.8"/>
          <h val="0.8"/>
        </manualLayout>
      </layout>
      <scatterChart>
        <ser>
          <idx val="0"/>
          <order val="0"/>
          <tx>
            <strRef>
              <f>'test1'!$B$1</f>
            </strRef>
          </tx>
          <spPr>
            <a:ln xmlns:a="http://schemas.openxmlformats.org/drawingml/2006/main">
              <a:prstDash val="sysDot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'test1'!$G$10:$G$18</f>
            </numRef>
          </xVal>
          <yVal>
            <numRef>
              <f>'test1'!$H$10:$H$18</f>
            </numRef>
          </yVal>
        </ser>
        <axId val="10"/>
        <axId val="20"/>
      </scatterChart>
      <valAx>
        <axId val="10"/>
        <scaling>
          <orientation val="minMax"/>
          <max val="35"/>
          <min val="-35"/>
        </scaling>
        <axPos val="l"/>
        <majorGridlines/>
        <majorTickMark val="none"/>
        <minorTickMark val="none"/>
        <crossAx val="20"/>
        <majorUnit val="7"/>
      </valAx>
      <valAx>
        <axId val="20"/>
        <scaling>
          <orientation val="minMax"/>
          <max val="35"/>
          <min val="-35"/>
        </scaling>
        <axPos val="l"/>
        <majorGridlines/>
        <majorTickMark val="none"/>
        <minorTickMark val="none"/>
        <crossAx val="10"/>
        <majorUnit val="7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w val="0.8"/>
          <h val="0.8"/>
        </manualLayout>
      </layout>
      <scatterChart>
        <ser>
          <idx val="0"/>
          <order val="0"/>
          <tx>
            <strRef>
              <f>'test2'!$B$1</f>
            </strRef>
          </tx>
          <spPr>
            <a:ln xmlns:a="http://schemas.openxmlformats.org/drawingml/2006/main">
              <a:prstDash val="sysDot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'test2'!$G$10:$G$26</f>
            </numRef>
          </xVal>
          <yVal>
            <numRef>
              <f>'test2'!$H$10:$H$26</f>
            </numRef>
          </yVal>
        </ser>
        <axId val="10"/>
        <axId val="20"/>
      </scatterChart>
      <valAx>
        <axId val="10"/>
        <scaling>
          <orientation val="minMax"/>
          <max val="15"/>
          <min val="-15"/>
        </scaling>
        <axPos val="l"/>
        <majorGridlines/>
        <majorTickMark val="none"/>
        <minorTickMark val="none"/>
        <crossAx val="20"/>
        <majorUnit val="3"/>
      </valAx>
      <valAx>
        <axId val="20"/>
        <scaling>
          <orientation val="minMax"/>
          <max val="15"/>
          <min val="-15"/>
        </scaling>
        <axPos val="l"/>
        <majorGridlines/>
        <majorTickMark val="none"/>
        <minorTickMark val="none"/>
        <crossAx val="10"/>
        <majorUnit val="3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14</row>
      <rowOff>0</rowOff>
    </from>
    <ext cx="72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11</col>
      <colOff>0</colOff>
      <row>9</row>
      <rowOff>0</rowOff>
    </from>
    <ext cx="54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11</col>
      <colOff>0</colOff>
      <row>9</row>
      <rowOff>0</rowOff>
    </from>
    <ext cx="54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X</t>
        </is>
      </c>
      <c r="C1" t="inlineStr">
        <is>
          <t>Y</t>
        </is>
      </c>
      <c r="D1" t="inlineStr">
        <is>
          <t>Z</t>
        </is>
      </c>
      <c r="E1" t="inlineStr">
        <is>
          <t>D</t>
        </is>
      </c>
      <c r="F1" t="inlineStr">
        <is>
          <t>d</t>
        </is>
      </c>
      <c r="G1" t="inlineStr">
        <is>
          <t>r_max</t>
        </is>
      </c>
      <c r="H1" t="inlineStr">
        <is>
          <t>r_min</t>
        </is>
      </c>
      <c r="I1" t="inlineStr">
        <is>
          <t>r_0</t>
        </is>
      </c>
      <c r="J1" t="inlineStr">
        <is>
          <t>theta_rot</t>
        </is>
      </c>
    </row>
    <row r="2">
      <c r="A2" t="inlineStr">
        <is>
          <t>test1</t>
        </is>
      </c>
      <c r="B2">
        <f>'test1'!L2</f>
        <v/>
      </c>
      <c r="C2">
        <f>'test1'!L3</f>
        <v/>
      </c>
      <c r="D2">
        <f>'test1'!L4</f>
        <v/>
      </c>
      <c r="E2">
        <f>'test1'!L5</f>
        <v/>
      </c>
      <c r="F2">
        <f>'test1'!L6</f>
        <v/>
      </c>
      <c r="G2">
        <f>'test1'!H4</f>
        <v/>
      </c>
      <c r="H2">
        <f>'test1'!H5</f>
        <v/>
      </c>
      <c r="I2">
        <f>H2-0.005</f>
        <v/>
      </c>
      <c r="J2" t="n">
        <v>0</v>
      </c>
    </row>
    <row r="3">
      <c r="A3" t="inlineStr">
        <is>
          <t>test2</t>
        </is>
      </c>
      <c r="B3">
        <f>'test2'!L2</f>
        <v/>
      </c>
      <c r="C3">
        <f>'test2'!L3</f>
        <v/>
      </c>
      <c r="D3">
        <f>'test2'!L4</f>
        <v/>
      </c>
      <c r="E3">
        <f>'test2'!L5</f>
        <v/>
      </c>
      <c r="F3">
        <f>'test2'!L6</f>
        <v/>
      </c>
      <c r="G3">
        <f>'test2'!H4</f>
        <v/>
      </c>
      <c r="H3">
        <f>'test2'!H5</f>
        <v/>
      </c>
      <c r="I3">
        <f>H3-0.005</f>
        <v/>
      </c>
      <c r="J3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test1</t>
        </is>
      </c>
      <c r="J1" t="inlineStr">
        <is>
          <t>再計算</t>
        </is>
      </c>
      <c r="K1" t="inlineStr">
        <is>
          <t>Name</t>
        </is>
      </c>
      <c r="L1">
        <f>B1</f>
        <v/>
      </c>
    </row>
    <row r="2">
      <c r="A2" t="inlineStr">
        <is>
          <t>X</t>
        </is>
      </c>
      <c r="B2" t="n">
        <v>-0.0059</v>
      </c>
      <c r="K2" t="inlineStr">
        <is>
          <t>X</t>
        </is>
      </c>
      <c r="L2">
        <f>-P13/2</f>
        <v/>
      </c>
    </row>
    <row r="3">
      <c r="A3" t="inlineStr">
        <is>
          <t>Y</t>
        </is>
      </c>
      <c r="B3" t="n">
        <v>0.0008</v>
      </c>
      <c r="K3" t="inlineStr">
        <is>
          <t>Y</t>
        </is>
      </c>
      <c r="L3">
        <f>-P14/2</f>
        <v/>
      </c>
    </row>
    <row r="4">
      <c r="A4" t="inlineStr">
        <is>
          <t>Z</t>
        </is>
      </c>
      <c r="B4" t="n">
        <v>0</v>
      </c>
      <c r="G4" t="inlineStr">
        <is>
          <t>r_max</t>
        </is>
      </c>
      <c r="H4">
        <f>max(E10:E17)</f>
        <v/>
      </c>
      <c r="K4" t="inlineStr">
        <is>
          <t>Z</t>
        </is>
      </c>
      <c r="L4">
        <f>B4</f>
        <v/>
      </c>
    </row>
    <row r="5">
      <c r="A5" t="inlineStr">
        <is>
          <t>D</t>
        </is>
      </c>
      <c r="B5" t="n">
        <v>9.9886</v>
      </c>
      <c r="G5" t="inlineStr">
        <is>
          <t>r_min</t>
        </is>
      </c>
      <c r="H5">
        <f>min(E10:E17)</f>
        <v/>
      </c>
      <c r="K5" t="inlineStr">
        <is>
          <t>D</t>
        </is>
      </c>
      <c r="L5">
        <f>SQRT(L2^2+L3^2-P15)*2</f>
        <v/>
      </c>
    </row>
    <row r="6">
      <c r="A6" t="inlineStr">
        <is>
          <t>d</t>
        </is>
      </c>
      <c r="B6" t="n">
        <v>0.0368</v>
      </c>
      <c r="G6" t="inlineStr">
        <is>
          <t>r_0</t>
        </is>
      </c>
      <c r="H6">
        <f>'summary'!I2</f>
        <v/>
      </c>
      <c r="K6" t="inlineStr">
        <is>
          <t>d</t>
        </is>
      </c>
      <c r="L6">
        <f t="array" ref="L6">MAX(IF(I10:I17,SQRT((A10:A17-L2)^2+(B10:B17-L3)^2),""))-MIN(IF(I10:I17,SQRT((A10:A17-L2)^2+(B10:B17-L3)^2),""))</f>
        <v/>
      </c>
    </row>
    <row r="7">
      <c r="G7" t="inlineStr">
        <is>
          <t>theta_rot</t>
        </is>
      </c>
      <c r="H7">
        <f>'summary'!J2</f>
        <v/>
      </c>
    </row>
    <row r="8">
      <c r="A8" t="inlineStr">
        <is>
          <t>NoOfPnt</t>
        </is>
      </c>
      <c r="B8" t="n">
        <v>8</v>
      </c>
    </row>
    <row r="9">
      <c r="A9" t="inlineStr">
        <is>
          <t>X</t>
        </is>
      </c>
      <c r="B9" t="inlineStr">
        <is>
          <t>Y</t>
        </is>
      </c>
      <c r="C9" t="inlineStr">
        <is>
          <t>Z</t>
        </is>
      </c>
      <c r="D9" t="inlineStr">
        <is>
          <t>theta</t>
        </is>
      </c>
      <c r="E9" t="inlineStr">
        <is>
          <t>r</t>
        </is>
      </c>
      <c r="G9" t="inlineStr">
        <is>
          <t>X_difr</t>
        </is>
      </c>
      <c r="H9" t="inlineStr">
        <is>
          <t>Y_difr</t>
        </is>
      </c>
      <c r="I9" t="inlineStr">
        <is>
          <t>Include</t>
        </is>
      </c>
      <c r="K9" t="inlineStr">
        <is>
          <t>N</t>
        </is>
      </c>
      <c r="L9">
        <f>COUNTIF(I10:I17,TRUE)</f>
        <v/>
      </c>
      <c r="O9">
        <f>L12</f>
        <v/>
      </c>
      <c r="P9">
        <f>L14</f>
        <v/>
      </c>
      <c r="Q9">
        <f>L10</f>
        <v/>
      </c>
    </row>
    <row r="10">
      <c r="A10" t="n">
        <v>4.9837</v>
      </c>
      <c r="B10" t="n">
        <v>0</v>
      </c>
      <c r="C10" t="n">
        <v>0</v>
      </c>
      <c r="D10">
        <f>ATAN2(A10-$L$2,B10-$L$3)</f>
        <v/>
      </c>
      <c r="E10">
        <f>((A10-$L$2)^2+(B10-$L$3)^2)^0.5</f>
        <v/>
      </c>
      <c r="G10">
        <f>IF(I10,(E10-$H$6)*cos(D10+$H$7)*1000,NA())</f>
        <v/>
      </c>
      <c r="H10">
        <f>IF(I10,(E10-$H$6)*sin(D10+$H$7)*1000,NA())</f>
        <v/>
      </c>
      <c r="I10">
        <f>TRUE</f>
        <v/>
      </c>
      <c r="K10" t="inlineStr">
        <is>
          <t>X</t>
        </is>
      </c>
      <c r="L10">
        <f>SUMPRODUCT(A10:A17*I10:I17)</f>
        <v/>
      </c>
      <c r="O10">
        <f>L14</f>
        <v/>
      </c>
      <c r="P10">
        <f>L13</f>
        <v/>
      </c>
      <c r="Q10">
        <f>L11</f>
        <v/>
      </c>
    </row>
    <row r="11">
      <c r="A11" t="n">
        <v>3.518</v>
      </c>
      <c r="B11" t="n">
        <v>3.518</v>
      </c>
      <c r="C11" t="n">
        <v>0</v>
      </c>
      <c r="D11">
        <f>ATAN2(A11-$L$2,B11-$L$3)</f>
        <v/>
      </c>
      <c r="E11">
        <f>((A11-$L$2)^2+(B11-$L$3)^2)^0.5</f>
        <v/>
      </c>
      <c r="G11">
        <f>IF(I11,(E11-$H$6)*cos(D11+$H$7)*1000,NA())</f>
        <v/>
      </c>
      <c r="H11">
        <f>IF(I11,(E11-$H$6)*sin(D11+$H$7)*1000,NA())</f>
        <v/>
      </c>
      <c r="I11">
        <f>TRUE</f>
        <v/>
      </c>
      <c r="K11" t="inlineStr">
        <is>
          <t>Y</t>
        </is>
      </c>
      <c r="L11">
        <f>SUMPRODUCT(B10:B17*I10:I17)</f>
        <v/>
      </c>
      <c r="O11">
        <f>L10</f>
        <v/>
      </c>
      <c r="P11">
        <f>L11</f>
        <v/>
      </c>
      <c r="Q11">
        <f>L9</f>
        <v/>
      </c>
    </row>
    <row r="12">
      <c r="A12" t="n">
        <v>0</v>
      </c>
      <c r="B12" t="n">
        <v>4.9956</v>
      </c>
      <c r="C12" t="n">
        <v>0</v>
      </c>
      <c r="D12">
        <f>ATAN2(A12-$L$2,B12-$L$3)</f>
        <v/>
      </c>
      <c r="E12">
        <f>((A12-$L$2)^2+(B12-$L$3)^2)^0.5</f>
        <v/>
      </c>
      <c r="G12">
        <f>IF(I12,(E12-$H$6)*cos(D12+$H$7)*1000,NA())</f>
        <v/>
      </c>
      <c r="H12">
        <f>IF(I12,(E12-$H$6)*sin(D12+$H$7)*1000,NA())</f>
        <v/>
      </c>
      <c r="I12">
        <f>TRUE</f>
        <v/>
      </c>
      <c r="K12" t="inlineStr">
        <is>
          <t>X2</t>
        </is>
      </c>
      <c r="L12">
        <f>SUMPRODUCT(A10:A17^2*I10:I17)</f>
        <v/>
      </c>
    </row>
    <row r="13">
      <c r="A13" t="n">
        <v>-3.544</v>
      </c>
      <c r="B13" t="n">
        <v>3.544</v>
      </c>
      <c r="C13" t="n">
        <v>0</v>
      </c>
      <c r="D13">
        <f>ATAN2(A13-$L$2,B13-$L$3)</f>
        <v/>
      </c>
      <c r="E13">
        <f>((A13-$L$2)^2+(B13-$L$3)^2)^0.5</f>
        <v/>
      </c>
      <c r="G13">
        <f>IF(I13,(E13-$H$6)*cos(D13+$H$7)*1000,NA())</f>
        <v/>
      </c>
      <c r="H13">
        <f>IF(I13,(E13-$H$6)*sin(D13+$H$7)*1000,NA())</f>
        <v/>
      </c>
      <c r="I13">
        <f>TRUE</f>
        <v/>
      </c>
      <c r="K13" t="inlineStr">
        <is>
          <t>Y2</t>
        </is>
      </c>
      <c r="L13">
        <f>SUMPRODUCT(B10:B17^2*I10:I17)</f>
        <v/>
      </c>
      <c r="O13" t="inlineStr">
        <is>
          <t>A</t>
        </is>
      </c>
      <c r="P13">
        <f t="array" ref="P13:p15">MMULT(MINVERSE(O9:Q11),-L15:L17)</f>
        <v/>
      </c>
    </row>
    <row r="14">
      <c r="A14" t="n">
        <v>-5.009</v>
      </c>
      <c r="B14" t="n">
        <v>0</v>
      </c>
      <c r="C14" t="n">
        <v>0</v>
      </c>
      <c r="D14">
        <f>ATAN2(A14-$L$2,B14-$L$3)</f>
        <v/>
      </c>
      <c r="E14">
        <f>((A14-$L$2)^2+(B14-$L$3)^2)^0.5</f>
        <v/>
      </c>
      <c r="G14">
        <f>IF(I14,(E14-$H$6)*cos(D14+$H$7)*1000,NA())</f>
        <v/>
      </c>
      <c r="H14">
        <f>IF(I14,(E14-$H$6)*sin(D14+$H$7)*1000,NA())</f>
        <v/>
      </c>
      <c r="I14">
        <f>TRUE</f>
        <v/>
      </c>
      <c r="K14" t="inlineStr">
        <is>
          <t>XY</t>
        </is>
      </c>
      <c r="L14">
        <f>SUMPRODUCT(A10:A17*B10:B17*I10:I17)</f>
        <v/>
      </c>
      <c r="O14" t="inlineStr">
        <is>
          <t>B</t>
        </is>
      </c>
    </row>
    <row r="15">
      <c r="A15" t="n">
        <v>-3.532</v>
      </c>
      <c r="B15" t="n">
        <v>-3.532</v>
      </c>
      <c r="C15" t="n">
        <v>0</v>
      </c>
      <c r="D15">
        <f>ATAN2(A15-$L$2,B15-$L$3)</f>
        <v/>
      </c>
      <c r="E15">
        <f>((A15-$L$2)^2+(B15-$L$3)^2)^0.5</f>
        <v/>
      </c>
      <c r="G15">
        <f>IF(I15,(E15-$H$6)*cos(D15+$H$7)*1000,NA())</f>
        <v/>
      </c>
      <c r="H15">
        <f>IF(I15,(E15-$H$6)*sin(D15+$H$7)*1000,NA())</f>
        <v/>
      </c>
      <c r="I15">
        <f>TRUE</f>
        <v/>
      </c>
      <c r="K15" t="inlineStr">
        <is>
          <t>X3+XY2</t>
        </is>
      </c>
      <c r="L15">
        <f>SUMPRODUCT(I10:I17*(A10:A17^3+A10:A17*B10:B17^2))</f>
        <v/>
      </c>
      <c r="O15" t="inlineStr">
        <is>
          <t>C</t>
        </is>
      </c>
    </row>
    <row r="16">
      <c r="A16" t="n">
        <v>-0</v>
      </c>
      <c r="B16" t="n">
        <v>-4.9824</v>
      </c>
      <c r="C16" t="n">
        <v>0</v>
      </c>
      <c r="D16">
        <f>ATAN2(A16-$L$2,B16-$L$3)</f>
        <v/>
      </c>
      <c r="E16">
        <f>((A16-$L$2)^2+(B16-$L$3)^2)^0.5</f>
        <v/>
      </c>
      <c r="G16">
        <f>IF(I16,(E16-$H$6)*cos(D16+$H$7)*1000,NA())</f>
        <v/>
      </c>
      <c r="H16">
        <f>IF(I16,(E16-$H$6)*sin(D16+$H$7)*1000,NA())</f>
        <v/>
      </c>
      <c r="I16">
        <f>TRUE</f>
        <v/>
      </c>
      <c r="K16" t="inlineStr">
        <is>
          <t>Y3+YX2</t>
        </is>
      </c>
      <c r="L16">
        <f>SUMPRODUCT(I10:I17*(B10:B17^3+B10:B17*A10:A17^2))</f>
        <v/>
      </c>
    </row>
    <row r="17">
      <c r="A17" t="n">
        <v>3.5365</v>
      </c>
      <c r="B17" t="n">
        <v>-3.5365</v>
      </c>
      <c r="C17" t="n">
        <v>0</v>
      </c>
      <c r="D17">
        <f>ATAN2(A17-$L$2,B17-$L$3)</f>
        <v/>
      </c>
      <c r="E17">
        <f>((A17-$L$2)^2+(B17-$L$3)^2)^0.5</f>
        <v/>
      </c>
      <c r="G17">
        <f>IF(I17,(E17-$H$6)*cos(D17+$H$7)*1000,NA())</f>
        <v/>
      </c>
      <c r="H17">
        <f>IF(I17,(E17-$H$6)*sin(D17+$H$7)*1000,NA())</f>
        <v/>
      </c>
      <c r="I17">
        <f>TRUE</f>
        <v/>
      </c>
      <c r="K17" t="inlineStr">
        <is>
          <t>X2+Y2</t>
        </is>
      </c>
      <c r="L17">
        <f>L12+L13</f>
        <v/>
      </c>
    </row>
    <row r="18">
      <c r="G18">
        <f>G10</f>
        <v/>
      </c>
      <c r="H18">
        <f>H10</f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test2</t>
        </is>
      </c>
      <c r="J1" t="inlineStr">
        <is>
          <t>再計算</t>
        </is>
      </c>
      <c r="K1" t="inlineStr">
        <is>
          <t>Name</t>
        </is>
      </c>
      <c r="L1">
        <f>B1</f>
        <v/>
      </c>
    </row>
    <row r="2">
      <c r="A2" t="inlineStr">
        <is>
          <t>X</t>
        </is>
      </c>
      <c r="B2" t="n">
        <v>-0.0011</v>
      </c>
      <c r="K2" t="inlineStr">
        <is>
          <t>X</t>
        </is>
      </c>
      <c r="L2">
        <f>-P13/2</f>
        <v/>
      </c>
    </row>
    <row r="3">
      <c r="A3" t="inlineStr">
        <is>
          <t>Y</t>
        </is>
      </c>
      <c r="B3" t="n">
        <v>-0.0013</v>
      </c>
      <c r="K3" t="inlineStr">
        <is>
          <t>Y</t>
        </is>
      </c>
      <c r="L3">
        <f>-P14/2</f>
        <v/>
      </c>
    </row>
    <row r="4">
      <c r="A4" t="inlineStr">
        <is>
          <t>Z</t>
        </is>
      </c>
      <c r="B4" t="n">
        <v>0</v>
      </c>
      <c r="G4" t="inlineStr">
        <is>
          <t>r_max</t>
        </is>
      </c>
      <c r="H4">
        <f>max(E10:E25)</f>
        <v/>
      </c>
      <c r="K4" t="inlineStr">
        <is>
          <t>Z</t>
        </is>
      </c>
      <c r="L4">
        <f>B4</f>
        <v/>
      </c>
    </row>
    <row r="5">
      <c r="A5" t="inlineStr">
        <is>
          <t>D</t>
        </is>
      </c>
      <c r="B5" t="n">
        <v>20.0012</v>
      </c>
      <c r="G5" t="inlineStr">
        <is>
          <t>r_min</t>
        </is>
      </c>
      <c r="H5">
        <f>min(E10:E25)</f>
        <v/>
      </c>
      <c r="K5" t="inlineStr">
        <is>
          <t>D</t>
        </is>
      </c>
      <c r="L5">
        <f>SQRT(L2^2+L3^2-P15)*2</f>
        <v/>
      </c>
    </row>
    <row r="6">
      <c r="A6" t="inlineStr">
        <is>
          <t>d</t>
        </is>
      </c>
      <c r="B6" t="n">
        <v>0.0137</v>
      </c>
      <c r="G6" t="inlineStr">
        <is>
          <t>r_0</t>
        </is>
      </c>
      <c r="H6">
        <f>'summary'!I3</f>
        <v/>
      </c>
      <c r="K6" t="inlineStr">
        <is>
          <t>d</t>
        </is>
      </c>
      <c r="L6">
        <f t="array" ref="L6">MAX(IF(I10:I25,SQRT((A10:A25-L2)^2+(B10:B25-L3)^2),""))-MIN(IF(I10:I25,SQRT((A10:A25-L2)^2+(B10:B25-L3)^2),""))</f>
        <v/>
      </c>
    </row>
    <row r="7">
      <c r="G7" t="inlineStr">
        <is>
          <t>theta_rot</t>
        </is>
      </c>
      <c r="H7">
        <f>'summary'!J3</f>
        <v/>
      </c>
    </row>
    <row r="8">
      <c r="A8" t="inlineStr">
        <is>
          <t>NoOfPnt</t>
        </is>
      </c>
      <c r="B8" t="n">
        <v>16</v>
      </c>
    </row>
    <row r="9">
      <c r="A9" t="inlineStr">
        <is>
          <t>X</t>
        </is>
      </c>
      <c r="B9" t="inlineStr">
        <is>
          <t>Y</t>
        </is>
      </c>
      <c r="C9" t="inlineStr">
        <is>
          <t>Z</t>
        </is>
      </c>
      <c r="D9" t="inlineStr">
        <is>
          <t>theta</t>
        </is>
      </c>
      <c r="E9" t="inlineStr">
        <is>
          <t>r</t>
        </is>
      </c>
      <c r="G9" t="inlineStr">
        <is>
          <t>X_difr</t>
        </is>
      </c>
      <c r="H9" t="inlineStr">
        <is>
          <t>Y_difr</t>
        </is>
      </c>
      <c r="I9" t="inlineStr">
        <is>
          <t>Include</t>
        </is>
      </c>
      <c r="K9" t="inlineStr">
        <is>
          <t>N</t>
        </is>
      </c>
      <c r="L9">
        <f>COUNTIF(I10:I25,TRUE)</f>
        <v/>
      </c>
      <c r="O9">
        <f>L12</f>
        <v/>
      </c>
      <c r="P9">
        <f>L14</f>
        <v/>
      </c>
      <c r="Q9">
        <f>L10</f>
        <v/>
      </c>
    </row>
    <row r="10">
      <c r="A10" t="n">
        <v>10.0028</v>
      </c>
      <c r="B10" t="n">
        <v>0</v>
      </c>
      <c r="C10" t="n">
        <v>0</v>
      </c>
      <c r="D10">
        <f>ATAN2(A10-$L$2,B10-$L$3)</f>
        <v/>
      </c>
      <c r="E10">
        <f>((A10-$L$2)^2+(B10-$L$3)^2)^0.5</f>
        <v/>
      </c>
      <c r="G10">
        <f>IF(I10,(E10-$H$6)*cos(D10+$H$7)*1000,NA())</f>
        <v/>
      </c>
      <c r="H10">
        <f>IF(I10,(E10-$H$6)*sin(D10+$H$7)*1000,NA())</f>
        <v/>
      </c>
      <c r="I10">
        <f>TRUE</f>
        <v/>
      </c>
      <c r="K10" t="inlineStr">
        <is>
          <t>X</t>
        </is>
      </c>
      <c r="L10">
        <f>SUMPRODUCT(A10:A25*I10:I25)</f>
        <v/>
      </c>
      <c r="O10">
        <f>L14</f>
        <v/>
      </c>
      <c r="P10">
        <f>L13</f>
        <v/>
      </c>
      <c r="Q10">
        <f>L11</f>
        <v/>
      </c>
    </row>
    <row r="11">
      <c r="A11" t="n">
        <v>9.239699999999999</v>
      </c>
      <c r="B11" t="n">
        <v>3.8272</v>
      </c>
      <c r="C11" t="n">
        <v>0</v>
      </c>
      <c r="D11">
        <f>ATAN2(A11-$L$2,B11-$L$3)</f>
        <v/>
      </c>
      <c r="E11">
        <f>((A11-$L$2)^2+(B11-$L$3)^2)^0.5</f>
        <v/>
      </c>
      <c r="G11">
        <f>IF(I11,(E11-$H$6)*cos(D11+$H$7)*1000,NA())</f>
        <v/>
      </c>
      <c r="H11">
        <f>IF(I11,(E11-$H$6)*sin(D11+$H$7)*1000,NA())</f>
        <v/>
      </c>
      <c r="I11">
        <f>TRUE</f>
        <v/>
      </c>
      <c r="K11" t="inlineStr">
        <is>
          <t>Y</t>
        </is>
      </c>
      <c r="L11">
        <f>SUMPRODUCT(B10:B25*I10:I25)</f>
        <v/>
      </c>
      <c r="O11">
        <f>L10</f>
        <v/>
      </c>
      <c r="P11">
        <f>L11</f>
        <v/>
      </c>
      <c r="Q11">
        <f>L9</f>
        <v/>
      </c>
    </row>
    <row r="12">
      <c r="A12" t="n">
        <v>7.0674</v>
      </c>
      <c r="B12" t="n">
        <v>7.0674</v>
      </c>
      <c r="C12" t="n">
        <v>0</v>
      </c>
      <c r="D12">
        <f>ATAN2(A12-$L$2,B12-$L$3)</f>
        <v/>
      </c>
      <c r="E12">
        <f>((A12-$L$2)^2+(B12-$L$3)^2)^0.5</f>
        <v/>
      </c>
      <c r="G12">
        <f>IF(I12,(E12-$H$6)*cos(D12+$H$7)*1000,NA())</f>
        <v/>
      </c>
      <c r="H12">
        <f>IF(I12,(E12-$H$6)*sin(D12+$H$7)*1000,NA())</f>
        <v/>
      </c>
      <c r="I12">
        <f>TRUE</f>
        <v/>
      </c>
      <c r="K12" t="inlineStr">
        <is>
          <t>X2</t>
        </is>
      </c>
      <c r="L12">
        <f>SUMPRODUCT(A10:A25^2*I10:I25)</f>
        <v/>
      </c>
    </row>
    <row r="13">
      <c r="A13" t="n">
        <v>3.8264</v>
      </c>
      <c r="B13" t="n">
        <v>9.2378</v>
      </c>
      <c r="C13" t="n">
        <v>0</v>
      </c>
      <c r="D13">
        <f>ATAN2(A13-$L$2,B13-$L$3)</f>
        <v/>
      </c>
      <c r="E13">
        <f>((A13-$L$2)^2+(B13-$L$3)^2)^0.5</f>
        <v/>
      </c>
      <c r="G13">
        <f>IF(I13,(E13-$H$6)*cos(D13+$H$7)*1000,NA())</f>
        <v/>
      </c>
      <c r="H13">
        <f>IF(I13,(E13-$H$6)*sin(D13+$H$7)*1000,NA())</f>
        <v/>
      </c>
      <c r="I13">
        <f>TRUE</f>
        <v/>
      </c>
      <c r="K13" t="inlineStr">
        <is>
          <t>Y2</t>
        </is>
      </c>
      <c r="L13">
        <f>SUMPRODUCT(B10:B25^2*I10:I25)</f>
        <v/>
      </c>
      <c r="O13" t="inlineStr">
        <is>
          <t>A</t>
        </is>
      </c>
      <c r="P13">
        <f t="array" ref="P13:p15">MMULT(MINVERSE(O9:Q11),-L15:L17)</f>
        <v/>
      </c>
    </row>
    <row r="14">
      <c r="A14" t="n">
        <v>0</v>
      </c>
      <c r="B14" t="n">
        <v>9.997199999999999</v>
      </c>
      <c r="C14" t="n">
        <v>0</v>
      </c>
      <c r="D14">
        <f>ATAN2(A14-$L$2,B14-$L$3)</f>
        <v/>
      </c>
      <c r="E14">
        <f>((A14-$L$2)^2+(B14-$L$3)^2)^0.5</f>
        <v/>
      </c>
      <c r="G14">
        <f>IF(I14,(E14-$H$6)*cos(D14+$H$7)*1000,NA())</f>
        <v/>
      </c>
      <c r="H14">
        <f>IF(I14,(E14-$H$6)*sin(D14+$H$7)*1000,NA())</f>
        <v/>
      </c>
      <c r="I14">
        <f>TRUE</f>
        <v/>
      </c>
      <c r="K14" t="inlineStr">
        <is>
          <t>XY</t>
        </is>
      </c>
      <c r="L14">
        <f>SUMPRODUCT(A10:A25*B10:B25*I10:I25)</f>
        <v/>
      </c>
      <c r="O14" t="inlineStr">
        <is>
          <t>B</t>
        </is>
      </c>
    </row>
    <row r="15">
      <c r="A15" t="n">
        <v>-3.8266</v>
      </c>
      <c r="B15" t="n">
        <v>9.238200000000001</v>
      </c>
      <c r="C15" t="n">
        <v>0</v>
      </c>
      <c r="D15">
        <f>ATAN2(A15-$L$2,B15-$L$3)</f>
        <v/>
      </c>
      <c r="E15">
        <f>((A15-$L$2)^2+(B15-$L$3)^2)^0.5</f>
        <v/>
      </c>
      <c r="G15">
        <f>IF(I15,(E15-$H$6)*cos(D15+$H$7)*1000,NA())</f>
        <v/>
      </c>
      <c r="H15">
        <f>IF(I15,(E15-$H$6)*sin(D15+$H$7)*1000,NA())</f>
        <v/>
      </c>
      <c r="I15">
        <f>TRUE</f>
        <v/>
      </c>
      <c r="K15" t="inlineStr">
        <is>
          <t>X3+XY2</t>
        </is>
      </c>
      <c r="L15">
        <f>SUMPRODUCT(I10:I25*(A10:A25^3+A10:A25*B10:B25^2))</f>
        <v/>
      </c>
      <c r="O15" t="inlineStr">
        <is>
          <t>C</t>
        </is>
      </c>
    </row>
    <row r="16">
      <c r="A16" t="n">
        <v>-7.0714</v>
      </c>
      <c r="B16" t="n">
        <v>7.0714</v>
      </c>
      <c r="C16" t="n">
        <v>0</v>
      </c>
      <c r="D16">
        <f>ATAN2(A16-$L$2,B16-$L$3)</f>
        <v/>
      </c>
      <c r="E16">
        <f>((A16-$L$2)^2+(B16-$L$3)^2)^0.5</f>
        <v/>
      </c>
      <c r="G16">
        <f>IF(I16,(E16-$H$6)*cos(D16+$H$7)*1000,NA())</f>
        <v/>
      </c>
      <c r="H16">
        <f>IF(I16,(E16-$H$6)*sin(D16+$H$7)*1000,NA())</f>
        <v/>
      </c>
      <c r="I16">
        <f>TRUE</f>
        <v/>
      </c>
      <c r="K16" t="inlineStr">
        <is>
          <t>Y3+YX2</t>
        </is>
      </c>
      <c r="L16">
        <f>SUMPRODUCT(I10:I25*(B10:B25^3+B10:B25*A10:A25^2))</f>
        <v/>
      </c>
    </row>
    <row r="17">
      <c r="A17" t="n">
        <v>-9.2384</v>
      </c>
      <c r="B17" t="n">
        <v>3.8267</v>
      </c>
      <c r="C17" t="n">
        <v>0</v>
      </c>
      <c r="D17">
        <f>ATAN2(A17-$L$2,B17-$L$3)</f>
        <v/>
      </c>
      <c r="E17">
        <f>((A17-$L$2)^2+(B17-$L$3)^2)^0.5</f>
        <v/>
      </c>
      <c r="G17">
        <f>IF(I17,(E17-$H$6)*cos(D17+$H$7)*1000,NA())</f>
        <v/>
      </c>
      <c r="H17">
        <f>IF(I17,(E17-$H$6)*sin(D17+$H$7)*1000,NA())</f>
        <v/>
      </c>
      <c r="I17">
        <f>TRUE</f>
        <v/>
      </c>
      <c r="K17" t="inlineStr">
        <is>
          <t>X2+Y2</t>
        </is>
      </c>
      <c r="L17">
        <f>L12+L13</f>
        <v/>
      </c>
    </row>
    <row r="18">
      <c r="A18" t="n">
        <v>-10.001</v>
      </c>
      <c r="B18" t="n">
        <v>0</v>
      </c>
      <c r="C18" t="n">
        <v>0</v>
      </c>
      <c r="D18">
        <f>ATAN2(A18-$L$2,B18-$L$3)</f>
        <v/>
      </c>
      <c r="E18">
        <f>((A18-$L$2)^2+(B18-$L$3)^2)^0.5</f>
        <v/>
      </c>
      <c r="G18">
        <f>IF(I18,(E18-$H$6)*cos(D18+$H$7)*1000,NA())</f>
        <v/>
      </c>
      <c r="H18">
        <f>IF(I18,(E18-$H$6)*sin(D18+$H$7)*1000,NA())</f>
        <v/>
      </c>
      <c r="I18">
        <f>TRUE</f>
        <v/>
      </c>
    </row>
    <row r="19">
      <c r="A19" t="n">
        <v>-9.2437</v>
      </c>
      <c r="B19" t="n">
        <v>-3.8289</v>
      </c>
      <c r="C19" t="n">
        <v>0</v>
      </c>
      <c r="D19">
        <f>ATAN2(A19-$L$2,B19-$L$3)</f>
        <v/>
      </c>
      <c r="E19">
        <f>((A19-$L$2)^2+(B19-$L$3)^2)^0.5</f>
        <v/>
      </c>
      <c r="G19">
        <f>IF(I19,(E19-$H$6)*cos(D19+$H$7)*1000,NA())</f>
        <v/>
      </c>
      <c r="H19">
        <f>IF(I19,(E19-$H$6)*sin(D19+$H$7)*1000,NA())</f>
        <v/>
      </c>
      <c r="I19">
        <f>TRUE</f>
        <v/>
      </c>
    </row>
    <row r="20">
      <c r="A20" t="n">
        <v>-7.0728</v>
      </c>
      <c r="B20" t="n">
        <v>-7.0728</v>
      </c>
      <c r="C20" t="n">
        <v>0</v>
      </c>
      <c r="D20">
        <f>ATAN2(A20-$L$2,B20-$L$3)</f>
        <v/>
      </c>
      <c r="E20">
        <f>((A20-$L$2)^2+(B20-$L$3)^2)^0.5</f>
        <v/>
      </c>
      <c r="G20">
        <f>IF(I20,(E20-$H$6)*cos(D20+$H$7)*1000,NA())</f>
        <v/>
      </c>
      <c r="H20">
        <f>IF(I20,(E20-$H$6)*sin(D20+$H$7)*1000,NA())</f>
        <v/>
      </c>
      <c r="I20">
        <f>TRUE</f>
        <v/>
      </c>
    </row>
    <row r="21">
      <c r="A21" t="n">
        <v>-3.8301</v>
      </c>
      <c r="B21" t="n">
        <v>-9.246700000000001</v>
      </c>
      <c r="C21" t="n">
        <v>0</v>
      </c>
      <c r="D21">
        <f>ATAN2(A21-$L$2,B21-$L$3)</f>
        <v/>
      </c>
      <c r="E21">
        <f>((A21-$L$2)^2+(B21-$L$3)^2)^0.5</f>
        <v/>
      </c>
      <c r="G21">
        <f>IF(I21,(E21-$H$6)*cos(D21+$H$7)*1000,NA())</f>
        <v/>
      </c>
      <c r="H21">
        <f>IF(I21,(E21-$H$6)*sin(D21+$H$7)*1000,NA())</f>
        <v/>
      </c>
      <c r="I21">
        <f>TRUE</f>
        <v/>
      </c>
    </row>
    <row r="22">
      <c r="A22" t="n">
        <v>-0</v>
      </c>
      <c r="B22" t="n">
        <v>-10.0063</v>
      </c>
      <c r="C22" t="n">
        <v>0</v>
      </c>
      <c r="D22">
        <f>ATAN2(A22-$L$2,B22-$L$3)</f>
        <v/>
      </c>
      <c r="E22">
        <f>((A22-$L$2)^2+(B22-$L$3)^2)^0.5</f>
        <v/>
      </c>
      <c r="G22">
        <f>IF(I22,(E22-$H$6)*cos(D22+$H$7)*1000,NA())</f>
        <v/>
      </c>
      <c r="H22">
        <f>IF(I22,(E22-$H$6)*sin(D22+$H$7)*1000,NA())</f>
        <v/>
      </c>
      <c r="I22">
        <f>TRUE</f>
        <v/>
      </c>
    </row>
    <row r="23">
      <c r="A23" t="n">
        <v>3.8266</v>
      </c>
      <c r="B23" t="n">
        <v>-9.238300000000001</v>
      </c>
      <c r="C23" t="n">
        <v>0</v>
      </c>
      <c r="D23">
        <f>ATAN2(A23-$L$2,B23-$L$3)</f>
        <v/>
      </c>
      <c r="E23">
        <f>((A23-$L$2)^2+(B23-$L$3)^2)^0.5</f>
        <v/>
      </c>
      <c r="G23">
        <f>IF(I23,(E23-$H$6)*cos(D23+$H$7)*1000,NA())</f>
        <v/>
      </c>
      <c r="H23">
        <f>IF(I23,(E23-$H$6)*sin(D23+$H$7)*1000,NA())</f>
        <v/>
      </c>
      <c r="I23">
        <f>TRUE</f>
        <v/>
      </c>
    </row>
    <row r="24">
      <c r="A24" t="n">
        <v>7.0687</v>
      </c>
      <c r="B24" t="n">
        <v>-7.0687</v>
      </c>
      <c r="C24" t="n">
        <v>0</v>
      </c>
      <c r="D24">
        <f>ATAN2(A24-$L$2,B24-$L$3)</f>
        <v/>
      </c>
      <c r="E24">
        <f>((A24-$L$2)^2+(B24-$L$3)^2)^0.5</f>
        <v/>
      </c>
      <c r="G24">
        <f>IF(I24,(E24-$H$6)*cos(D24+$H$7)*1000,NA())</f>
        <v/>
      </c>
      <c r="H24">
        <f>IF(I24,(E24-$H$6)*sin(D24+$H$7)*1000,NA())</f>
        <v/>
      </c>
      <c r="I24">
        <f>TRUE</f>
        <v/>
      </c>
    </row>
    <row r="25">
      <c r="A25" t="n">
        <v>9.235200000000001</v>
      </c>
      <c r="B25" t="n">
        <v>-3.8253</v>
      </c>
      <c r="C25" t="n">
        <v>0</v>
      </c>
      <c r="D25">
        <f>ATAN2(A25-$L$2,B25-$L$3)</f>
        <v/>
      </c>
      <c r="E25">
        <f>((A25-$L$2)^2+(B25-$L$3)^2)^0.5</f>
        <v/>
      </c>
      <c r="G25">
        <f>IF(I25,(E25-$H$6)*cos(D25+$H$7)*1000,NA())</f>
        <v/>
      </c>
      <c r="H25">
        <f>IF(I25,(E25-$H$6)*sin(D25+$H$7)*1000,NA())</f>
        <v/>
      </c>
      <c r="I25">
        <f>TRUE</f>
        <v/>
      </c>
    </row>
    <row r="26">
      <c r="G26">
        <f>G10</f>
        <v/>
      </c>
      <c r="H26">
        <f>H10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2020-04-05T19:45:16Z</dcterms:created>
  <dcterms:modified xmlns:dcterms="http://purl.org/dc/terms/" xmlns:xsi="http://www.w3.org/2001/XMLSchema-instance" xsi:type="dcterms:W3CDTF">2020-04-05T19:45:16Z</dcterms:modified>
</cp:coreProperties>
</file>