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AF3254EF-FF10-49F2-8BC3-57D3B615F826}" xr6:coauthVersionLast="36" xr6:coauthVersionMax="36" xr10:uidLastSave="{00000000-0000-0000-0000-000000000000}"/>
  <bookViews>
    <workbookView xWindow="0" yWindow="0" windowWidth="22260" windowHeight="12645" firstSheet="12" activeTab="17" xr2:uid="{00000000-000D-0000-FFFF-FFFF00000000}"/>
  </bookViews>
  <sheets>
    <sheet name="Ep01.rand" sheetId="1" r:id="rId1"/>
    <sheet name="Ep02.text" sheetId="3" r:id="rId2"/>
    <sheet name="Ep03.countif,countifs" sheetId="4" r:id="rId3"/>
    <sheet name="Ep04.sumif,sumifs" sheetId="5" r:id="rId4"/>
    <sheet name="Ep05.vlookup,hlookup" sheetId="6" r:id="rId5"/>
    <sheet name="Ep06.index,match(1)" sheetId="10" r:id="rId6"/>
    <sheet name="Ep06.index,match(2)" sheetId="11" r:id="rId7"/>
    <sheet name="Ep07.concatenate" sheetId="12" r:id="rId8"/>
    <sheet name="Ep08.offset" sheetId="13" r:id="rId9"/>
    <sheet name="Ep09.indirect" sheetId="16" r:id="rId10"/>
    <sheet name="Ep10.Chart(1)" sheetId="17" r:id="rId11"/>
    <sheet name="Ep10.Chart(1)-result" sheetId="19" r:id="rId12"/>
    <sheet name="Ep11.pivot" sheetId="22" r:id="rId13"/>
    <sheet name="Ep11.pivoted" sheetId="23" r:id="rId14"/>
    <sheet name="Ep12.pivoted" sheetId="21" r:id="rId15"/>
    <sheet name="Ep13.dsum,daverage,dcount" sheetId="24" r:id="rId16"/>
    <sheet name="Ep14.dmax,dmin,dget" sheetId="27" r:id="rId17"/>
    <sheet name="Ep15.customsort(1)" sheetId="30" r:id="rId18"/>
    <sheet name="Ep15.customsort(2)" sheetId="29" r:id="rId19"/>
  </sheets>
  <definedNames>
    <definedName name="_xlnm._FilterDatabase" localSheetId="12" hidden="1">'Ep11.pivot'!$A$1:$D$117</definedName>
    <definedName name="_xlnm._FilterDatabase" localSheetId="18" hidden="1">'Ep15.customsort(2)'!$A$1:$D$117</definedName>
    <definedName name="movieDB">'Ep10.Chart(1)'!$A:$M</definedName>
    <definedName name="orders" localSheetId="18">'Ep15.customsort(2)'!$A:$D</definedName>
    <definedName name="orders">'Ep11.pivot'!$A:$D</definedName>
  </definedNames>
  <calcPr calcId="179021"/>
  <pivotCaches>
    <pivotCache cacheId="17" r:id="rId20"/>
    <pivotCache cacheId="21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3" i="17" l="1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5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2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9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6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3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2" i="17"/>
  <c r="C181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2" i="17"/>
  <c r="H7" i="13" l="1"/>
  <c r="H8" i="13"/>
  <c r="H9" i="13"/>
  <c r="H10" i="13"/>
  <c r="H11" i="13"/>
  <c r="H12" i="13"/>
  <c r="H13" i="13"/>
  <c r="H6" i="13"/>
  <c r="G7" i="13"/>
  <c r="G8" i="13"/>
  <c r="G9" i="13"/>
  <c r="G10" i="13"/>
  <c r="G11" i="13"/>
  <c r="G12" i="13"/>
  <c r="G13" i="13"/>
  <c r="F7" i="13"/>
  <c r="F8" i="13"/>
  <c r="F9" i="13"/>
  <c r="F10" i="13"/>
  <c r="F11" i="13"/>
  <c r="F12" i="13"/>
  <c r="F13" i="13"/>
  <c r="E7" i="13"/>
  <c r="E8" i="13"/>
  <c r="E9" i="13"/>
  <c r="E10" i="13"/>
  <c r="E11" i="13"/>
  <c r="E12" i="13"/>
  <c r="E13" i="13"/>
  <c r="D7" i="13"/>
  <c r="D8" i="13"/>
  <c r="D9" i="13"/>
  <c r="D10" i="13"/>
  <c r="D11" i="13"/>
  <c r="D12" i="13"/>
  <c r="D13" i="13"/>
  <c r="C7" i="13"/>
  <c r="C8" i="13"/>
  <c r="C9" i="13"/>
  <c r="C10" i="13"/>
  <c r="C11" i="13"/>
  <c r="C12" i="13"/>
  <c r="C13" i="13"/>
  <c r="B7" i="13"/>
  <c r="B8" i="13"/>
  <c r="B9" i="13"/>
  <c r="B10" i="13"/>
  <c r="B11" i="13"/>
  <c r="B12" i="13"/>
  <c r="B13" i="13"/>
  <c r="C6" i="13"/>
  <c r="D6" i="13"/>
  <c r="E6" i="13"/>
  <c r="F6" i="13"/>
  <c r="G6" i="13"/>
  <c r="B6" i="13"/>
  <c r="E11" i="12"/>
  <c r="E10" i="12"/>
  <c r="E9" i="12"/>
  <c r="E8" i="12"/>
  <c r="E7" i="12"/>
  <c r="E6" i="12"/>
  <c r="E5" i="12"/>
  <c r="E4" i="12"/>
  <c r="E3" i="12"/>
  <c r="K30" i="10" l="1"/>
  <c r="J30" i="10"/>
  <c r="I30" i="10"/>
  <c r="H30" i="10"/>
  <c r="G30" i="10"/>
  <c r="C30" i="10"/>
  <c r="B30" i="10"/>
  <c r="K29" i="10"/>
  <c r="J29" i="10"/>
  <c r="I29" i="10"/>
  <c r="H29" i="10"/>
  <c r="G29" i="10"/>
  <c r="C29" i="10"/>
  <c r="B29" i="10"/>
  <c r="K28" i="10"/>
  <c r="J28" i="10"/>
  <c r="I28" i="10"/>
  <c r="H28" i="10"/>
  <c r="G28" i="10"/>
  <c r="C28" i="10"/>
  <c r="B28" i="10"/>
  <c r="K27" i="10"/>
  <c r="J27" i="10"/>
  <c r="I27" i="10"/>
  <c r="H27" i="10"/>
  <c r="G27" i="10"/>
  <c r="C27" i="10"/>
  <c r="B27" i="10"/>
  <c r="K26" i="10"/>
  <c r="J26" i="10"/>
  <c r="I26" i="10"/>
  <c r="H26" i="10"/>
  <c r="G26" i="10"/>
  <c r="C26" i="10"/>
  <c r="B26" i="10"/>
  <c r="K25" i="10"/>
  <c r="J25" i="10"/>
  <c r="I25" i="10"/>
  <c r="H25" i="10"/>
  <c r="G25" i="10"/>
  <c r="C25" i="10"/>
  <c r="B25" i="10"/>
  <c r="K24" i="10"/>
  <c r="J24" i="10"/>
  <c r="I24" i="10"/>
  <c r="H24" i="10"/>
  <c r="G24" i="10"/>
  <c r="C24" i="10"/>
  <c r="B24" i="10"/>
  <c r="K23" i="10"/>
  <c r="J23" i="10"/>
  <c r="I23" i="10"/>
  <c r="H23" i="10"/>
  <c r="G23" i="10"/>
  <c r="C23" i="10"/>
  <c r="B23" i="10"/>
  <c r="K22" i="10"/>
  <c r="J22" i="10"/>
  <c r="I22" i="10"/>
  <c r="H22" i="10"/>
  <c r="G22" i="10"/>
  <c r="C22" i="10"/>
  <c r="B22" i="10"/>
  <c r="K21" i="10"/>
  <c r="J21" i="10"/>
  <c r="I21" i="10"/>
  <c r="H21" i="10"/>
  <c r="G21" i="10"/>
  <c r="C21" i="10"/>
  <c r="B21" i="10"/>
  <c r="K20" i="10"/>
  <c r="J20" i="10"/>
  <c r="I20" i="10"/>
  <c r="H20" i="10"/>
  <c r="G20" i="10"/>
  <c r="C20" i="10"/>
  <c r="B20" i="10"/>
  <c r="K19" i="10"/>
  <c r="J19" i="10"/>
  <c r="I19" i="10"/>
  <c r="H19" i="10"/>
  <c r="G19" i="10"/>
  <c r="C19" i="10"/>
  <c r="B19" i="10"/>
  <c r="K18" i="10"/>
  <c r="J18" i="10"/>
  <c r="I18" i="10"/>
  <c r="H18" i="10"/>
  <c r="G18" i="10"/>
  <c r="C18" i="10"/>
  <c r="B18" i="10"/>
  <c r="K17" i="10"/>
  <c r="J17" i="10"/>
  <c r="I17" i="10"/>
  <c r="H17" i="10"/>
  <c r="G17" i="10"/>
  <c r="C17" i="10"/>
  <c r="B17" i="10"/>
  <c r="K16" i="10"/>
  <c r="J16" i="10"/>
  <c r="I16" i="10"/>
  <c r="H16" i="10"/>
  <c r="G16" i="10"/>
  <c r="C16" i="10"/>
  <c r="B16" i="10"/>
  <c r="K15" i="10"/>
  <c r="J15" i="10"/>
  <c r="I15" i="10"/>
  <c r="H15" i="10"/>
  <c r="G15" i="10"/>
  <c r="C15" i="10"/>
  <c r="B15" i="10"/>
  <c r="K14" i="10"/>
  <c r="J14" i="10"/>
  <c r="I14" i="10"/>
  <c r="H14" i="10"/>
  <c r="G14" i="10"/>
  <c r="C14" i="10"/>
  <c r="B14" i="10"/>
  <c r="K13" i="10"/>
  <c r="J13" i="10"/>
  <c r="I13" i="10"/>
  <c r="H13" i="10"/>
  <c r="G13" i="10"/>
  <c r="C13" i="10"/>
  <c r="B13" i="10"/>
  <c r="K12" i="10"/>
  <c r="J12" i="10"/>
  <c r="I12" i="10"/>
  <c r="H12" i="10"/>
  <c r="G12" i="10"/>
  <c r="C12" i="10"/>
  <c r="B12" i="10"/>
  <c r="K11" i="10"/>
  <c r="J11" i="10"/>
  <c r="I11" i="10"/>
  <c r="H11" i="10"/>
  <c r="G11" i="10"/>
  <c r="C11" i="10"/>
  <c r="B11" i="10"/>
  <c r="K10" i="10"/>
  <c r="J10" i="10"/>
  <c r="I10" i="10"/>
  <c r="H10" i="10"/>
  <c r="G10" i="10"/>
  <c r="C10" i="10"/>
  <c r="B10" i="10"/>
  <c r="K9" i="10"/>
  <c r="J9" i="10"/>
  <c r="I9" i="10"/>
  <c r="H9" i="10"/>
  <c r="G9" i="10"/>
  <c r="C9" i="10"/>
  <c r="B9" i="10"/>
  <c r="K8" i="10"/>
  <c r="J8" i="10"/>
  <c r="I8" i="10"/>
  <c r="H8" i="10"/>
  <c r="G8" i="10"/>
  <c r="C8" i="10"/>
  <c r="B8" i="10"/>
  <c r="K7" i="10"/>
  <c r="J7" i="10"/>
  <c r="I7" i="10"/>
  <c r="H7" i="10"/>
  <c r="G7" i="10"/>
  <c r="C7" i="10"/>
  <c r="B7" i="10"/>
  <c r="K6" i="10"/>
  <c r="J6" i="10"/>
  <c r="I6" i="10"/>
  <c r="H6" i="10"/>
  <c r="G6" i="10"/>
  <c r="C6" i="10"/>
  <c r="B6" i="10"/>
  <c r="K5" i="10"/>
  <c r="J5" i="10"/>
  <c r="I5" i="10"/>
  <c r="H5" i="10"/>
  <c r="G5" i="10"/>
  <c r="C5" i="10"/>
  <c r="B5" i="10"/>
  <c r="K4" i="10"/>
  <c r="J4" i="10"/>
  <c r="I4" i="10"/>
  <c r="H4" i="10"/>
  <c r="G4" i="10"/>
  <c r="C4" i="10"/>
  <c r="B4" i="10"/>
  <c r="K3" i="10"/>
  <c r="J3" i="10"/>
  <c r="I3" i="10"/>
  <c r="H3" i="10"/>
  <c r="G3" i="10"/>
  <c r="C3" i="10"/>
  <c r="B3" i="10"/>
  <c r="K2" i="10"/>
  <c r="J2" i="10"/>
  <c r="I2" i="10"/>
  <c r="H2" i="10"/>
  <c r="G2" i="10"/>
  <c r="C2" i="10"/>
  <c r="B2" i="10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I30" i="6"/>
  <c r="H30" i="6"/>
  <c r="G30" i="6"/>
  <c r="C30" i="6"/>
  <c r="B30" i="6"/>
  <c r="I29" i="6"/>
  <c r="H29" i="6"/>
  <c r="G29" i="6"/>
  <c r="C29" i="6"/>
  <c r="B29" i="6"/>
  <c r="I28" i="6"/>
  <c r="H28" i="6"/>
  <c r="G28" i="6"/>
  <c r="C28" i="6"/>
  <c r="B28" i="6"/>
  <c r="I27" i="6"/>
  <c r="H27" i="6"/>
  <c r="G27" i="6"/>
  <c r="C27" i="6"/>
  <c r="B27" i="6"/>
  <c r="I26" i="6"/>
  <c r="H26" i="6"/>
  <c r="G26" i="6"/>
  <c r="C26" i="6"/>
  <c r="B26" i="6"/>
  <c r="I25" i="6"/>
  <c r="H25" i="6"/>
  <c r="G25" i="6"/>
  <c r="C25" i="6"/>
  <c r="B25" i="6"/>
  <c r="I24" i="6"/>
  <c r="H24" i="6"/>
  <c r="G24" i="6"/>
  <c r="C24" i="6"/>
  <c r="B24" i="6"/>
  <c r="I23" i="6"/>
  <c r="H23" i="6"/>
  <c r="G23" i="6"/>
  <c r="C23" i="6"/>
  <c r="B23" i="6"/>
  <c r="I22" i="6"/>
  <c r="H22" i="6"/>
  <c r="G22" i="6"/>
  <c r="C22" i="6"/>
  <c r="B22" i="6"/>
  <c r="I21" i="6"/>
  <c r="H21" i="6"/>
  <c r="G21" i="6"/>
  <c r="C21" i="6"/>
  <c r="B21" i="6"/>
  <c r="I20" i="6"/>
  <c r="H20" i="6"/>
  <c r="G20" i="6"/>
  <c r="C20" i="6"/>
  <c r="B20" i="6"/>
  <c r="I19" i="6"/>
  <c r="H19" i="6"/>
  <c r="G19" i="6"/>
  <c r="C19" i="6"/>
  <c r="B19" i="6"/>
  <c r="I18" i="6"/>
  <c r="H18" i="6"/>
  <c r="G18" i="6"/>
  <c r="C18" i="6"/>
  <c r="B18" i="6"/>
  <c r="I17" i="6"/>
  <c r="H17" i="6"/>
  <c r="G17" i="6"/>
  <c r="C17" i="6"/>
  <c r="B17" i="6"/>
  <c r="I16" i="6"/>
  <c r="H16" i="6"/>
  <c r="G16" i="6"/>
  <c r="C16" i="6"/>
  <c r="B16" i="6"/>
  <c r="I15" i="6"/>
  <c r="H15" i="6"/>
  <c r="G15" i="6"/>
  <c r="C15" i="6"/>
  <c r="B15" i="6"/>
  <c r="I14" i="6"/>
  <c r="H14" i="6"/>
  <c r="G14" i="6"/>
  <c r="C14" i="6"/>
  <c r="B14" i="6"/>
  <c r="I13" i="6"/>
  <c r="H13" i="6"/>
  <c r="G13" i="6"/>
  <c r="C13" i="6"/>
  <c r="B13" i="6"/>
  <c r="I12" i="6"/>
  <c r="H12" i="6"/>
  <c r="G12" i="6"/>
  <c r="C12" i="6"/>
  <c r="B12" i="6"/>
  <c r="I11" i="6"/>
  <c r="H11" i="6"/>
  <c r="G11" i="6"/>
  <c r="C11" i="6"/>
  <c r="B11" i="6"/>
  <c r="I10" i="6"/>
  <c r="H10" i="6"/>
  <c r="G10" i="6"/>
  <c r="C10" i="6"/>
  <c r="B10" i="6"/>
  <c r="I9" i="6"/>
  <c r="H9" i="6"/>
  <c r="G9" i="6"/>
  <c r="C9" i="6"/>
  <c r="B9" i="6"/>
  <c r="I8" i="6"/>
  <c r="H8" i="6"/>
  <c r="G8" i="6"/>
  <c r="C8" i="6"/>
  <c r="B8" i="6"/>
  <c r="I7" i="6"/>
  <c r="H7" i="6"/>
  <c r="G7" i="6"/>
  <c r="C7" i="6"/>
  <c r="B7" i="6"/>
  <c r="I6" i="6"/>
  <c r="H6" i="6"/>
  <c r="G6" i="6"/>
  <c r="C6" i="6"/>
  <c r="B6" i="6"/>
  <c r="I5" i="6"/>
  <c r="H5" i="6"/>
  <c r="G5" i="6"/>
  <c r="C5" i="6"/>
  <c r="B5" i="6"/>
  <c r="I4" i="6"/>
  <c r="H4" i="6"/>
  <c r="G4" i="6"/>
  <c r="C4" i="6"/>
  <c r="B4" i="6"/>
  <c r="I3" i="6"/>
  <c r="H3" i="6"/>
  <c r="G3" i="6"/>
  <c r="C3" i="6"/>
  <c r="B3" i="6"/>
  <c r="I2" i="6"/>
  <c r="H2" i="6"/>
  <c r="G2" i="6"/>
  <c r="C2" i="6"/>
  <c r="B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C2" i="5"/>
  <c r="B2" i="5"/>
  <c r="K30" i="5"/>
  <c r="J30" i="5"/>
  <c r="I30" i="5"/>
  <c r="H30" i="5"/>
  <c r="G30" i="5"/>
  <c r="K29" i="5"/>
  <c r="J29" i="5"/>
  <c r="I29" i="5"/>
  <c r="H29" i="5"/>
  <c r="G29" i="5"/>
  <c r="K28" i="5"/>
  <c r="J28" i="5"/>
  <c r="I28" i="5"/>
  <c r="H28" i="5"/>
  <c r="G28" i="5"/>
  <c r="K27" i="5"/>
  <c r="J27" i="5"/>
  <c r="I27" i="5"/>
  <c r="H27" i="5"/>
  <c r="G27" i="5"/>
  <c r="K26" i="5"/>
  <c r="J26" i="5"/>
  <c r="I26" i="5"/>
  <c r="H26" i="5"/>
  <c r="G26" i="5"/>
  <c r="K25" i="5"/>
  <c r="J25" i="5"/>
  <c r="I25" i="5"/>
  <c r="H25" i="5"/>
  <c r="G25" i="5"/>
  <c r="K24" i="5"/>
  <c r="J24" i="5"/>
  <c r="I24" i="5"/>
  <c r="H24" i="5"/>
  <c r="G24" i="5"/>
  <c r="K23" i="5"/>
  <c r="J23" i="5"/>
  <c r="I23" i="5"/>
  <c r="H23" i="5"/>
  <c r="G23" i="5"/>
  <c r="K22" i="5"/>
  <c r="J22" i="5"/>
  <c r="I22" i="5"/>
  <c r="H22" i="5"/>
  <c r="G22" i="5"/>
  <c r="K21" i="5"/>
  <c r="J21" i="5"/>
  <c r="I21" i="5"/>
  <c r="H21" i="5"/>
  <c r="G21" i="5"/>
  <c r="K20" i="5"/>
  <c r="J20" i="5"/>
  <c r="I20" i="5"/>
  <c r="H20" i="5"/>
  <c r="G20" i="5"/>
  <c r="K19" i="5"/>
  <c r="J19" i="5"/>
  <c r="I19" i="5"/>
  <c r="H19" i="5"/>
  <c r="G19" i="5"/>
  <c r="K18" i="5"/>
  <c r="J18" i="5"/>
  <c r="I18" i="5"/>
  <c r="H18" i="5"/>
  <c r="G18" i="5"/>
  <c r="K17" i="5"/>
  <c r="J17" i="5"/>
  <c r="I17" i="5"/>
  <c r="H17" i="5"/>
  <c r="G17" i="5"/>
  <c r="K16" i="5"/>
  <c r="J16" i="5"/>
  <c r="I16" i="5"/>
  <c r="H16" i="5"/>
  <c r="G16" i="5"/>
  <c r="K15" i="5"/>
  <c r="J15" i="5"/>
  <c r="I15" i="5"/>
  <c r="H15" i="5"/>
  <c r="G15" i="5"/>
  <c r="K14" i="5"/>
  <c r="J14" i="5"/>
  <c r="I14" i="5"/>
  <c r="H14" i="5"/>
  <c r="G14" i="5"/>
  <c r="K13" i="5"/>
  <c r="J13" i="5"/>
  <c r="I13" i="5"/>
  <c r="H13" i="5"/>
  <c r="G13" i="5"/>
  <c r="K12" i="5"/>
  <c r="J12" i="5"/>
  <c r="I12" i="5"/>
  <c r="H12" i="5"/>
  <c r="G12" i="5"/>
  <c r="K11" i="5"/>
  <c r="J11" i="5"/>
  <c r="I11" i="5"/>
  <c r="H11" i="5"/>
  <c r="G11" i="5"/>
  <c r="K10" i="5"/>
  <c r="J10" i="5"/>
  <c r="I10" i="5"/>
  <c r="H10" i="5"/>
  <c r="G10" i="5"/>
  <c r="K9" i="5"/>
  <c r="J9" i="5"/>
  <c r="I9" i="5"/>
  <c r="H9" i="5"/>
  <c r="G9" i="5"/>
  <c r="K8" i="5"/>
  <c r="J8" i="5"/>
  <c r="I8" i="5"/>
  <c r="H8" i="5"/>
  <c r="G8" i="5"/>
  <c r="K7" i="5"/>
  <c r="J7" i="5"/>
  <c r="I7" i="5"/>
  <c r="H7" i="5"/>
  <c r="G7" i="5"/>
  <c r="K6" i="5"/>
  <c r="J6" i="5"/>
  <c r="I6" i="5"/>
  <c r="H6" i="5"/>
  <c r="G6" i="5"/>
  <c r="K5" i="5"/>
  <c r="J5" i="5"/>
  <c r="I5" i="5"/>
  <c r="H5" i="5"/>
  <c r="G5" i="5"/>
  <c r="R4" i="5"/>
  <c r="K4" i="5"/>
  <c r="J4" i="5"/>
  <c r="U2" i="5" s="1"/>
  <c r="I4" i="5"/>
  <c r="H4" i="5"/>
  <c r="G4" i="5"/>
  <c r="U3" i="5"/>
  <c r="Q3" i="5"/>
  <c r="K3" i="5"/>
  <c r="J3" i="5"/>
  <c r="T9" i="5" s="1"/>
  <c r="I3" i="5"/>
  <c r="H3" i="5"/>
  <c r="G3" i="5"/>
  <c r="T2" i="5"/>
  <c r="P2" i="5"/>
  <c r="K2" i="5"/>
  <c r="J2" i="5"/>
  <c r="R9" i="5" s="1"/>
  <c r="I2" i="5"/>
  <c r="H2" i="5"/>
  <c r="G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2" i="4"/>
  <c r="P6" i="5" l="1"/>
  <c r="Q7" i="5"/>
  <c r="S9" i="5"/>
  <c r="S5" i="5"/>
  <c r="T6" i="5"/>
  <c r="U7" i="5"/>
  <c r="R8" i="5"/>
  <c r="Q2" i="5"/>
  <c r="R3" i="5"/>
  <c r="S4" i="5"/>
  <c r="P5" i="5"/>
  <c r="T5" i="5"/>
  <c r="Q6" i="5"/>
  <c r="U6" i="5"/>
  <c r="R7" i="5"/>
  <c r="S8" i="5"/>
  <c r="P9" i="5"/>
  <c r="R2" i="5"/>
  <c r="S3" i="5"/>
  <c r="P4" i="5"/>
  <c r="T4" i="5"/>
  <c r="Q5" i="5"/>
  <c r="U5" i="5"/>
  <c r="R6" i="5"/>
  <c r="S7" i="5"/>
  <c r="P8" i="5"/>
  <c r="T8" i="5"/>
  <c r="Q9" i="5"/>
  <c r="U9" i="5"/>
  <c r="S2" i="5"/>
  <c r="P3" i="5"/>
  <c r="T3" i="5"/>
  <c r="Q4" i="5"/>
  <c r="U4" i="5"/>
  <c r="R5" i="5"/>
  <c r="S6" i="5"/>
  <c r="P7" i="5"/>
  <c r="T7" i="5"/>
  <c r="Q8" i="5"/>
  <c r="U8" i="5"/>
  <c r="I6" i="1"/>
  <c r="E6" i="1"/>
  <c r="F6" i="1"/>
  <c r="G6" i="1"/>
  <c r="H6" i="1"/>
  <c r="D6" i="1"/>
  <c r="E5" i="1"/>
  <c r="D5" i="1"/>
  <c r="E4" i="1"/>
  <c r="E3" i="1"/>
  <c r="D3" i="1"/>
  <c r="G3" i="1"/>
  <c r="E2" i="1"/>
  <c r="D2" i="1"/>
</calcChain>
</file>

<file path=xl/sharedStrings.xml><?xml version="1.0" encoding="utf-8"?>
<sst xmlns="http://schemas.openxmlformats.org/spreadsheetml/2006/main" count="1599" uniqueCount="452">
  <si>
    <t>난수</t>
    <phoneticPr fontId="1" type="noConversion"/>
  </si>
  <si>
    <t>행운권추첨(101~2000)</t>
    <phoneticPr fontId="1" type="noConversion"/>
  </si>
  <si>
    <t>팀원명단</t>
    <phoneticPr fontId="1" type="noConversion"/>
  </si>
  <si>
    <t>AAA</t>
    <phoneticPr fontId="1" type="noConversion"/>
  </si>
  <si>
    <t>BBB</t>
    <phoneticPr fontId="1" type="noConversion"/>
  </si>
  <si>
    <t>CCC</t>
    <phoneticPr fontId="1" type="noConversion"/>
  </si>
  <si>
    <t>DDD</t>
    <phoneticPr fontId="1" type="noConversion"/>
  </si>
  <si>
    <t>EEE</t>
    <phoneticPr fontId="1" type="noConversion"/>
  </si>
  <si>
    <t>FFF</t>
    <phoneticPr fontId="1" type="noConversion"/>
  </si>
  <si>
    <t>GGG</t>
    <phoneticPr fontId="1" type="noConversion"/>
  </si>
  <si>
    <t>HHH</t>
    <phoneticPr fontId="1" type="noConversion"/>
  </si>
  <si>
    <t>III</t>
    <phoneticPr fontId="1" type="noConversion"/>
  </si>
  <si>
    <t>커피당번</t>
    <phoneticPr fontId="1" type="noConversion"/>
  </si>
  <si>
    <t>임의의 정수</t>
    <phoneticPr fontId="1" type="noConversion"/>
  </si>
  <si>
    <t>로또번호생성기</t>
    <phoneticPr fontId="1" type="noConversion"/>
  </si>
  <si>
    <t>이름</t>
    <phoneticPr fontId="1" type="noConversion"/>
  </si>
  <si>
    <t>지역</t>
    <phoneticPr fontId="1" type="noConversion"/>
  </si>
  <si>
    <t>날짜</t>
  </si>
  <si>
    <t>주문ID</t>
  </si>
  <si>
    <t>항목</t>
  </si>
  <si>
    <t>금액</t>
  </si>
  <si>
    <t>퓨즈</t>
  </si>
  <si>
    <t>스위치</t>
  </si>
  <si>
    <t>코일</t>
  </si>
  <si>
    <t>저항기</t>
  </si>
  <si>
    <t>커패시터</t>
  </si>
  <si>
    <t>PCB</t>
  </si>
  <si>
    <t>컨버터</t>
  </si>
  <si>
    <t>커넥터</t>
  </si>
  <si>
    <t>퓨즈 @fz22010a</t>
    <phoneticPr fontId="1" type="noConversion"/>
  </si>
  <si>
    <t>퓨즈 @fz22010c</t>
    <phoneticPr fontId="1" type="noConversion"/>
  </si>
  <si>
    <t>퓨즈 @fz22020a</t>
    <phoneticPr fontId="1" type="noConversion"/>
  </si>
  <si>
    <t>스위치 @sw123</t>
    <phoneticPr fontId="1" type="noConversion"/>
  </si>
  <si>
    <t>코일 @c1023a</t>
    <phoneticPr fontId="1" type="noConversion"/>
  </si>
  <si>
    <t>저항기 @r1020f</t>
    <phoneticPr fontId="1" type="noConversion"/>
  </si>
  <si>
    <t>저항기 @r2000f</t>
    <phoneticPr fontId="1" type="noConversion"/>
  </si>
  <si>
    <t>저항기 @r1m2010f</t>
    <phoneticPr fontId="1" type="noConversion"/>
  </si>
  <si>
    <t>커패시터 @cp212f</t>
    <phoneticPr fontId="1" type="noConversion"/>
  </si>
  <si>
    <t>PCB @pcb10x10d</t>
    <phoneticPr fontId="1" type="noConversion"/>
  </si>
  <si>
    <t>PCB @pcb20x20e</t>
    <phoneticPr fontId="1" type="noConversion"/>
  </si>
  <si>
    <t>컨버터 @tf1225s</t>
    <phoneticPr fontId="1" type="noConversion"/>
  </si>
  <si>
    <t>커넥터 @cn232p</t>
    <phoneticPr fontId="1" type="noConversion"/>
  </si>
  <si>
    <t>주문년도</t>
    <phoneticPr fontId="1" type="noConversion"/>
  </si>
  <si>
    <t>월</t>
    <phoneticPr fontId="1" type="noConversion"/>
  </si>
  <si>
    <t>카테고리</t>
  </si>
  <si>
    <t>카테고리</t>
    <phoneticPr fontId="1" type="noConversion"/>
  </si>
  <si>
    <t>일련번호</t>
  </si>
  <si>
    <t>일련번호</t>
    <phoneticPr fontId="1" type="noConversion"/>
  </si>
  <si>
    <t>고유값1</t>
    <phoneticPr fontId="1" type="noConversion"/>
  </si>
  <si>
    <t>고유값2</t>
    <phoneticPr fontId="1" type="noConversion"/>
  </si>
  <si>
    <t>고유값3</t>
    <phoneticPr fontId="1" type="noConversion"/>
  </si>
  <si>
    <t>주문횟수</t>
    <phoneticPr fontId="1" type="noConversion"/>
  </si>
  <si>
    <t>주문월</t>
    <phoneticPr fontId="1" type="noConversion"/>
  </si>
  <si>
    <t>합계</t>
    <phoneticPr fontId="1" type="noConversion"/>
  </si>
  <si>
    <t>퓨즈</t>
    <phoneticPr fontId="1" type="noConversion"/>
  </si>
  <si>
    <t>fz22010a</t>
  </si>
  <si>
    <t>sw123</t>
  </si>
  <si>
    <t>c1023a</t>
  </si>
  <si>
    <t>fz22010c</t>
  </si>
  <si>
    <t>r1020f</t>
  </si>
  <si>
    <t>cp212f</t>
  </si>
  <si>
    <t>pcb10x10d</t>
  </si>
  <si>
    <t>tf1225s</t>
  </si>
  <si>
    <t>pcb20x20e</t>
  </si>
  <si>
    <t>fz22020a</t>
  </si>
  <si>
    <t>cn232p</t>
  </si>
  <si>
    <t>r2000f</t>
  </si>
  <si>
    <t>r1m2010f</t>
  </si>
  <si>
    <t>단가</t>
    <phoneticPr fontId="1" type="noConversion"/>
  </si>
  <si>
    <t>200/ea</t>
    <phoneticPr fontId="1" type="noConversion"/>
  </si>
  <si>
    <t>150/ea</t>
    <phoneticPr fontId="1" type="noConversion"/>
  </si>
  <si>
    <t>10/ea</t>
    <phoneticPr fontId="1" type="noConversion"/>
  </si>
  <si>
    <t>500/ea</t>
    <phoneticPr fontId="1" type="noConversion"/>
  </si>
  <si>
    <t>30/ea</t>
    <phoneticPr fontId="1" type="noConversion"/>
  </si>
  <si>
    <t>50/ea</t>
    <phoneticPr fontId="1" type="noConversion"/>
  </si>
  <si>
    <t>1020/ea</t>
    <phoneticPr fontId="1" type="noConversion"/>
  </si>
  <si>
    <t>2400/ea</t>
    <phoneticPr fontId="1" type="noConversion"/>
  </si>
  <si>
    <t>2035/ea</t>
    <phoneticPr fontId="1" type="noConversion"/>
  </si>
  <si>
    <t>1970/ea</t>
    <phoneticPr fontId="1" type="noConversion"/>
  </si>
  <si>
    <t>240/ea</t>
    <phoneticPr fontId="1" type="noConversion"/>
  </si>
  <si>
    <t>2947/ea</t>
    <phoneticPr fontId="1" type="noConversion"/>
  </si>
  <si>
    <t>870/ea</t>
    <phoneticPr fontId="1" type="noConversion"/>
  </si>
  <si>
    <t>개수</t>
    <phoneticPr fontId="1" type="noConversion"/>
  </si>
  <si>
    <t>할인금액</t>
    <phoneticPr fontId="1" type="noConversion"/>
  </si>
  <si>
    <t>비고</t>
    <phoneticPr fontId="1" type="noConversion"/>
  </si>
  <si>
    <t>특이사항</t>
    <phoneticPr fontId="1" type="noConversion"/>
  </si>
  <si>
    <t>빠른배송</t>
    <phoneticPr fontId="1" type="noConversion"/>
  </si>
  <si>
    <t>제주(산간배송)</t>
    <phoneticPr fontId="1" type="noConversion"/>
  </si>
  <si>
    <t>포장이슈</t>
    <phoneticPr fontId="1" type="noConversion"/>
  </si>
  <si>
    <t>품질재확인</t>
    <phoneticPr fontId="1" type="noConversion"/>
  </si>
  <si>
    <t>입고전확인</t>
    <phoneticPr fontId="1" type="noConversion"/>
  </si>
  <si>
    <t>61</t>
  </si>
  <si>
    <t>90</t>
  </si>
  <si>
    <t>86</t>
  </si>
  <si>
    <t>68</t>
  </si>
  <si>
    <t>77</t>
  </si>
  <si>
    <t>고유번호 테이블</t>
    <phoneticPr fontId="1" type="noConversion"/>
  </si>
  <si>
    <t>서울,경기</t>
    <phoneticPr fontId="1" type="noConversion"/>
  </si>
  <si>
    <t>입사년도</t>
    <phoneticPr fontId="1" type="noConversion"/>
  </si>
  <si>
    <t>강원,충청</t>
    <phoneticPr fontId="1" type="noConversion"/>
  </si>
  <si>
    <t>전남,전북</t>
    <phoneticPr fontId="1" type="noConversion"/>
  </si>
  <si>
    <t>경남,경북</t>
    <phoneticPr fontId="1" type="noConversion"/>
  </si>
  <si>
    <t>제주</t>
    <phoneticPr fontId="1" type="noConversion"/>
  </si>
  <si>
    <t>A11</t>
    <phoneticPr fontId="1" type="noConversion"/>
  </si>
  <si>
    <t>A12</t>
    <phoneticPr fontId="1" type="noConversion"/>
  </si>
  <si>
    <t>A13</t>
    <phoneticPr fontId="1" type="noConversion"/>
  </si>
  <si>
    <t>A04</t>
    <phoneticPr fontId="1" type="noConversion"/>
  </si>
  <si>
    <t>B21</t>
    <phoneticPr fontId="1" type="noConversion"/>
  </si>
  <si>
    <t>B22</t>
    <phoneticPr fontId="1" type="noConversion"/>
  </si>
  <si>
    <t>B23</t>
    <phoneticPr fontId="1" type="noConversion"/>
  </si>
  <si>
    <t>B14</t>
    <phoneticPr fontId="1" type="noConversion"/>
  </si>
  <si>
    <t>C35</t>
    <phoneticPr fontId="1" type="noConversion"/>
  </si>
  <si>
    <t>C36</t>
    <phoneticPr fontId="1" type="noConversion"/>
  </si>
  <si>
    <t>C37</t>
    <phoneticPr fontId="1" type="noConversion"/>
  </si>
  <si>
    <t>C28</t>
    <phoneticPr fontId="1" type="noConversion"/>
  </si>
  <si>
    <t>D45</t>
    <phoneticPr fontId="1" type="noConversion"/>
  </si>
  <si>
    <t>D46</t>
    <phoneticPr fontId="1" type="noConversion"/>
  </si>
  <si>
    <t>D47</t>
    <phoneticPr fontId="1" type="noConversion"/>
  </si>
  <si>
    <t>D38</t>
    <phoneticPr fontId="1" type="noConversion"/>
  </si>
  <si>
    <t>E51</t>
    <phoneticPr fontId="1" type="noConversion"/>
  </si>
  <si>
    <t>E52</t>
    <phoneticPr fontId="1" type="noConversion"/>
  </si>
  <si>
    <t>E53</t>
    <phoneticPr fontId="1" type="noConversion"/>
  </si>
  <si>
    <t>E44</t>
    <phoneticPr fontId="1" type="noConversion"/>
  </si>
  <si>
    <t>입사순번</t>
    <phoneticPr fontId="1" type="noConversion"/>
  </si>
  <si>
    <t>고유번호</t>
    <phoneticPr fontId="1" type="noConversion"/>
  </si>
  <si>
    <t>사원ID</t>
    <phoneticPr fontId="1" type="noConversion"/>
  </si>
  <si>
    <t>Reference</t>
    <phoneticPr fontId="1" type="noConversion"/>
  </si>
  <si>
    <t>Data</t>
    <phoneticPr fontId="1" type="noConversion"/>
  </si>
  <si>
    <t>B2</t>
    <phoneticPr fontId="1" type="noConversion"/>
  </si>
  <si>
    <t>B4</t>
    <phoneticPr fontId="1" type="noConversion"/>
  </si>
  <si>
    <t>B3</t>
    <phoneticPr fontId="1" type="noConversion"/>
  </si>
  <si>
    <t>Results</t>
    <phoneticPr fontId="1" type="noConversion"/>
  </si>
  <si>
    <t>총 주문금액</t>
    <phoneticPr fontId="1" type="noConversion"/>
  </si>
  <si>
    <t>평균 주문금액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</si>
  <si>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</si>
  <si>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</si>
  <si>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</si>
  <si>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순위</t>
  </si>
  <si>
    <t>영화명</t>
  </si>
  <si>
    <t>개봉일</t>
  </si>
  <si>
    <t xml:space="preserve">매출액 </t>
  </si>
  <si>
    <t xml:space="preserve">누적매출액 </t>
  </si>
  <si>
    <t xml:space="preserve">관객수 </t>
  </si>
  <si>
    <t xml:space="preserve">누적관객수 </t>
  </si>
  <si>
    <t xml:space="preserve">스크린수 </t>
  </si>
  <si>
    <t xml:space="preserve">상영횟수 </t>
  </si>
  <si>
    <t xml:space="preserve">대표국적 </t>
  </si>
  <si>
    <t xml:space="preserve">국적 </t>
  </si>
  <si>
    <t xml:space="preserve">배급사 </t>
  </si>
  <si>
    <t>쥬라기 월드: 폴른 킹덤</t>
  </si>
  <si>
    <t>미국</t>
  </si>
  <si>
    <t>유니버설픽쳐스인터내셔널 코리아(유)</t>
  </si>
  <si>
    <t>탐정: 리턴즈</t>
  </si>
  <si>
    <t>한국</t>
  </si>
  <si>
    <t>씨제이이앤엠(주)</t>
  </si>
  <si>
    <t>독전</t>
  </si>
  <si>
    <t>(주)넥스트엔터테인먼트월드(NEW)</t>
  </si>
  <si>
    <t>오션스8</t>
  </si>
  <si>
    <t>워너브러더스 코리아(주)</t>
  </si>
  <si>
    <t>마녀</t>
  </si>
  <si>
    <t>데드풀 2</t>
  </si>
  <si>
    <t>이십세기폭스코리아(주)</t>
  </si>
  <si>
    <t>아이 필 프리티</t>
  </si>
  <si>
    <t>(주)홈초이스</t>
  </si>
  <si>
    <t>극장판 포켓몬스터DP - 디아루가 VS 펄기아 VS 다크라이</t>
  </si>
  <si>
    <t>일본</t>
  </si>
  <si>
    <t>(주)이수C&amp;E</t>
  </si>
  <si>
    <t>유전</t>
  </si>
  <si>
    <t>(주)팝엔터테인먼트</t>
  </si>
  <si>
    <t>허스토리</t>
  </si>
  <si>
    <t>미드나잇 선</t>
  </si>
  <si>
    <t>씨네그루(주)키다리이엔티</t>
  </si>
  <si>
    <t>어벤져스: 인피니티 워</t>
  </si>
  <si>
    <t>월트디즈니컴퍼니코리아 유한책임회사</t>
  </si>
  <si>
    <t>시카리오: 데이 오브 솔다도</t>
  </si>
  <si>
    <t>㈜코리아스크린</t>
  </si>
  <si>
    <t>여중생A</t>
  </si>
  <si>
    <t>롯데컬처웍스(주)롯데엔터테인먼트</t>
  </si>
  <si>
    <t>트루스 오어 데어</t>
  </si>
  <si>
    <t>피터 래빗</t>
  </si>
  <si>
    <t>미국,영국,호주</t>
  </si>
  <si>
    <t>소니픽쳐스엔터테인먼트코리아주식회사극장배급지점</t>
  </si>
  <si>
    <t>한 솔로: 스타워즈 스토리</t>
  </si>
  <si>
    <t>버닝</t>
  </si>
  <si>
    <t>CGV아트하우스</t>
  </si>
  <si>
    <t>아일라</t>
  </si>
  <si>
    <t>터키</t>
  </si>
  <si>
    <t>(주)영화사 빅</t>
  </si>
  <si>
    <t>벅스 프렌즈</t>
  </si>
  <si>
    <t>중국</t>
  </si>
  <si>
    <t>(주)스톰픽쳐스코리아</t>
  </si>
  <si>
    <t>스탠바이, 웬디</t>
  </si>
  <si>
    <t>판씨네마(주)</t>
  </si>
  <si>
    <t>아바타</t>
  </si>
  <si>
    <t>주식회사 해리슨앤컴퍼니,이십세기폭스코리아(주)</t>
  </si>
  <si>
    <t>빅샤크: 매직체인지</t>
  </si>
  <si>
    <t>와이드 릴리즈(주)</t>
  </si>
  <si>
    <t>데자뷰</t>
  </si>
  <si>
    <t>개들의 섬</t>
  </si>
  <si>
    <t>디트로이트</t>
  </si>
  <si>
    <t>그린나래미디어(주)</t>
  </si>
  <si>
    <t>아이 캔 온리 이매진</t>
  </si>
  <si>
    <t>(주)영화사 그램,TCO(주)더콘텐츠온</t>
  </si>
  <si>
    <t>바르다가 사랑한 얼굴들</t>
  </si>
  <si>
    <t>프랑스</t>
  </si>
  <si>
    <t>(주)영화사 진진</t>
  </si>
  <si>
    <t>변산</t>
  </si>
  <si>
    <t>메가박스중앙(주)플러스엠</t>
  </si>
  <si>
    <t>토니스토리2: 고철왕국의 친구들</t>
  </si>
  <si>
    <t>독일</t>
  </si>
  <si>
    <t>(주)박수엔터테인먼트</t>
  </si>
  <si>
    <t>매출액 점유율</t>
    <phoneticPr fontId="1" type="noConversion"/>
  </si>
  <si>
    <t>챔피언</t>
  </si>
  <si>
    <t>레슬러</t>
  </si>
  <si>
    <t>롯데쇼핑㈜롯데엔터테인먼트</t>
  </si>
  <si>
    <t>얼리맨</t>
  </si>
  <si>
    <t>영국</t>
  </si>
  <si>
    <t>안녕, 나의 소녀</t>
  </si>
  <si>
    <t>대만</t>
  </si>
  <si>
    <t>오드</t>
  </si>
  <si>
    <t>커다랗고 커다랗고 커다란 배</t>
  </si>
  <si>
    <t>덴마크</t>
  </si>
  <si>
    <t>예지림엔터테인먼트</t>
  </si>
  <si>
    <t>당갈</t>
  </si>
  <si>
    <t>인도</t>
  </si>
  <si>
    <t>그날, 바다</t>
  </si>
  <si>
    <t>(주)엣나인필름</t>
  </si>
  <si>
    <t>매직빈</t>
  </si>
  <si>
    <t>부르고뉴, 와인에서 찾은 인생</t>
  </si>
  <si>
    <t>(주)티캐스트</t>
  </si>
  <si>
    <t>레오나르도 다 빈치</t>
  </si>
  <si>
    <t>이탈리아</t>
  </si>
  <si>
    <t>(주)스마일이엔티</t>
  </si>
  <si>
    <t>루비 스팍스</t>
  </si>
  <si>
    <t>원더스트럭</t>
  </si>
  <si>
    <t>중2병이라도 사랑이 하고 싶어! 테이크 온 미</t>
  </si>
  <si>
    <t>마징가 Z: 인피니티</t>
  </si>
  <si>
    <t>콰이어트 플레이스</t>
  </si>
  <si>
    <t>다이노 헌터: 티렉스VS파키리노 대격돌</t>
  </si>
  <si>
    <t>위 베어 베어스: 베이비 베어스</t>
  </si>
  <si>
    <t>임을 위한 행진곡</t>
  </si>
  <si>
    <t>(주)알앤오엔터테인먼트</t>
  </si>
  <si>
    <t>콜 미 바이 유어 네임</t>
  </si>
  <si>
    <t>이탈리아,프랑스,브라질,미국</t>
  </si>
  <si>
    <t>5.18 힌츠페터 스토리</t>
  </si>
  <si>
    <t>(주)드림팩트엔터테인먼트</t>
  </si>
  <si>
    <t>트립 투 스페인</t>
  </si>
  <si>
    <t>아이 엠</t>
  </si>
  <si>
    <t>곤지암</t>
  </si>
  <si>
    <t>(주)쇼박스</t>
  </si>
  <si>
    <t>레디 플레이어 원</t>
  </si>
  <si>
    <t>램페이지</t>
  </si>
  <si>
    <t>바람 바람 바람</t>
  </si>
  <si>
    <t>지금 만나러 갑니다</t>
  </si>
  <si>
    <t>덕구</t>
  </si>
  <si>
    <t>7년의 밤</t>
  </si>
  <si>
    <t>나를 기억해</t>
  </si>
  <si>
    <t>레이디 버드</t>
  </si>
  <si>
    <t>번개맨과 신비의 섬</t>
  </si>
  <si>
    <t>힘컨텐츠(주),(주)디스테이션</t>
  </si>
  <si>
    <t>머니백</t>
  </si>
  <si>
    <t>(주)리틀빅픽쳐스</t>
  </si>
  <si>
    <t>퍼시픽 림: 업라이징</t>
  </si>
  <si>
    <t>살인소설</t>
  </si>
  <si>
    <t>(주)스톰픽쳐스코리아,(주)페퍼민트앤컴퍼니</t>
  </si>
  <si>
    <t>라이프 오브 파이</t>
  </si>
  <si>
    <t>정글번치: 최강 악당의 등장</t>
  </si>
  <si>
    <t>스파키</t>
  </si>
  <si>
    <t>미니특공대X</t>
  </si>
  <si>
    <t>(주)삼지애니메이션</t>
  </si>
  <si>
    <t>몬태나</t>
  </si>
  <si>
    <t>크리미널 스쿼드</t>
  </si>
  <si>
    <t>달링</t>
  </si>
  <si>
    <t>당신의 부탁</t>
  </si>
  <si>
    <t>문호 스트레이독스 [데드 애플]</t>
  </si>
  <si>
    <t>(주)애니플러스</t>
  </si>
  <si>
    <t>막달라 마리아: 부활의 증인</t>
  </si>
  <si>
    <t>소공녀</t>
  </si>
  <si>
    <t>리틀 포레스트</t>
  </si>
  <si>
    <t>사라진 밤</t>
  </si>
  <si>
    <t>궁합</t>
  </si>
  <si>
    <t>블랙 팬서</t>
  </si>
  <si>
    <t>툼레이더</t>
  </si>
  <si>
    <t>월요일이 사라졌다</t>
  </si>
  <si>
    <t>영국,미국,프랑스,벨기에</t>
  </si>
  <si>
    <t>셰이프 오브 워터: 사랑의 모양</t>
  </si>
  <si>
    <t>치즈인더트랩</t>
  </si>
  <si>
    <t>허리케인 하이스트</t>
  </si>
  <si>
    <t>나미야 잡화점의 기적</t>
  </si>
  <si>
    <t>더 포스트</t>
  </si>
  <si>
    <t>레드 스패로</t>
  </si>
  <si>
    <t>쓰리 빌보드</t>
  </si>
  <si>
    <t>게이트</t>
  </si>
  <si>
    <t>(주)제이앤씨미디어그룹</t>
  </si>
  <si>
    <t>플로리다 프로젝트</t>
  </si>
  <si>
    <t>50가지 그림자: 해방</t>
  </si>
  <si>
    <t>온리 더 브레이브</t>
  </si>
  <si>
    <t>프렌즈: 몬스터섬의비밀</t>
  </si>
  <si>
    <t>(주)스마일이엔티,(주)에스비에스콘텐츠허브</t>
  </si>
  <si>
    <t>패딩턴 2</t>
  </si>
  <si>
    <t>프랑스,영국</t>
  </si>
  <si>
    <t>로건 럭키</t>
  </si>
  <si>
    <t>팬텀 스레드</t>
  </si>
  <si>
    <t>펭이와 친구들의 남극대모험</t>
  </si>
  <si>
    <t>조선명탐정: 흡혈괴마의 비밀</t>
  </si>
  <si>
    <t>골든슬럼버</t>
  </si>
  <si>
    <t>그것만이 내 세상</t>
  </si>
  <si>
    <t>코코</t>
  </si>
  <si>
    <t>염력</t>
  </si>
  <si>
    <t>인시디어스4: 라스트 키</t>
  </si>
  <si>
    <t>흥부: 글로 세상을 바꾼 자</t>
  </si>
  <si>
    <t>신과함께-죄와 벌</t>
  </si>
  <si>
    <t>명탐정 코난:감벽의 관</t>
  </si>
  <si>
    <t>메이즈 러너: 데스 큐어</t>
  </si>
  <si>
    <t>12 솔져스</t>
  </si>
  <si>
    <t>마야2</t>
  </si>
  <si>
    <t>올 더 머니</t>
  </si>
  <si>
    <t>위대한 쇼맨</t>
  </si>
  <si>
    <t>타이타닉</t>
  </si>
  <si>
    <t>씨네힐,이십세기폭스코리아(주)</t>
  </si>
  <si>
    <t>더 포리너</t>
  </si>
  <si>
    <t>영국,중국</t>
  </si>
  <si>
    <t>(주)더블앤조이픽쳐스,TCO(주)더콘텐츠온</t>
  </si>
  <si>
    <t>반딧불이 딘딘</t>
  </si>
  <si>
    <t>지구: 놀라운 하루</t>
  </si>
  <si>
    <t>원더</t>
  </si>
  <si>
    <t>터닝메카드W: 반다인의 비밀 특별판</t>
  </si>
  <si>
    <t>(주)제이앤씨미디어그룹,(주)아컴스튜디오</t>
  </si>
  <si>
    <t>쥬만지: 새로운 세계</t>
  </si>
  <si>
    <t>페르디난드</t>
  </si>
  <si>
    <t>강철비</t>
  </si>
  <si>
    <t>커뮤터</t>
  </si>
  <si>
    <t>영국,미국</t>
  </si>
  <si>
    <t>1급기밀</t>
  </si>
  <si>
    <t>다운사이징</t>
  </si>
  <si>
    <t>극장판 포켓몬스터 너로 정했다!</t>
  </si>
  <si>
    <t>몬스터 패밀리</t>
  </si>
  <si>
    <t>뽀로로 극장판 공룡섬 대모험</t>
  </si>
  <si>
    <t>비밥바룰라</t>
  </si>
  <si>
    <t>너의 이름은.</t>
  </si>
  <si>
    <t>젝스키스 에이틴</t>
  </si>
  <si>
    <t>씨제이 씨지브이(CJ CGV)(주)</t>
  </si>
  <si>
    <t>극장판 레이디버그: 미라클스톤의 비밀</t>
  </si>
  <si>
    <t>패터슨</t>
  </si>
  <si>
    <t>프랑스,독일,미국</t>
  </si>
  <si>
    <t>쏘아올린 불꽃, 밑에서 볼까? 옆에서 볼까?</t>
  </si>
  <si>
    <t>리틀 뱀파이어</t>
  </si>
  <si>
    <t>독일,미국</t>
  </si>
  <si>
    <t>쿵푸몽키</t>
  </si>
  <si>
    <t>다키스트 아워</t>
  </si>
  <si>
    <t>극장판 프리파라 모두의 동경♪ 렛츠고☆프리파리</t>
  </si>
  <si>
    <t>영화명</t>
    <phoneticPr fontId="1" type="noConversion"/>
  </si>
  <si>
    <t>1월</t>
  </si>
  <si>
    <t>한국</t>
    <phoneticPr fontId="1" type="noConversion"/>
  </si>
  <si>
    <t>해외</t>
    <phoneticPr fontId="1" type="noConversion"/>
  </si>
  <si>
    <t>총관객</t>
    <phoneticPr fontId="1" type="noConversion"/>
  </si>
  <si>
    <t>국내/해외 월별 결산(상위30위)</t>
    <phoneticPr fontId="1" type="noConversion"/>
  </si>
  <si>
    <t>스크린점유율</t>
    <phoneticPr fontId="1" type="noConversion"/>
  </si>
  <si>
    <t>미국</t>
    <phoneticPr fontId="1" type="noConversion"/>
  </si>
  <si>
    <t>일본</t>
    <phoneticPr fontId="1" type="noConversion"/>
  </si>
  <si>
    <t>행 레이블</t>
  </si>
  <si>
    <t>총합계</t>
  </si>
  <si>
    <t>19****</t>
  </si>
  <si>
    <t>곤지****</t>
  </si>
  <si>
    <t>골든****</t>
  </si>
  <si>
    <t>궁합****</t>
  </si>
  <si>
    <t>그것****</t>
  </si>
  <si>
    <t>그날****</t>
  </si>
  <si>
    <t>데드****</t>
  </si>
  <si>
    <t>독전****</t>
  </si>
  <si>
    <t>램페****</t>
  </si>
  <si>
    <t>레디****</t>
  </si>
  <si>
    <t>레슬****</t>
  </si>
  <si>
    <t>리틀****</t>
  </si>
  <si>
    <t>마녀****</t>
  </si>
  <si>
    <t>메이****</t>
  </si>
  <si>
    <t>바람****</t>
  </si>
  <si>
    <t>버닝****</t>
  </si>
  <si>
    <t>블랙****</t>
  </si>
  <si>
    <t>사라****</t>
  </si>
  <si>
    <t>신과****</t>
  </si>
  <si>
    <t>아이****</t>
  </si>
  <si>
    <t>어벤****</t>
  </si>
  <si>
    <t>염력****</t>
  </si>
  <si>
    <t>오션****</t>
  </si>
  <si>
    <t>월요****</t>
  </si>
  <si>
    <t>조선****</t>
  </si>
  <si>
    <t>쥬라****</t>
  </si>
  <si>
    <t>쥬만****</t>
  </si>
  <si>
    <t>지금****</t>
  </si>
  <si>
    <t>챔피****</t>
  </si>
  <si>
    <t>코코****</t>
  </si>
  <si>
    <t>콰이****</t>
  </si>
  <si>
    <t>탐정****</t>
  </si>
  <si>
    <t>퍼시****</t>
  </si>
  <si>
    <t>페르****</t>
  </si>
  <si>
    <t>피터****</t>
  </si>
  <si>
    <t>열 레이블</t>
  </si>
  <si>
    <t xml:space="preserve">합계 : 관객수 </t>
  </si>
  <si>
    <t>(다중 항목)</t>
  </si>
  <si>
    <t>날짜</t>
    <phoneticPr fontId="1" type="noConversion"/>
  </si>
  <si>
    <t>2017년</t>
  </si>
  <si>
    <t>3사분기</t>
  </si>
  <si>
    <t>7월</t>
  </si>
  <si>
    <t>8월</t>
  </si>
  <si>
    <t>9월</t>
  </si>
  <si>
    <t>4사분기</t>
  </si>
  <si>
    <t>10월</t>
  </si>
  <si>
    <t>11월</t>
  </si>
  <si>
    <t>12월</t>
  </si>
  <si>
    <t>2018년</t>
  </si>
  <si>
    <t>1사분기</t>
  </si>
  <si>
    <t>2월</t>
  </si>
  <si>
    <t>3월</t>
  </si>
  <si>
    <t>2사분기</t>
  </si>
  <si>
    <t>4월</t>
  </si>
  <si>
    <t>5월</t>
  </si>
  <si>
    <t>6월</t>
  </si>
  <si>
    <t>합계 : 금액</t>
  </si>
  <si>
    <t>DSUM</t>
    <phoneticPr fontId="1" type="noConversion"/>
  </si>
  <si>
    <t>조건</t>
    <phoneticPr fontId="1" type="noConversion"/>
  </si>
  <si>
    <t>DAVERAGE</t>
    <phoneticPr fontId="1" type="noConversion"/>
  </si>
  <si>
    <t>DCOUNT</t>
    <phoneticPr fontId="1" type="noConversion"/>
  </si>
  <si>
    <t>DMAX</t>
    <phoneticPr fontId="1" type="noConversion"/>
  </si>
  <si>
    <t>DMIN</t>
    <phoneticPr fontId="1" type="noConversion"/>
  </si>
  <si>
    <t>DGET</t>
    <phoneticPr fontId="1" type="noConversion"/>
  </si>
  <si>
    <t>유저네임</t>
    <phoneticPr fontId="1" type="noConversion"/>
  </si>
  <si>
    <t>언어</t>
    <phoneticPr fontId="1" type="noConversion"/>
  </si>
  <si>
    <t>국적</t>
    <phoneticPr fontId="1" type="noConversion"/>
  </si>
  <si>
    <t>Fringilla</t>
  </si>
  <si>
    <t>Ligula</t>
  </si>
  <si>
    <t>Porta</t>
  </si>
  <si>
    <t>Egestas</t>
  </si>
  <si>
    <t>Fermentum</t>
  </si>
  <si>
    <t>Justo</t>
  </si>
  <si>
    <t>Commodo</t>
  </si>
  <si>
    <t>Vehicula</t>
  </si>
  <si>
    <t>Ullamcorper</t>
  </si>
  <si>
    <t>Vulputate</t>
  </si>
  <si>
    <t>Risus</t>
  </si>
  <si>
    <t>Condimentum</t>
  </si>
  <si>
    <t>Mattis</t>
  </si>
  <si>
    <t>Ipsum</t>
  </si>
  <si>
    <t>Python</t>
    <phoneticPr fontId="1" type="noConversion"/>
  </si>
  <si>
    <t>Java</t>
    <phoneticPr fontId="1" type="noConversion"/>
  </si>
  <si>
    <t>Visual Basic</t>
    <phoneticPr fontId="1" type="noConversion"/>
  </si>
  <si>
    <t>C</t>
    <phoneticPr fontId="1" type="noConversion"/>
  </si>
  <si>
    <t>C#</t>
    <phoneticPr fontId="1" type="noConversion"/>
  </si>
  <si>
    <t>대한민국</t>
    <phoneticPr fontId="1" type="noConversion"/>
  </si>
  <si>
    <t>중국</t>
    <phoneticPr fontId="1" type="noConversion"/>
  </si>
  <si>
    <t>독일</t>
    <phoneticPr fontId="1" type="noConversion"/>
  </si>
  <si>
    <t>유럽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</si>
</sst>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80" formatCode="##&quot;월&quot;"/>
    <numFmt numFmtId="181" formatCode="0_);[Red]\(0\)"/>
    <numFmt numFmtId="182" formatCode="0.0%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4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180" fontId="0" fillId="0" borderId="0" xfId="0" applyNumberFormat="1"/>
    <xf numFmtId="181" fontId="0" fillId="0" borderId="0" xfId="0" applyNumberFormat="1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14" fontId="4" fillId="0" borderId="0" xfId="0" applyNumberFormat="1" applyFont="1" applyBorder="1" applyAlignment="1">
      <alignment vertical="center" wrapText="1"/>
    </xf>
    <xf numFmtId="3" fontId="4" fillId="0" borderId="0" xfId="0" applyNumberFormat="1" applyFont="1" applyBorder="1" applyAlignment="1">
      <alignment vertical="center" wrapText="1"/>
    </xf>
    <xf numFmtId="182" fontId="4" fillId="0" borderId="0" xfId="0" applyNumberFormat="1" applyFont="1" applyBorder="1" applyAlignment="1">
      <alignment vertical="center" wrapText="1"/>
    </xf>
    <xf numFmtId="0" fontId="4" fillId="0" borderId="0" xfId="0" applyFont="1" applyBorder="1"/>
    <xf numFmtId="0" fontId="0" fillId="0" borderId="0" xfId="0" applyAlignment="1">
      <alignment horizontal="center"/>
    </xf>
    <xf numFmtId="181" fontId="4" fillId="0" borderId="0" xfId="0" applyNumberFormat="1" applyFont="1" applyBorder="1" applyAlignment="1">
      <alignment vertical="center" wrapText="1"/>
    </xf>
    <xf numFmtId="181" fontId="4" fillId="0" borderId="0" xfId="0" applyNumberFormat="1" applyFont="1" applyBorder="1"/>
    <xf numFmtId="182" fontId="3" fillId="0" borderId="0" xfId="0" applyNumberFormat="1" applyFont="1" applyBorder="1" applyAlignment="1">
      <alignment horizontal="center" vertical="center" wrapText="1"/>
    </xf>
    <xf numFmtId="182" fontId="4" fillId="0" borderId="0" xfId="0" applyNumberFormat="1" applyFont="1" applyBorder="1"/>
    <xf numFmtId="41" fontId="0" fillId="0" borderId="0" xfId="1" applyFont="1" applyAlignment="1"/>
    <xf numFmtId="181" fontId="3" fillId="0" borderId="0" xfId="0" applyNumberFormat="1" applyFont="1" applyBorder="1"/>
    <xf numFmtId="0" fontId="4" fillId="0" borderId="0" xfId="0" applyNumberFormat="1" applyFont="1" applyBorder="1"/>
    <xf numFmtId="10" fontId="0" fillId="0" borderId="0" xfId="1" applyNumberFormat="1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1" fontId="0" fillId="0" borderId="0" xfId="0" applyNumberFormat="1"/>
    <xf numFmtId="0" fontId="0" fillId="0" borderId="0" xfId="0" applyAlignment="1">
      <alignment horizontal="left" indent="2"/>
    </xf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quotePrefix="1"/>
    <xf numFmtId="181" fontId="3" fillId="0" borderId="0" xfId="0" applyNumberFormat="1" applyFont="1" applyBorder="1" applyAlignment="1">
      <alignment vertical="center" wrapText="1"/>
    </xf>
    <xf numFmtId="0" fontId="0" fillId="0" borderId="3" xfId="0" applyBorder="1" applyAlignment="1">
      <alignment horizontal="center"/>
    </xf>
    <xf numFmtId="14" fontId="0" fillId="0" borderId="5" xfId="0" applyNumberFormat="1" applyBorder="1"/>
    <xf numFmtId="14" fontId="0" fillId="0" borderId="7" xfId="0" applyNumberFormat="1" applyBorder="1"/>
  </cellXfs>
  <cellStyles count="2">
    <cellStyle name="쉼표 [0]" xfId="1" builtinId="6"/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3" formatCode="_-* #,##0_-;\-* #,##0_-;_-* &quot;-&quot;_-;_-@_-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만든 이" refreshedDate="43350.966101851853" createdVersion="6" refreshedVersion="6" minRefreshableVersion="3" recordCount="182" xr:uid="{EFD6ECC0-FA26-4F9A-936A-4E7C656E3F13}">
  <cacheSource type="worksheet">
    <worksheetSource ref="A1:M1048576" sheet="Ep10.Chart(1)"/>
  </cacheSource>
  <cacheFields count="13">
    <cacheField name="월" numFmtId="0">
      <sharedItems containsString="0" containsBlank="1" containsNumber="1" containsInteger="1" minValue="1" maxValue="6" count="7">
        <n v="6"/>
        <n v="5"/>
        <n v="4"/>
        <n v="3"/>
        <n v="2"/>
        <n v="1"/>
        <m/>
      </sharedItems>
    </cacheField>
    <cacheField name="순위" numFmtId="0">
      <sharedItems containsString="0" containsBlank="1" containsNumber="1" containsInteger="1" minValue="1" maxValue="30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m/>
      </sharedItems>
    </cacheField>
    <cacheField name="영화명" numFmtId="0">
      <sharedItems containsBlank="1" count="131">
        <s v="쥬라****"/>
        <s v="탐정****"/>
        <s v="독전****"/>
        <s v="오션****"/>
        <s v="마녀****"/>
        <s v="데드****"/>
        <s v="아이****"/>
        <s v="극장****"/>
        <s v="유전****"/>
        <s v="허스****"/>
        <s v="미드****"/>
        <s v="어벤****"/>
        <s v="시카****"/>
        <s v="여중****"/>
        <s v="트루****"/>
        <s v="피터****"/>
        <s v="한 ****"/>
        <s v="버닝****"/>
        <s v="아일****"/>
        <s v="벅스****"/>
        <s v="스탠****"/>
        <s v="아바****"/>
        <s v="빅샤****"/>
        <s v="데자****"/>
        <s v="개들****"/>
        <s v="디트****"/>
        <s v="바르****"/>
        <s v="변산****"/>
        <s v="토니****"/>
        <s v="챔피****"/>
        <s v="레슬****"/>
        <s v="얼리****"/>
        <s v="안녕****"/>
        <s v="커다****"/>
        <s v="당갈****"/>
        <s v="그날****"/>
        <s v="매직****"/>
        <s v="부르****"/>
        <s v="레오****"/>
        <s v="루비****"/>
        <s v="원더****"/>
        <s v="중2****"/>
        <s v="마징****"/>
        <s v="콰이****"/>
        <s v="다이****"/>
        <s v="위 ****"/>
        <s v="임을****"/>
        <s v="콜 ****"/>
        <s v="5.****"/>
        <s v="트립****"/>
        <s v="곤지****"/>
        <s v="레디****"/>
        <s v="램페****"/>
        <s v="바람****"/>
        <s v="지금****"/>
        <s v="덕구****"/>
        <s v="7년****"/>
        <s v="나를****"/>
        <s v="레이****"/>
        <s v="번개****"/>
        <s v="머니****"/>
        <s v="퍼시****"/>
        <s v="살인****"/>
        <s v="라이****"/>
        <s v="정글****"/>
        <s v="스파****"/>
        <s v="미니****"/>
        <s v="몬태****"/>
        <s v="크리****"/>
        <s v="달링****"/>
        <s v="당신****"/>
        <s v="문호****"/>
        <s v="막달****"/>
        <s v="소공****"/>
        <s v="리틀****"/>
        <s v="사라****"/>
        <s v="궁합****"/>
        <s v="블랙****"/>
        <s v="툼레****"/>
        <s v="월요****"/>
        <s v="셰이****"/>
        <s v="치즈****"/>
        <s v="허리****"/>
        <s v="나미****"/>
        <s v="더 ****"/>
        <s v="레드****"/>
        <s v="쓰리****"/>
        <s v="게이****"/>
        <s v="플로****"/>
        <s v="50****"/>
        <s v="온리****"/>
        <s v="프렌****"/>
        <s v="패딩****"/>
        <s v="로건****"/>
        <s v="팬텀****"/>
        <s v="펭이****"/>
        <s v="조선****"/>
        <s v="골든****"/>
        <s v="그것****"/>
        <s v="코코****"/>
        <s v="염력****"/>
        <s v="인시****"/>
        <s v="흥부****"/>
        <s v="신과****"/>
        <s v="명탐****"/>
        <s v="메이****"/>
        <s v="12****"/>
        <s v="19****"/>
        <s v="마야****"/>
        <s v="올 ****"/>
        <s v="위대****"/>
        <s v="타이****"/>
        <s v="반딧****"/>
        <s v="지구****"/>
        <s v="터닝****"/>
        <s v="쥬만****"/>
        <s v="페르****"/>
        <s v="강철****"/>
        <s v="커뮤****"/>
        <s v="1급****"/>
        <s v="다운****"/>
        <s v="몬스****"/>
        <s v="뽀로****"/>
        <s v="비밥****"/>
        <s v="너의****"/>
        <s v="젝스****"/>
        <s v="패터****"/>
        <s v="쏘아****"/>
        <s v="쿵푸****"/>
        <s v="다키****"/>
        <m/>
      </sharedItems>
    </cacheField>
    <cacheField name="영화명2" numFmtId="0">
      <sharedItems containsBlank="1" containsMixedTypes="1" containsNumber="1" containsInteger="1" minValue="1987" maxValue="1987"/>
    </cacheField>
    <cacheField name="개봉일" numFmtId="0">
      <sharedItems containsNonDate="0" containsDate="1" containsString="0" containsBlank="1" minDate="1998-02-20T00:00:00" maxDate="2018-07-05T00:00:00"/>
    </cacheField>
    <cacheField name="매출액 " numFmtId="0">
      <sharedItems containsString="0" containsBlank="1" containsNumber="1" containsInteger="1" minValue="70412000" maxValue="52397920138"/>
    </cacheField>
    <cacheField name="매출액 점유율" numFmtId="182">
      <sharedItems containsString="0" containsBlank="1" containsNumber="1" minValue="1E-3" maxValue="0.38500000000000001"/>
    </cacheField>
    <cacheField name="누적매출액 " numFmtId="0">
      <sharedItems containsString="0" containsBlank="1" containsNumber="1" containsInteger="1" minValue="70412000" maxValue="125261870000"/>
    </cacheField>
    <cacheField name="관객수 " numFmtId="0">
      <sharedItems containsString="0" containsBlank="1" containsNumber="1" containsInteger="1" minValue="10103" maxValue="5804474"/>
    </cacheField>
    <cacheField name="누적관객수 " numFmtId="0">
      <sharedItems containsString="0" containsBlank="1" containsNumber="1" containsInteger="1" minValue="10103" maxValue="14410246"/>
    </cacheField>
    <cacheField name="스크린수 " numFmtId="0">
      <sharedItems containsString="0" containsBlank="1" containsNumber="1" containsInteger="1" minValue="14" maxValue="2553"/>
    </cacheField>
    <cacheField name="상영횟수 " numFmtId="0">
      <sharedItems containsString="0" containsBlank="1" containsNumber="1" containsInteger="1" minValue="92" maxValue="159576" count="180">
        <n v="138630"/>
        <n v="85744"/>
        <n v="79290"/>
        <n v="50481"/>
        <n v="16847"/>
        <n v="21960"/>
        <n v="11297"/>
        <n v="6784"/>
        <n v="9113"/>
        <n v="10038"/>
        <n v="8199"/>
        <n v="6941"/>
        <n v="4559"/>
        <n v="9393"/>
        <n v="4144"/>
        <n v="2880"/>
        <n v="3419"/>
        <n v="3859"/>
        <n v="4323"/>
        <n v="1727"/>
        <n v="3802"/>
        <n v="1705"/>
        <n v="1355"/>
        <n v="4841"/>
        <n v="1608"/>
        <n v="1661"/>
        <n v="2278"/>
        <n v="1091"/>
        <n v="92"/>
        <n v="1350"/>
        <n v="159576"/>
        <n v="91286"/>
        <n v="59106"/>
        <n v="47331"/>
        <n v="42982"/>
        <n v="22619"/>
        <n v="9635"/>
        <n v="12937"/>
        <n v="11419"/>
        <n v="5254"/>
        <n v="4755"/>
        <n v="3368"/>
        <n v="3094"/>
        <n v="4142"/>
        <n v="3268"/>
        <n v="2097"/>
        <n v="1887"/>
        <n v="3860"/>
        <n v="2474"/>
        <n v="1993"/>
        <n v="3289"/>
        <n v="2197"/>
        <n v="1251"/>
        <n v="1222"/>
        <n v="1362"/>
        <n v="1519"/>
        <n v="531"/>
        <n v="1318"/>
        <n v="1088"/>
        <n v="738"/>
        <n v="73638"/>
        <n v="70970"/>
        <n v="59796"/>
        <n v="54724"/>
        <n v="57721"/>
        <n v="29551"/>
        <n v="26211"/>
        <n v="23140"/>
        <n v="18642"/>
        <n v="14095"/>
        <n v="14129"/>
        <n v="6933"/>
        <n v="4105"/>
        <n v="2524"/>
        <n v="6890"/>
        <n v="4493"/>
        <n v="2393"/>
        <n v="4699"/>
        <n v="2141"/>
        <n v="1831"/>
        <n v="1901"/>
        <n v="1952"/>
        <n v="3157"/>
        <n v="4121"/>
        <n v="3199"/>
        <n v="4801"/>
        <n v="1341"/>
        <n v="741"/>
        <n v="1583"/>
        <n v="1494"/>
        <n v="74236"/>
        <n v="63281"/>
        <n v="59635"/>
        <n v="48328"/>
        <n v="45125"/>
        <n v="17435"/>
        <n v="16907"/>
        <n v="25791"/>
        <n v="31845"/>
        <n v="15198"/>
        <n v="12722"/>
        <n v="11997"/>
        <n v="14517"/>
        <n v="16283"/>
        <n v="8957"/>
        <n v="5540"/>
        <n v="5900"/>
        <n v="5686"/>
        <n v="3356"/>
        <n v="4874"/>
        <n v="4568"/>
        <n v="3450"/>
        <n v="3362"/>
        <n v="4428"/>
        <n v="4062"/>
        <n v="1679"/>
        <n v="1206"/>
        <n v="3243"/>
        <n v="980"/>
        <n v="93101"/>
        <n v="73664"/>
        <n v="41717"/>
        <n v="43908"/>
        <n v="27511"/>
        <n v="39030"/>
        <n v="9028"/>
        <n v="21840"/>
        <n v="18555"/>
        <n v="14938"/>
        <n v="13249"/>
        <n v="8186"/>
        <n v="7883"/>
        <n v="9234"/>
        <n v="8742"/>
        <n v="4127"/>
        <n v="6625"/>
        <n v="4275"/>
        <n v="7178"/>
        <n v="4122"/>
        <n v="4263"/>
        <n v="2202"/>
        <n v="2767"/>
        <n v="1247"/>
        <n v="3195"/>
        <n v="2144"/>
        <n v="1774"/>
        <n v="1430"/>
        <n v="1697"/>
        <n v="673"/>
        <n v="106960"/>
        <n v="103406"/>
        <n v="58030"/>
        <n v="51450"/>
        <n v="49610"/>
        <n v="41776"/>
        <n v="13632"/>
        <n v="13311"/>
        <n v="13209"/>
        <n v="6378"/>
        <n v="14264"/>
        <n v="9761"/>
        <n v="5812"/>
        <n v="8377"/>
        <n v="2019"/>
        <n v="2637"/>
        <n v="1545"/>
        <n v="1547"/>
        <n v="3792"/>
        <n v="1159"/>
        <n v="583"/>
        <n v="2061"/>
        <n v="897"/>
        <n v="1441"/>
        <n v="3641"/>
        <n v="1532"/>
        <n v="1174"/>
        <n v="2367"/>
        <n v="1421"/>
        <n v="104"/>
        <m/>
      </sharedItems>
    </cacheField>
    <cacheField name="대표국적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만든 이" refreshedDate="43350.972261921299" createdVersion="6" refreshedVersion="6" minRefreshableVersion="3" recordCount="117" xr:uid="{55368DFF-3A18-4883-80CE-5628B7D9ECE7}">
  <cacheSource type="worksheet">
    <worksheetSource ref="A1:D1048576" sheet="Ep11.pivot"/>
  </cacheSource>
  <cacheFields count="6">
    <cacheField name="날짜" numFmtId="0">
      <sharedItems containsNonDate="0" containsDate="1" containsString="0" containsBlank="1" minDate="2017-07-03T00:00:00" maxDate="2018-07-01T00:00:00" count="107">
        <d v="2018-04-17T00:00:00"/>
        <d v="2018-06-30T00:00:00"/>
        <d v="2018-04-03T00:00:00"/>
        <d v="2018-05-14T00:00:00"/>
        <d v="2018-06-04T00:00:00"/>
        <d v="2018-03-04T00:00:00"/>
        <d v="2018-05-22T00:00:00"/>
        <d v="2018-05-12T00:00:00"/>
        <d v="2018-03-31T00:00:00"/>
        <d v="2018-06-17T00:00:00"/>
        <d v="2018-03-22T00:00:00"/>
        <d v="2018-02-09T00:00:00"/>
        <d v="2018-06-06T00:00:00"/>
        <d v="2018-01-06T00:00:00"/>
        <d v="2018-03-11T00:00:00"/>
        <d v="2018-02-06T00:00:00"/>
        <d v="2018-06-22T00:00:00"/>
        <d v="2018-04-11T00:00:00"/>
        <d v="2018-02-21T00:00:00"/>
        <d v="2018-04-29T00:00:00"/>
        <d v="2018-06-19T00:00:00"/>
        <d v="2018-04-24T00:00:00"/>
        <d v="2018-03-08T00:00:00"/>
        <d v="2018-01-27T00:00:00"/>
        <d v="2018-03-19T00:00:00"/>
        <d v="2018-01-05T00:00:00"/>
        <d v="2018-05-30T00:00:00"/>
        <d v="2018-02-23T00:00:00"/>
        <d v="2018-06-16T00:00:00"/>
        <d v="2018-05-01T00:00:00"/>
        <d v="2018-03-06T00:00:00"/>
        <d v="2018-03-28T00:00:00"/>
        <d v="2018-06-29T00:00:00"/>
        <d v="2018-06-24T00:00:00"/>
        <d v="2018-03-07T00:00:00"/>
        <d v="2018-03-09T00:00:00"/>
        <d v="2018-01-24T00:00:00"/>
        <d v="2018-01-14T00:00:00"/>
        <d v="2018-04-20T00:00:00"/>
        <d v="2018-02-01T00:00:00"/>
        <d v="2018-02-25T00:00:00"/>
        <d v="2018-05-03T00:00:00"/>
        <d v="2018-04-08T00:00:00"/>
        <d v="2018-02-17T00:00:00"/>
        <d v="2018-04-10T00:00:00"/>
        <d v="2018-03-17T00:00:00"/>
        <d v="2018-05-10T00:00:00"/>
        <d v="2018-04-19T00:00:00"/>
        <d v="2018-05-05T00:00:00"/>
        <d v="2018-03-18T00:00:00"/>
        <d v="2018-03-15T00:00:00"/>
        <d v="2018-02-03T00:00:00"/>
        <d v="2018-06-28T00:00:00"/>
        <d v="2017-10-26T00:00:00"/>
        <d v="2017-08-13T00:00:00"/>
        <d v="2017-12-21T00:00:00"/>
        <d v="2017-11-21T00:00:00"/>
        <d v="2017-11-27T00:00:00"/>
        <d v="2017-09-14T00:00:00"/>
        <d v="2017-09-18T00:00:00"/>
        <d v="2017-08-02T00:00:00"/>
        <d v="2017-12-14T00:00:00"/>
        <d v="2017-10-09T00:00:00"/>
        <d v="2017-10-27T00:00:00"/>
        <d v="2017-07-04T00:00:00"/>
        <d v="2017-07-29T00:00:00"/>
        <d v="2017-12-31T00:00:00"/>
        <d v="2017-08-08T00:00:00"/>
        <d v="2017-11-02T00:00:00"/>
        <d v="2017-09-29T00:00:00"/>
        <d v="2017-07-03T00:00:00"/>
        <d v="2017-09-15T00:00:00"/>
        <d v="2017-12-19T00:00:00"/>
        <d v="2017-11-28T00:00:00"/>
        <d v="2017-12-28T00:00:00"/>
        <d v="2017-10-29T00:00:00"/>
        <d v="2017-08-27T00:00:00"/>
        <d v="2017-08-29T00:00:00"/>
        <d v="2017-12-10T00:00:00"/>
        <d v="2017-08-14T00:00:00"/>
        <d v="2017-08-05T00:00:00"/>
        <d v="2017-11-10T00:00:00"/>
        <d v="2017-09-28T00:00:00"/>
        <d v="2017-08-09T00:00:00"/>
        <d v="2017-11-08T00:00:00"/>
        <d v="2017-07-09T00:00:00"/>
        <d v="2017-07-22T00:00:00"/>
        <d v="2017-09-11T00:00:00"/>
        <d v="2017-10-14T00:00:00"/>
        <d v="2017-12-30T00:00:00"/>
        <d v="2017-10-01T00:00:00"/>
        <d v="2017-09-23T00:00:00"/>
        <d v="2017-08-15T00:00:00"/>
        <d v="2017-12-09T00:00:00"/>
        <d v="2017-07-10T00:00:00"/>
        <d v="2017-12-29T00:00:00"/>
        <d v="2017-10-22T00:00:00"/>
        <d v="2017-09-13T00:00:00"/>
        <d v="2017-09-22T00:00:00"/>
        <d v="2017-12-02T00:00:00"/>
        <d v="2017-11-04T00:00:00"/>
        <d v="2017-07-15T00:00:00"/>
        <d v="2017-09-07T00:00:00"/>
        <d v="2017-09-16T00:00:00"/>
        <d v="2017-10-20T00:00:00"/>
        <d v="2017-11-13T00:00:00"/>
        <m/>
      </sharedItems>
      <fieldGroup par="5" base="0">
        <rangePr groupBy="months" startDate="2017-07-03T00:00:00" endDate="2018-07-01T00:00:00"/>
        <groupItems count="14">
          <s v="(비어 있음)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8-07-01"/>
        </groupItems>
      </fieldGroup>
    </cacheField>
    <cacheField name="주문ID" numFmtId="0">
      <sharedItems containsString="0" containsBlank="1" containsNumber="1" minValue="993866.35473210912" maxValue="99684012"/>
    </cacheField>
    <cacheField name="항목" numFmtId="0">
      <sharedItems containsBlank="1" count="9">
        <s v="퓨즈"/>
        <s v="스위치"/>
        <s v="코일"/>
        <s v="저항기"/>
        <s v="커패시터"/>
        <s v="PCB"/>
        <s v="컨버터"/>
        <s v="커넥터"/>
        <m/>
      </sharedItems>
    </cacheField>
    <cacheField name="금액" numFmtId="0">
      <sharedItems containsString="0" containsBlank="1" containsNumber="1" containsInteger="1" minValue="1900" maxValue="49700"/>
    </cacheField>
    <cacheField name="분기" numFmtId="0" databaseField="0">
      <fieldGroup base="0">
        <rangePr groupBy="quarters" startDate="2017-07-03T00:00:00" endDate="2018-07-01T00:00:00"/>
        <groupItems count="6">
          <s v="&lt;2017-07-03"/>
          <s v="1사분기"/>
          <s v="2사분기"/>
          <s v="3사분기"/>
          <s v="4사분기"/>
          <s v="&gt;2018-07-01"/>
        </groupItems>
      </fieldGroup>
    </cacheField>
    <cacheField name="연" numFmtId="0" databaseField="0">
      <fieldGroup base="0">
        <rangePr groupBy="years" startDate="2017-07-03T00:00:00" endDate="2018-07-01T00:00:00"/>
        <groupItems count="4">
          <s v="&lt;2017-07-03"/>
          <s v="2017년"/>
          <s v="2018년"/>
          <s v="&gt;2018-07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">
  <r>
    <x v="0"/>
    <x v="0"/>
    <x v="0"/>
    <s v="쥬라기 월드: 폴른 킹덤"/>
    <d v="2018-06-06T00:00:00"/>
    <n v="48575547937"/>
    <n v="0.372"/>
    <n v="48575547937"/>
    <n v="5519169"/>
    <n v="5519169"/>
    <n v="1972"/>
    <x v="0"/>
    <s v="미국"/>
  </r>
  <r>
    <x v="0"/>
    <x v="1"/>
    <x v="1"/>
    <s v="탐정: 리턴즈"/>
    <d v="2018-06-13T00:00:00"/>
    <n v="22851764720"/>
    <n v="0.17499999999999999"/>
    <n v="22895502720"/>
    <n v="2672554"/>
    <n v="2677388"/>
    <n v="1137"/>
    <x v="1"/>
    <s v="한국"/>
  </r>
  <r>
    <x v="0"/>
    <x v="2"/>
    <x v="2"/>
    <s v="독전"/>
    <d v="2018-05-22T00:00:00"/>
    <n v="21853410652"/>
    <n v="0.16699999999999901"/>
    <n v="43314002813"/>
    <n v="2494080"/>
    <n v="5043771"/>
    <n v="1532"/>
    <x v="2"/>
    <s v="한국"/>
  </r>
  <r>
    <x v="0"/>
    <x v="3"/>
    <x v="3"/>
    <s v="오션스8"/>
    <d v="2018-06-13T00:00:00"/>
    <n v="10972422166"/>
    <n v="8.4000000000000005E-2"/>
    <n v="10978254166"/>
    <n v="1251725"/>
    <n v="1252373"/>
    <n v="837"/>
    <x v="3"/>
    <s v="미국"/>
  </r>
  <r>
    <x v="0"/>
    <x v="4"/>
    <x v="4"/>
    <s v="마녀"/>
    <d v="2018-06-27T00:00:00"/>
    <n v="5547497752"/>
    <n v="4.2000000000000003E-2"/>
    <n v="5547497752"/>
    <n v="661965"/>
    <n v="661965"/>
    <n v="1054"/>
    <x v="4"/>
    <s v="한국"/>
  </r>
  <r>
    <x v="0"/>
    <x v="5"/>
    <x v="5"/>
    <s v="데드풀 2"/>
    <d v="2018-05-16T00:00:00"/>
    <n v="3577072164"/>
    <n v="2.7E-2"/>
    <n v="34174783339"/>
    <n v="396993"/>
    <n v="3783341"/>
    <n v="770"/>
    <x v="5"/>
    <s v="미국"/>
  </r>
  <r>
    <x v="0"/>
    <x v="6"/>
    <x v="6"/>
    <s v="아이 필 프리티"/>
    <d v="2018-06-06T00:00:00"/>
    <n v="2030513900"/>
    <n v="1.6E-2"/>
    <n v="2031705900"/>
    <n v="229346"/>
    <n v="229495"/>
    <n v="213"/>
    <x v="6"/>
    <s v="미국"/>
  </r>
  <r>
    <x v="0"/>
    <x v="7"/>
    <x v="7"/>
    <s v="극장판 포켓몬스터DP - 디아루가 VS 펄기아 VS 다크라이"/>
    <d v="2018-06-06T00:00:00"/>
    <n v="1388591900"/>
    <n v="1.0999999999999999E-2"/>
    <n v="1388591900"/>
    <n v="182545"/>
    <n v="182545"/>
    <n v="588"/>
    <x v="7"/>
    <s v="일본"/>
  </r>
  <r>
    <x v="0"/>
    <x v="8"/>
    <x v="8"/>
    <s v="유전"/>
    <d v="2018-06-07T00:00:00"/>
    <n v="1536786325"/>
    <n v="1.2E-2"/>
    <n v="1536786325"/>
    <n v="174223"/>
    <n v="174223"/>
    <n v="422"/>
    <x v="8"/>
    <s v="미국"/>
  </r>
  <r>
    <x v="0"/>
    <x v="9"/>
    <x v="9"/>
    <s v="허스토리"/>
    <d v="2018-06-27T00:00:00"/>
    <n v="1216916649"/>
    <n v="8.9999999999999993E-3"/>
    <n v="1216916649"/>
    <n v="169330"/>
    <n v="169330"/>
    <n v="696"/>
    <x v="9"/>
    <s v="한국"/>
  </r>
  <r>
    <x v="0"/>
    <x v="10"/>
    <x v="10"/>
    <s v="미드나잇 선"/>
    <d v="2018-06-21T00:00:00"/>
    <n v="1277894600"/>
    <n v="0.01"/>
    <n v="1277894600"/>
    <n v="151708"/>
    <n v="151708"/>
    <n v="472"/>
    <x v="10"/>
    <s v="미국"/>
  </r>
  <r>
    <x v="0"/>
    <x v="11"/>
    <x v="11"/>
    <s v="어벤져스: 인피니티 워"/>
    <d v="2018-04-25T00:00:00"/>
    <n v="1298628200"/>
    <n v="0.01"/>
    <n v="99825092869"/>
    <n v="137881"/>
    <n v="11202637"/>
    <n v="451"/>
    <x v="11"/>
    <s v="미국"/>
  </r>
  <r>
    <x v="0"/>
    <x v="12"/>
    <x v="12"/>
    <s v="시카리오: 데이 오브 솔다도"/>
    <d v="2018-06-27T00:00:00"/>
    <n v="1004745900"/>
    <n v="8.0000000000000002E-3"/>
    <n v="1004745900"/>
    <n v="124017"/>
    <n v="124017"/>
    <n v="261"/>
    <x v="12"/>
    <s v="미국"/>
  </r>
  <r>
    <x v="0"/>
    <x v="13"/>
    <x v="13"/>
    <s v="여중생A"/>
    <d v="2018-06-20T00:00:00"/>
    <n v="724160600"/>
    <n v="6.0000000000000001E-3"/>
    <n v="724160600"/>
    <n v="86842"/>
    <n v="86842"/>
    <n v="479"/>
    <x v="13"/>
    <s v="한국"/>
  </r>
  <r>
    <x v="0"/>
    <x v="14"/>
    <x v="14"/>
    <s v="트루스 오어 데어"/>
    <d v="2018-05-22T00:00:00"/>
    <n v="699449900"/>
    <n v="5.0000000000000001E-3"/>
    <n v="2645140400"/>
    <n v="80522"/>
    <n v="310695"/>
    <n v="341"/>
    <x v="14"/>
    <s v="미국"/>
  </r>
  <r>
    <x v="0"/>
    <x v="15"/>
    <x v="15"/>
    <s v="피터 래빗"/>
    <d v="2018-05-16T00:00:00"/>
    <n v="546741200"/>
    <n v="4.0000000000000001E-3"/>
    <n v="3002378600"/>
    <n v="69322"/>
    <n v="387794"/>
    <n v="429"/>
    <x v="15"/>
    <s v="미국"/>
  </r>
  <r>
    <x v="0"/>
    <x v="16"/>
    <x v="16"/>
    <s v="한 솔로: 스타워즈 스토리"/>
    <d v="2018-05-24T00:00:00"/>
    <n v="436828239"/>
    <n v="3.0000000000000001E-3"/>
    <n v="1964276778"/>
    <n v="48045"/>
    <n v="213980"/>
    <n v="384"/>
    <x v="16"/>
    <s v="미국"/>
  </r>
  <r>
    <x v="0"/>
    <x v="17"/>
    <x v="17"/>
    <s v="버닝"/>
    <d v="2018-05-17T00:00:00"/>
    <n v="394323700"/>
    <n v="3.0000000000000001E-3"/>
    <n v="4712847598"/>
    <n v="43860"/>
    <n v="527979"/>
    <n v="280"/>
    <x v="17"/>
    <s v="한국"/>
  </r>
  <r>
    <x v="0"/>
    <x v="18"/>
    <x v="18"/>
    <s v="아일라"/>
    <d v="2018-06-21T00:00:00"/>
    <n v="282060500"/>
    <n v="2E-3"/>
    <n v="282060500"/>
    <n v="36335"/>
    <n v="36335"/>
    <n v="372"/>
    <x v="18"/>
    <s v="터키"/>
  </r>
  <r>
    <x v="0"/>
    <x v="19"/>
    <x v="19"/>
    <s v="벅스 프렌즈"/>
    <d v="2018-06-06T00:00:00"/>
    <n v="275901700"/>
    <n v="2E-3"/>
    <n v="281174700"/>
    <n v="35919"/>
    <n v="36516"/>
    <n v="262"/>
    <x v="19"/>
    <s v="중국"/>
  </r>
  <r>
    <x v="0"/>
    <x v="20"/>
    <x v="20"/>
    <s v="스탠바이, 웬디"/>
    <d v="2018-05-30T00:00:00"/>
    <n v="290647180"/>
    <n v="2E-3"/>
    <n v="369395680"/>
    <n v="34821"/>
    <n v="46627"/>
    <n v="346"/>
    <x v="20"/>
    <s v="미국"/>
  </r>
  <r>
    <x v="0"/>
    <x v="21"/>
    <x v="21"/>
    <s v="아바타"/>
    <d v="2009-12-17T00:00:00"/>
    <n v="360333500"/>
    <n v="3.0000000000000001E-3"/>
    <n v="125261870000"/>
    <n v="32046"/>
    <n v="13335043"/>
    <n v="68"/>
    <x v="21"/>
    <s v="미국"/>
  </r>
  <r>
    <x v="0"/>
    <x v="22"/>
    <x v="22"/>
    <s v="빅샤크: 매직체인지"/>
    <d v="2018-06-27T00:00:00"/>
    <n v="237924500"/>
    <n v="2E-3"/>
    <n v="237924500"/>
    <n v="31618"/>
    <n v="31618"/>
    <n v="403"/>
    <x v="22"/>
    <s v="중국"/>
  </r>
  <r>
    <x v="0"/>
    <x v="23"/>
    <x v="23"/>
    <s v="데자뷰"/>
    <d v="2018-05-30T00:00:00"/>
    <n v="207092000"/>
    <n v="2E-3"/>
    <n v="360833100"/>
    <n v="25262"/>
    <n v="48279"/>
    <n v="477"/>
    <x v="23"/>
    <s v="한국"/>
  </r>
  <r>
    <x v="0"/>
    <x v="24"/>
    <x v="24"/>
    <s v="개들의 섬"/>
    <d v="2018-06-21T00:00:00"/>
    <n v="200402200"/>
    <n v="2E-3"/>
    <n v="204327000"/>
    <n v="23269"/>
    <n v="23709"/>
    <n v="121"/>
    <x v="24"/>
    <s v="미국"/>
  </r>
  <r>
    <x v="0"/>
    <x v="25"/>
    <x v="25"/>
    <s v="디트로이트"/>
    <d v="2018-05-31T00:00:00"/>
    <n v="166035500"/>
    <n v="1E-3"/>
    <n v="194402700"/>
    <n v="19105"/>
    <n v="22735"/>
    <n v="108"/>
    <x v="25"/>
    <s v="미국"/>
  </r>
  <r>
    <x v="0"/>
    <x v="26"/>
    <x v="6"/>
    <s v="아이 캔 온리 이매진"/>
    <d v="2018-06-21T00:00:00"/>
    <n v="149456300"/>
    <n v="1E-3"/>
    <n v="150592300"/>
    <n v="17845"/>
    <n v="17987"/>
    <n v="156"/>
    <x v="26"/>
    <s v="미국"/>
  </r>
  <r>
    <x v="0"/>
    <x v="27"/>
    <x v="26"/>
    <s v="바르다가 사랑한 얼굴들"/>
    <d v="2018-06-14T00:00:00"/>
    <n v="134711834"/>
    <n v="1E-3"/>
    <n v="134711834"/>
    <n v="16466"/>
    <n v="16466"/>
    <n v="53"/>
    <x v="27"/>
    <s v="프랑스"/>
  </r>
  <r>
    <x v="0"/>
    <x v="28"/>
    <x v="27"/>
    <s v="변산"/>
    <d v="2018-07-04T00:00:00"/>
    <n v="128019800"/>
    <n v="1E-3"/>
    <n v="128019800"/>
    <n v="15896"/>
    <n v="15896"/>
    <n v="14"/>
    <x v="28"/>
    <s v="한국"/>
  </r>
  <r>
    <x v="0"/>
    <x v="29"/>
    <x v="28"/>
    <s v="토니스토리2: 고철왕국의 친구들"/>
    <d v="2018-06-13T00:00:00"/>
    <n v="114496600"/>
    <n v="1E-3"/>
    <n v="114496600"/>
    <n v="15539"/>
    <n v="15539"/>
    <n v="268"/>
    <x v="29"/>
    <s v="독일"/>
  </r>
  <r>
    <x v="1"/>
    <x v="0"/>
    <x v="11"/>
    <s v="어벤져스: 인피니티 워"/>
    <d v="2018-04-25T00:00:00"/>
    <n v="52397920138"/>
    <n v="0.377"/>
    <n v="98526464669"/>
    <n v="5804474"/>
    <n v="11064756"/>
    <n v="2224"/>
    <x v="30"/>
    <s v="미국"/>
  </r>
  <r>
    <x v="1"/>
    <x v="1"/>
    <x v="5"/>
    <s v="데드풀 2"/>
    <d v="2018-05-16T00:00:00"/>
    <n v="30597711175"/>
    <n v="0.22"/>
    <n v="30597711175"/>
    <n v="3386348"/>
    <n v="3386348"/>
    <n v="1576"/>
    <x v="31"/>
    <s v="미국"/>
  </r>
  <r>
    <x v="1"/>
    <x v="2"/>
    <x v="2"/>
    <s v="독전"/>
    <d v="2018-05-22T00:00:00"/>
    <n v="21460592161"/>
    <n v="0.155"/>
    <n v="21460592161"/>
    <n v="2549691"/>
    <n v="2549691"/>
    <n v="1390"/>
    <x v="32"/>
    <s v="한국"/>
  </r>
  <r>
    <x v="1"/>
    <x v="3"/>
    <x v="29"/>
    <s v="챔피언"/>
    <d v="2018-05-01T00:00:00"/>
    <n v="9433706230"/>
    <n v="6.8000000000000005E-2"/>
    <n v="9463780230"/>
    <n v="1124264"/>
    <n v="1127719"/>
    <n v="874"/>
    <x v="33"/>
    <s v="한국"/>
  </r>
  <r>
    <x v="1"/>
    <x v="4"/>
    <x v="30"/>
    <s v="레슬러"/>
    <d v="2018-05-09T00:00:00"/>
    <n v="6422133457"/>
    <n v="4.5999999999999999E-2"/>
    <n v="6463020457"/>
    <n v="763401"/>
    <n v="768579"/>
    <n v="957"/>
    <x v="34"/>
    <s v="한국"/>
  </r>
  <r>
    <x v="1"/>
    <x v="5"/>
    <x v="17"/>
    <s v="버닝"/>
    <d v="2018-05-17T00:00:00"/>
    <n v="4318523898"/>
    <n v="3.1E-2"/>
    <n v="4318523898"/>
    <n v="484119"/>
    <n v="484119"/>
    <n v="739"/>
    <x v="35"/>
    <s v="한국"/>
  </r>
  <r>
    <x v="1"/>
    <x v="6"/>
    <x v="15"/>
    <s v="피터 래빗"/>
    <d v="2018-05-16T00:00:00"/>
    <n v="2455637400"/>
    <n v="1.7999999999999999E-2"/>
    <n v="2455637400"/>
    <n v="318472"/>
    <n v="318472"/>
    <n v="599"/>
    <x v="36"/>
    <s v="미국"/>
  </r>
  <r>
    <x v="1"/>
    <x v="7"/>
    <x v="14"/>
    <s v="트루스 오어 데어"/>
    <d v="2018-05-22T00:00:00"/>
    <n v="1945690500"/>
    <n v="1.39999999999999E-2"/>
    <n v="1945690500"/>
    <n v="230173"/>
    <n v="230173"/>
    <n v="530"/>
    <x v="37"/>
    <s v="미국"/>
  </r>
  <r>
    <x v="1"/>
    <x v="8"/>
    <x v="16"/>
    <s v="한 솔로: 스타워즈 스토리"/>
    <d v="2018-05-24T00:00:00"/>
    <n v="1527448539"/>
    <n v="1.0999999999999999E-2"/>
    <n v="1527448539"/>
    <n v="165935"/>
    <n v="165935"/>
    <n v="569"/>
    <x v="38"/>
    <s v="미국"/>
  </r>
  <r>
    <x v="1"/>
    <x v="9"/>
    <x v="31"/>
    <s v="얼리맨"/>
    <d v="2018-05-03T00:00:00"/>
    <n v="898509000"/>
    <n v="6.0000000000000001E-3"/>
    <n v="927910000"/>
    <n v="117149"/>
    <n v="120896"/>
    <n v="597"/>
    <x v="39"/>
    <s v="영국"/>
  </r>
  <r>
    <x v="1"/>
    <x v="10"/>
    <x v="32"/>
    <s v="안녕, 나의 소녀"/>
    <d v="2018-05-16T00:00:00"/>
    <n v="772021434"/>
    <n v="6.0000000000000001E-3"/>
    <n v="772021434"/>
    <n v="99389"/>
    <n v="99389"/>
    <n v="155"/>
    <x v="40"/>
    <s v="대만"/>
  </r>
  <r>
    <x v="1"/>
    <x v="11"/>
    <x v="33"/>
    <s v="커다랗고 커다랗고 커다란 배"/>
    <d v="2018-05-03T00:00:00"/>
    <n v="735179900"/>
    <n v="5.0000000000000001E-3"/>
    <n v="744393900"/>
    <n v="93254"/>
    <n v="94427"/>
    <n v="350"/>
    <x v="41"/>
    <s v="덴마크"/>
  </r>
  <r>
    <x v="1"/>
    <x v="12"/>
    <x v="34"/>
    <s v="당갈"/>
    <d v="2018-04-25T00:00:00"/>
    <n v="501741900"/>
    <n v="4.0000000000000001E-3"/>
    <n v="873940900"/>
    <n v="60221"/>
    <n v="105145"/>
    <n v="185"/>
    <x v="42"/>
    <s v="인도"/>
  </r>
  <r>
    <x v="1"/>
    <x v="13"/>
    <x v="35"/>
    <s v="그날, 바다"/>
    <d v="2018-04-12T00:00:00"/>
    <n v="421176128"/>
    <n v="3.0000000000000001E-3"/>
    <n v="4442750028"/>
    <n v="53865"/>
    <n v="540153"/>
    <n v="266"/>
    <x v="43"/>
    <s v="한국"/>
  </r>
  <r>
    <x v="1"/>
    <x v="14"/>
    <x v="36"/>
    <s v="매직빈"/>
    <d v="2018-05-03T00:00:00"/>
    <n v="412304700"/>
    <n v="3.0000000000000001E-3"/>
    <n v="420694700"/>
    <n v="53813"/>
    <n v="55013"/>
    <n v="534"/>
    <x v="44"/>
    <s v="중국"/>
  </r>
  <r>
    <x v="1"/>
    <x v="15"/>
    <x v="37"/>
    <s v="부르고뉴, 와인에서 찾은 인생"/>
    <d v="2018-05-03T00:00:00"/>
    <n v="413369600"/>
    <n v="3.0000000000000001E-3"/>
    <n v="422888300"/>
    <n v="47711"/>
    <n v="48710"/>
    <n v="55"/>
    <x v="45"/>
    <s v="프랑스"/>
  </r>
  <r>
    <x v="1"/>
    <x v="16"/>
    <x v="38"/>
    <s v="레오나르도 다 빈치"/>
    <d v="2018-04-26T00:00:00"/>
    <n v="353455100"/>
    <n v="3.0000000000000001E-3"/>
    <n v="509214200"/>
    <n v="45034"/>
    <n v="64301"/>
    <n v="207"/>
    <x v="46"/>
    <s v="이탈리아"/>
  </r>
  <r>
    <x v="1"/>
    <x v="17"/>
    <x v="39"/>
    <s v="루비 스팍스"/>
    <d v="2018-05-10T00:00:00"/>
    <n v="259066700"/>
    <n v="2E-3"/>
    <n v="260938700"/>
    <n v="29418"/>
    <n v="29626"/>
    <n v="149"/>
    <x v="47"/>
    <s v="미국"/>
  </r>
  <r>
    <x v="1"/>
    <x v="18"/>
    <x v="40"/>
    <s v="원더스트럭"/>
    <d v="2018-05-03T00:00:00"/>
    <n v="216372000"/>
    <n v="2E-3"/>
    <n v="224629500"/>
    <n v="25430"/>
    <n v="26317"/>
    <n v="111"/>
    <x v="48"/>
    <s v="미국"/>
  </r>
  <r>
    <x v="1"/>
    <x v="19"/>
    <x v="41"/>
    <s v="중2병이라도 사랑이 하고 싶어! 테이크 온 미"/>
    <d v="2018-05-10T00:00:00"/>
    <n v="211699400"/>
    <n v="2E-3"/>
    <n v="211699400"/>
    <n v="24219"/>
    <n v="24219"/>
    <n v="113"/>
    <x v="49"/>
    <s v="일본"/>
  </r>
  <r>
    <x v="1"/>
    <x v="20"/>
    <x v="23"/>
    <s v="데자뷰"/>
    <d v="2018-05-30T00:00:00"/>
    <n v="153741100"/>
    <n v="1E-3"/>
    <n v="153741100"/>
    <n v="23017"/>
    <n v="23017"/>
    <n v="536"/>
    <x v="50"/>
    <s v="한국"/>
  </r>
  <r>
    <x v="1"/>
    <x v="21"/>
    <x v="42"/>
    <s v="마징가 Z: 인피니티"/>
    <d v="2018-05-17T00:00:00"/>
    <n v="175283900"/>
    <n v="1E-3"/>
    <n v="175283900"/>
    <n v="21562"/>
    <n v="21562"/>
    <n v="332"/>
    <x v="51"/>
    <s v="일본"/>
  </r>
  <r>
    <x v="1"/>
    <x v="22"/>
    <x v="43"/>
    <s v="콰이어트 플레이스"/>
    <d v="2018-04-12T00:00:00"/>
    <n v="177369900"/>
    <n v="1E-3"/>
    <n v="4580889849"/>
    <n v="20270"/>
    <n v="526073"/>
    <n v="70"/>
    <x v="52"/>
    <s v="미국"/>
  </r>
  <r>
    <x v="1"/>
    <x v="23"/>
    <x v="44"/>
    <s v="다이노 헌터: 티렉스VS파키리노 대격돌"/>
    <d v="2018-05-17T00:00:00"/>
    <n v="156954900"/>
    <n v="1E-3"/>
    <n v="156954900"/>
    <n v="19454"/>
    <n v="19454"/>
    <n v="168"/>
    <x v="53"/>
    <s v="영국"/>
  </r>
  <r>
    <x v="1"/>
    <x v="24"/>
    <x v="45"/>
    <s v="위 베어 베어스: 베이비 베어스"/>
    <d v="2018-05-24T00:00:00"/>
    <n v="110161800"/>
    <n v="1E-3"/>
    <n v="110161800"/>
    <n v="13957"/>
    <n v="13957"/>
    <n v="301"/>
    <x v="54"/>
    <s v="미국"/>
  </r>
  <r>
    <x v="1"/>
    <x v="25"/>
    <x v="46"/>
    <s v="임을 위한 행진곡"/>
    <d v="2018-05-16T00:00:00"/>
    <n v="99575200"/>
    <n v="1E-3"/>
    <n v="138222700"/>
    <n v="13137"/>
    <n v="17736"/>
    <n v="160"/>
    <x v="55"/>
    <s v="한국"/>
  </r>
  <r>
    <x v="1"/>
    <x v="26"/>
    <x v="47"/>
    <s v="콜 미 바이 유어 네임"/>
    <d v="2018-03-22T00:00:00"/>
    <n v="114173000"/>
    <n v="1E-3"/>
    <n v="1639531300"/>
    <n v="12997"/>
    <n v="196297"/>
    <n v="18"/>
    <x v="56"/>
    <s v="이탈리아"/>
  </r>
  <r>
    <x v="1"/>
    <x v="27"/>
    <x v="20"/>
    <s v="스탠바이, 웬디"/>
    <d v="2018-05-30T00:00:00"/>
    <n v="77777500"/>
    <n v="1E-3"/>
    <n v="78748500"/>
    <n v="11666"/>
    <n v="11806"/>
    <n v="337"/>
    <x v="57"/>
    <s v="미국"/>
  </r>
  <r>
    <x v="1"/>
    <x v="28"/>
    <x v="48"/>
    <s v="5.18 힌츠페터 스토리"/>
    <d v="2018-05-17T00:00:00"/>
    <n v="70412000"/>
    <n v="1E-3"/>
    <n v="70412000"/>
    <n v="10123"/>
    <n v="10123"/>
    <n v="119"/>
    <x v="58"/>
    <s v="한국"/>
  </r>
  <r>
    <x v="1"/>
    <x v="29"/>
    <x v="49"/>
    <s v="트립 투 스페인"/>
    <d v="2018-05-17T00:00:00"/>
    <n v="80169817"/>
    <n v="1E-3"/>
    <n v="80169817"/>
    <n v="10103"/>
    <n v="10103"/>
    <n v="60"/>
    <x v="59"/>
    <s v="영국"/>
  </r>
  <r>
    <x v="2"/>
    <x v="0"/>
    <x v="11"/>
    <s v="어벤져스: 인피니티 워"/>
    <d v="2018-04-25T00:00:00"/>
    <n v="46128544531"/>
    <n v="0.38500000000000001"/>
    <n v="46128544531"/>
    <n v="5260282"/>
    <n v="5260282"/>
    <n v="2553"/>
    <x v="60"/>
    <s v="미국"/>
  </r>
  <r>
    <x v="2"/>
    <x v="1"/>
    <x v="50"/>
    <s v="곤지암"/>
    <d v="2018-03-28T00:00:00"/>
    <n v="13733316070"/>
    <n v="0.115"/>
    <n v="21432487544"/>
    <n v="1680948"/>
    <n v="2674492"/>
    <n v="1124"/>
    <x v="61"/>
    <s v="한국"/>
  </r>
  <r>
    <x v="2"/>
    <x v="2"/>
    <x v="51"/>
    <s v="레디 플레이어 원"/>
    <d v="2018-03-28T00:00:00"/>
    <n v="13863899642"/>
    <n v="0.11599999999999901"/>
    <n v="19862301471"/>
    <n v="1543651"/>
    <n v="2247179"/>
    <n v="1058"/>
    <x v="62"/>
    <s v="미국"/>
  </r>
  <r>
    <x v="2"/>
    <x v="3"/>
    <x v="52"/>
    <s v="램페이지"/>
    <d v="2018-04-12T00:00:00"/>
    <n v="11895097696"/>
    <n v="9.9000000000000005E-2"/>
    <n v="11895097696"/>
    <n v="1378271"/>
    <n v="1378271"/>
    <n v="909"/>
    <x v="63"/>
    <s v="미국"/>
  </r>
  <r>
    <x v="2"/>
    <x v="4"/>
    <x v="53"/>
    <s v="바람 바람 바람"/>
    <d v="2018-04-05T00:00:00"/>
    <n v="9692118875"/>
    <n v="8.1000000000000003E-2"/>
    <n v="9774297575"/>
    <n v="1182637"/>
    <n v="1192907"/>
    <n v="985"/>
    <x v="64"/>
    <s v="한국"/>
  </r>
  <r>
    <x v="2"/>
    <x v="5"/>
    <x v="43"/>
    <s v="콰이어트 플레이스"/>
    <d v="2018-04-12T00:00:00"/>
    <n v="4403519949"/>
    <n v="3.6999999999999998E-2"/>
    <n v="4403519949"/>
    <n v="505803"/>
    <n v="505803"/>
    <n v="677"/>
    <x v="65"/>
    <s v="미국"/>
  </r>
  <r>
    <x v="2"/>
    <x v="6"/>
    <x v="35"/>
    <s v="그날, 바다"/>
    <d v="2018-04-12T00:00:00"/>
    <n v="4021337900"/>
    <n v="3.4000000000000002E-2"/>
    <n v="4021573900"/>
    <n v="486250"/>
    <n v="486288"/>
    <n v="643"/>
    <x v="66"/>
    <s v="한국"/>
  </r>
  <r>
    <x v="2"/>
    <x v="7"/>
    <x v="54"/>
    <s v="지금 만나러 갑니다"/>
    <d v="2018-03-14T00:00:00"/>
    <n v="2945732125"/>
    <n v="2.5000000000000001E-2"/>
    <n v="20787668128"/>
    <n v="370055"/>
    <n v="2600474"/>
    <n v="736"/>
    <x v="67"/>
    <s v="한국"/>
  </r>
  <r>
    <x v="2"/>
    <x v="8"/>
    <x v="55"/>
    <s v="덕구"/>
    <d v="2018-04-05T00:00:00"/>
    <n v="2273171900"/>
    <n v="1.9E-2"/>
    <n v="2330373900"/>
    <n v="298431"/>
    <n v="306188"/>
    <n v="544"/>
    <x v="68"/>
    <s v="한국"/>
  </r>
  <r>
    <x v="2"/>
    <x v="9"/>
    <x v="56"/>
    <s v="7년의 밤"/>
    <d v="2018-03-28T00:00:00"/>
    <n v="1489887500"/>
    <n v="1.2E-2"/>
    <n v="3969337524"/>
    <n v="189920"/>
    <n v="528007"/>
    <n v="705"/>
    <x v="69"/>
    <s v="한국"/>
  </r>
  <r>
    <x v="2"/>
    <x v="10"/>
    <x v="57"/>
    <s v="나를 기억해"/>
    <d v="2018-04-19T00:00:00"/>
    <n v="1214149492"/>
    <n v="0.01"/>
    <n v="1215409492"/>
    <n v="138850"/>
    <n v="138976"/>
    <n v="545"/>
    <x v="70"/>
    <s v="한국"/>
  </r>
  <r>
    <x v="2"/>
    <x v="11"/>
    <x v="58"/>
    <s v="레이디 버드"/>
    <d v="2018-04-04T00:00:00"/>
    <n v="711702200"/>
    <n v="6.0000000000000001E-3"/>
    <n v="745905200"/>
    <n v="88278"/>
    <n v="92282"/>
    <n v="345"/>
    <x v="71"/>
    <s v="미국"/>
  </r>
  <r>
    <x v="2"/>
    <x v="12"/>
    <x v="47"/>
    <s v="콜 미 바이 유어 네임"/>
    <d v="2018-03-22T00:00:00"/>
    <n v="562468900"/>
    <n v="5.0000000000000001E-3"/>
    <n v="1525358300"/>
    <n v="66770"/>
    <n v="183300"/>
    <n v="164"/>
    <x v="72"/>
    <s v="이탈리아"/>
  </r>
  <r>
    <x v="2"/>
    <x v="13"/>
    <x v="59"/>
    <s v="번개맨과 신비의 섬"/>
    <d v="2018-04-05T00:00:00"/>
    <n v="474928200"/>
    <n v="4.0000000000000001E-3"/>
    <n v="480002200"/>
    <n v="58839"/>
    <n v="59477"/>
    <n v="191"/>
    <x v="73"/>
    <s v="한국"/>
  </r>
  <r>
    <x v="2"/>
    <x v="14"/>
    <x v="60"/>
    <s v="머니백"/>
    <d v="2018-04-12T00:00:00"/>
    <n v="411187600"/>
    <n v="3.0000000000000001E-3"/>
    <n v="417171600"/>
    <n v="52556"/>
    <n v="53548"/>
    <n v="472"/>
    <x v="74"/>
    <s v="한국"/>
  </r>
  <r>
    <x v="2"/>
    <x v="15"/>
    <x v="61"/>
    <s v="퍼시픽 림: 업라이징"/>
    <d v="2018-03-21T00:00:00"/>
    <n v="392467700"/>
    <n v="3.0000000000000001E-3"/>
    <n v="8960592795"/>
    <n v="50029"/>
    <n v="1076955"/>
    <n v="489"/>
    <x v="75"/>
    <s v="미국"/>
  </r>
  <r>
    <x v="2"/>
    <x v="16"/>
    <x v="34"/>
    <s v="당갈"/>
    <d v="2018-04-25T00:00:00"/>
    <n v="372199000"/>
    <n v="3.0000000000000001E-3"/>
    <n v="372199000"/>
    <n v="44924"/>
    <n v="44924"/>
    <n v="261"/>
    <x v="76"/>
    <s v="인도"/>
  </r>
  <r>
    <x v="2"/>
    <x v="17"/>
    <x v="62"/>
    <s v="살인소설"/>
    <d v="2018-04-25T00:00:00"/>
    <n v="347287500"/>
    <n v="3.0000000000000001E-3"/>
    <n v="347287500"/>
    <n v="43620"/>
    <n v="43620"/>
    <n v="434"/>
    <x v="77"/>
    <s v="한국"/>
  </r>
  <r>
    <x v="2"/>
    <x v="18"/>
    <x v="63"/>
    <s v="라이프 오브 파이"/>
    <d v="2013-01-01T00:00:00"/>
    <n v="410994600"/>
    <n v="3.0000000000000001E-3"/>
    <n v="16281576100"/>
    <n v="38810"/>
    <n v="1632273"/>
    <n v="87"/>
    <x v="78"/>
    <s v="미국"/>
  </r>
  <r>
    <x v="2"/>
    <x v="19"/>
    <x v="64"/>
    <s v="정글번치: 최강 악당의 등장"/>
    <d v="2018-04-19T00:00:00"/>
    <n v="282085500"/>
    <n v="2E-3"/>
    <n v="282085500"/>
    <n v="35634"/>
    <n v="35634"/>
    <n v="331"/>
    <x v="79"/>
    <s v="프랑스"/>
  </r>
  <r>
    <x v="2"/>
    <x v="20"/>
    <x v="65"/>
    <s v="스파키"/>
    <d v="2018-04-12T00:00:00"/>
    <n v="253531600"/>
    <n v="2E-3"/>
    <n v="253531600"/>
    <n v="34681"/>
    <n v="34681"/>
    <n v="312"/>
    <x v="80"/>
    <s v="한국"/>
  </r>
  <r>
    <x v="2"/>
    <x v="21"/>
    <x v="66"/>
    <s v="미니특공대X"/>
    <d v="2018-03-22T00:00:00"/>
    <n v="211609500"/>
    <n v="2E-3"/>
    <n v="744275700"/>
    <n v="28751"/>
    <n v="99861"/>
    <n v="347"/>
    <x v="81"/>
    <s v="한국"/>
  </r>
  <r>
    <x v="2"/>
    <x v="22"/>
    <x v="67"/>
    <s v="몬태나"/>
    <d v="2018-04-19T00:00:00"/>
    <n v="221202400"/>
    <n v="2E-3"/>
    <n v="221202400"/>
    <n v="27781"/>
    <n v="27781"/>
    <n v="276"/>
    <x v="82"/>
    <s v="미국"/>
  </r>
  <r>
    <x v="2"/>
    <x v="23"/>
    <x v="68"/>
    <s v="크리미널 스쿼드"/>
    <d v="2018-04-19T00:00:00"/>
    <n v="225728400"/>
    <n v="2E-3"/>
    <n v="225728400"/>
    <n v="27431"/>
    <n v="27431"/>
    <n v="362"/>
    <x v="83"/>
    <s v="미국"/>
  </r>
  <r>
    <x v="2"/>
    <x v="24"/>
    <x v="69"/>
    <s v="달링"/>
    <d v="2018-04-12T00:00:00"/>
    <n v="199060500"/>
    <n v="2E-3"/>
    <n v="217820500"/>
    <n v="25197"/>
    <n v="27542"/>
    <n v="147"/>
    <x v="84"/>
    <s v="영국"/>
  </r>
  <r>
    <x v="2"/>
    <x v="25"/>
    <x v="70"/>
    <s v="당신의 부탁"/>
    <d v="2018-04-19T00:00:00"/>
    <n v="193399528"/>
    <n v="2E-3"/>
    <n v="194614528"/>
    <n v="24077"/>
    <n v="24212"/>
    <n v="372"/>
    <x v="85"/>
    <s v="한국"/>
  </r>
  <r>
    <x v="2"/>
    <x v="26"/>
    <x v="71"/>
    <s v="문호 스트레이독스 [데드 애플]"/>
    <d v="2018-04-05T00:00:00"/>
    <n v="169385000"/>
    <n v="1E-3"/>
    <n v="180733000"/>
    <n v="22096"/>
    <n v="23650"/>
    <n v="79"/>
    <x v="86"/>
    <s v="일본"/>
  </r>
  <r>
    <x v="2"/>
    <x v="27"/>
    <x v="38"/>
    <s v="레오나르도 다 빈치"/>
    <d v="2018-04-26T00:00:00"/>
    <n v="155759100"/>
    <n v="1E-3"/>
    <n v="155759100"/>
    <n v="19267"/>
    <n v="19267"/>
    <n v="150"/>
    <x v="87"/>
    <s v="이탈리아"/>
  </r>
  <r>
    <x v="2"/>
    <x v="28"/>
    <x v="72"/>
    <s v="막달라 마리아: 부활의 증인"/>
    <d v="2018-03-28T00:00:00"/>
    <n v="130070700"/>
    <n v="1E-3"/>
    <n v="212054200"/>
    <n v="18560"/>
    <n v="30365"/>
    <n v="111"/>
    <x v="88"/>
    <s v="영국"/>
  </r>
  <r>
    <x v="2"/>
    <x v="29"/>
    <x v="73"/>
    <s v="소공녀"/>
    <d v="2018-03-22T00:00:00"/>
    <n v="143948900"/>
    <n v="1E-3"/>
    <n v="457225100"/>
    <n v="17628"/>
    <n v="57139"/>
    <n v="86"/>
    <x v="89"/>
    <s v="한국"/>
  </r>
  <r>
    <x v="3"/>
    <x v="0"/>
    <x v="54"/>
    <s v="지금 만나러 갑니다"/>
    <d v="2018-03-14T00:00:00"/>
    <n v="17841936003"/>
    <n v="0.17199999999999999"/>
    <n v="17841936003"/>
    <n v="2230419"/>
    <n v="2230419"/>
    <n v="1191"/>
    <x v="90"/>
    <s v="한국"/>
  </r>
  <r>
    <x v="3"/>
    <x v="1"/>
    <x v="74"/>
    <s v="리틀 포레스트"/>
    <d v="2018-02-28T00:00:00"/>
    <n v="10944872685"/>
    <n v="0.106"/>
    <n v="11834061285"/>
    <n v="1346509"/>
    <n v="1493457"/>
    <n v="884"/>
    <x v="91"/>
    <s v="한국"/>
  </r>
  <r>
    <x v="3"/>
    <x v="2"/>
    <x v="75"/>
    <s v="사라진 밤"/>
    <d v="2018-03-07T00:00:00"/>
    <n v="10670654916"/>
    <n v="0.10299999999999999"/>
    <n v="10682238916"/>
    <n v="1312143"/>
    <n v="1313595"/>
    <n v="925"/>
    <x v="92"/>
    <s v="한국"/>
  </r>
  <r>
    <x v="3"/>
    <x v="3"/>
    <x v="76"/>
    <s v="궁합"/>
    <d v="2018-02-28T00:00:00"/>
    <n v="9374308538"/>
    <n v="0.09"/>
    <n v="10473343438"/>
    <n v="1159568"/>
    <n v="1339227"/>
    <n v="966"/>
    <x v="93"/>
    <s v="한국"/>
  </r>
  <r>
    <x v="3"/>
    <x v="4"/>
    <x v="61"/>
    <s v="퍼시픽 림: 업라이징"/>
    <d v="2018-03-21T00:00:00"/>
    <n v="8568125095"/>
    <n v="8.3000000000000004E-2"/>
    <n v="8568125095"/>
    <n v="1026926"/>
    <n v="1026926"/>
    <n v="1145"/>
    <x v="94"/>
    <s v="미국"/>
  </r>
  <r>
    <x v="3"/>
    <x v="5"/>
    <x v="50"/>
    <s v="곤지암"/>
    <d v="2018-03-28T00:00:00"/>
    <n v="7699171474"/>
    <n v="7.3999999999999996E-2"/>
    <n v="7699171474"/>
    <n v="993544"/>
    <n v="993544"/>
    <n v="1075"/>
    <x v="95"/>
    <s v="한국"/>
  </r>
  <r>
    <x v="3"/>
    <x v="6"/>
    <x v="51"/>
    <s v="레디 플레이어 원"/>
    <d v="2018-03-28T00:00:00"/>
    <n v="5998401829"/>
    <n v="5.7999999999999899E-2"/>
    <n v="5998401829"/>
    <n v="703528"/>
    <n v="703528"/>
    <n v="1079"/>
    <x v="96"/>
    <s v="미국"/>
  </r>
  <r>
    <x v="3"/>
    <x v="7"/>
    <x v="77"/>
    <s v="블랙 팬서"/>
    <d v="2018-02-14T00:00:00"/>
    <n v="5034839755"/>
    <n v="4.9000000000000002E-2"/>
    <n v="45807755157"/>
    <n v="599369"/>
    <n v="5388789"/>
    <n v="787"/>
    <x v="97"/>
    <s v="미국"/>
  </r>
  <r>
    <x v="3"/>
    <x v="8"/>
    <x v="78"/>
    <s v="툼레이더"/>
    <d v="2018-03-08T00:00:00"/>
    <n v="4497609262"/>
    <n v="4.2999999999999997E-2"/>
    <n v="4497609262"/>
    <n v="539994"/>
    <n v="539994"/>
    <n v="806"/>
    <x v="98"/>
    <s v="미국"/>
  </r>
  <r>
    <x v="3"/>
    <x v="9"/>
    <x v="79"/>
    <s v="월요일이 사라졌다"/>
    <d v="2018-02-22T00:00:00"/>
    <n v="3716920600"/>
    <n v="3.5999999999999997E-2"/>
    <n v="7489087100"/>
    <n v="433324"/>
    <n v="903009"/>
    <n v="381"/>
    <x v="99"/>
    <s v="영국"/>
  </r>
  <r>
    <x v="3"/>
    <x v="10"/>
    <x v="56"/>
    <s v="7년의 밤"/>
    <d v="2018-03-28T00:00:00"/>
    <n v="2479450024"/>
    <n v="2.4E-2"/>
    <n v="2479450024"/>
    <n v="338087"/>
    <n v="338087"/>
    <n v="872"/>
    <x v="100"/>
    <s v="한국"/>
  </r>
  <r>
    <x v="3"/>
    <x v="11"/>
    <x v="80"/>
    <s v="셰이프 오브 워터: 사랑의 모양"/>
    <d v="2018-02-22T00:00:00"/>
    <n v="2230782945"/>
    <n v="2.1999999999999999E-2"/>
    <n v="4171345900"/>
    <n v="265461"/>
    <n v="501429"/>
    <n v="303"/>
    <x v="101"/>
    <s v="미국"/>
  </r>
  <r>
    <x v="3"/>
    <x v="12"/>
    <x v="81"/>
    <s v="치즈인더트랩"/>
    <d v="2018-03-14T00:00:00"/>
    <n v="1883820300"/>
    <n v="1.7999999999999999E-2"/>
    <n v="1883820300"/>
    <n v="228036"/>
    <n v="228036"/>
    <n v="364"/>
    <x v="102"/>
    <s v="한국"/>
  </r>
  <r>
    <x v="3"/>
    <x v="13"/>
    <x v="82"/>
    <s v="허리케인 하이스트"/>
    <d v="2018-03-14T00:00:00"/>
    <n v="1722214848"/>
    <n v="1.7000000000000001E-2"/>
    <n v="1722214848"/>
    <n v="213672"/>
    <n v="213672"/>
    <n v="544"/>
    <x v="103"/>
    <s v="미국"/>
  </r>
  <r>
    <x v="3"/>
    <x v="14"/>
    <x v="83"/>
    <s v="나미야 잡화점의 기적"/>
    <d v="2018-02-28T00:00:00"/>
    <n v="1109045685"/>
    <n v="1.0999999999999999E-2"/>
    <n v="1458105285"/>
    <n v="137444"/>
    <n v="192115"/>
    <n v="532"/>
    <x v="104"/>
    <s v="일본"/>
  </r>
  <r>
    <x v="3"/>
    <x v="15"/>
    <x v="47"/>
    <s v="콜 미 바이 유어 네임"/>
    <d v="2018-03-22T00:00:00"/>
    <n v="962889400"/>
    <n v="8.9999999999999993E-3"/>
    <n v="962889400"/>
    <n v="116530"/>
    <n v="116530"/>
    <n v="192"/>
    <x v="105"/>
    <s v="이탈리아"/>
  </r>
  <r>
    <x v="3"/>
    <x v="16"/>
    <x v="84"/>
    <s v="더 포스트"/>
    <d v="2018-02-28T00:00:00"/>
    <n v="922703148"/>
    <n v="8.9999999999999993E-3"/>
    <n v="1065076948"/>
    <n v="114032"/>
    <n v="134586"/>
    <n v="273"/>
    <x v="106"/>
    <s v="미국"/>
  </r>
  <r>
    <x v="3"/>
    <x v="17"/>
    <x v="85"/>
    <s v="레드 스패로"/>
    <d v="2018-02-28T00:00:00"/>
    <n v="733113100"/>
    <n v="6.9999999999999897E-3"/>
    <n v="847303700"/>
    <n v="88611"/>
    <n v="106664"/>
    <n v="384"/>
    <x v="107"/>
    <s v="미국"/>
  </r>
  <r>
    <x v="3"/>
    <x v="18"/>
    <x v="86"/>
    <s v="쓰리 빌보드"/>
    <d v="2018-03-15T00:00:00"/>
    <n v="715939000"/>
    <n v="6.9999999999999897E-3"/>
    <n v="719217000"/>
    <n v="87150"/>
    <n v="87551"/>
    <n v="110"/>
    <x v="108"/>
    <s v="미국"/>
  </r>
  <r>
    <x v="3"/>
    <x v="19"/>
    <x v="87"/>
    <s v="게이트"/>
    <d v="2018-02-28T00:00:00"/>
    <n v="716191900"/>
    <n v="6.9999999999999897E-3"/>
    <n v="820696100"/>
    <n v="85516"/>
    <n v="101129"/>
    <n v="208"/>
    <x v="109"/>
    <s v="한국"/>
  </r>
  <r>
    <x v="3"/>
    <x v="20"/>
    <x v="88"/>
    <s v="플로리다 프로젝트"/>
    <d v="2018-03-07T00:00:00"/>
    <n v="633923300"/>
    <n v="6.0000000000000001E-3"/>
    <n v="693999500"/>
    <n v="75579"/>
    <n v="83109"/>
    <n v="126"/>
    <x v="110"/>
    <s v="미국"/>
  </r>
  <r>
    <x v="3"/>
    <x v="21"/>
    <x v="66"/>
    <s v="미니특공대X"/>
    <d v="2018-03-22T00:00:00"/>
    <n v="532666200"/>
    <n v="5.0000000000000001E-3"/>
    <n v="532666200"/>
    <n v="71110"/>
    <n v="71110"/>
    <n v="458"/>
    <x v="111"/>
    <s v="한국"/>
  </r>
  <r>
    <x v="3"/>
    <x v="22"/>
    <x v="89"/>
    <s v="50가지 그림자: 해방"/>
    <d v="2018-02-21T00:00:00"/>
    <n v="541824400"/>
    <n v="5.0000000000000001E-3"/>
    <n v="1855835700"/>
    <n v="61140"/>
    <n v="216336"/>
    <n v="146"/>
    <x v="112"/>
    <s v="미국"/>
  </r>
  <r>
    <x v="3"/>
    <x v="23"/>
    <x v="90"/>
    <s v="온리 더 브레이브"/>
    <d v="2018-03-07T00:00:00"/>
    <n v="373727300"/>
    <n v="4.0000000000000001E-3"/>
    <n v="390912300"/>
    <n v="47540"/>
    <n v="49612"/>
    <n v="301"/>
    <x v="113"/>
    <s v="미국"/>
  </r>
  <r>
    <x v="3"/>
    <x v="24"/>
    <x v="73"/>
    <s v="소공녀"/>
    <d v="2018-03-22T00:00:00"/>
    <n v="309905700"/>
    <n v="3.0000000000000001E-3"/>
    <n v="313276200"/>
    <n v="39021"/>
    <n v="39511"/>
    <n v="284"/>
    <x v="114"/>
    <s v="한국"/>
  </r>
  <r>
    <x v="3"/>
    <x v="25"/>
    <x v="91"/>
    <s v="프렌즈: 몬스터섬의비밀"/>
    <d v="2011-12-29T00:00:00"/>
    <n v="241656300"/>
    <n v="2E-3"/>
    <n v="4026883100"/>
    <n v="32602"/>
    <n v="549698"/>
    <n v="187"/>
    <x v="115"/>
    <s v="일본"/>
  </r>
  <r>
    <x v="3"/>
    <x v="26"/>
    <x v="92"/>
    <s v="패딩턴 2"/>
    <d v="2018-02-08T00:00:00"/>
    <n v="235910600"/>
    <n v="2E-3"/>
    <n v="2554346200"/>
    <n v="30729"/>
    <n v="338871"/>
    <n v="150"/>
    <x v="116"/>
    <s v="프랑스"/>
  </r>
  <r>
    <x v="3"/>
    <x v="27"/>
    <x v="93"/>
    <s v="로건 럭키"/>
    <d v="2018-03-14T00:00:00"/>
    <n v="178088100"/>
    <n v="2E-3"/>
    <n v="179989600"/>
    <n v="23024"/>
    <n v="23302"/>
    <n v="257"/>
    <x v="117"/>
    <s v="미국"/>
  </r>
  <r>
    <x v="3"/>
    <x v="28"/>
    <x v="94"/>
    <s v="팬텀 스레드"/>
    <d v="2018-03-08T00:00:00"/>
    <n v="178108600"/>
    <n v="2E-3"/>
    <n v="190758200"/>
    <n v="21429"/>
    <n v="22898"/>
    <n v="42"/>
    <x v="118"/>
    <s v="미국"/>
  </r>
  <r>
    <x v="3"/>
    <x v="29"/>
    <x v="95"/>
    <s v="펭이와 친구들의 남극대모험"/>
    <d v="2018-02-28T00:00:00"/>
    <n v="141292700"/>
    <n v="1E-3"/>
    <n v="168968800"/>
    <n v="18652"/>
    <n v="22695"/>
    <n v="233"/>
    <x v="86"/>
    <s v="중국"/>
  </r>
  <r>
    <x v="4"/>
    <x v="0"/>
    <x v="77"/>
    <s v="블랙 팬서"/>
    <d v="2018-02-14T00:00:00"/>
    <n v="40772915402"/>
    <n v="0.32299999999999901"/>
    <n v="40772915402"/>
    <n v="4789420"/>
    <n v="4789420"/>
    <n v="1620"/>
    <x v="119"/>
    <s v="미국"/>
  </r>
  <r>
    <x v="4"/>
    <x v="1"/>
    <x v="96"/>
    <s v="조선명탐정: 흡혈괴마의 비밀"/>
    <d v="2018-02-08T00:00:00"/>
    <n v="19593112364"/>
    <n v="0.155"/>
    <n v="19725018364"/>
    <n v="2411247"/>
    <n v="2431040"/>
    <n v="1249"/>
    <x v="120"/>
    <s v="한국"/>
  </r>
  <r>
    <x v="4"/>
    <x v="2"/>
    <x v="97"/>
    <s v="골든슬럼버"/>
    <d v="2018-02-14T00:00:00"/>
    <n v="11312817798"/>
    <n v="8.8999999999999996E-2"/>
    <n v="11312817798"/>
    <n v="1373457"/>
    <n v="1373457"/>
    <n v="833"/>
    <x v="121"/>
    <s v="한국"/>
  </r>
  <r>
    <x v="4"/>
    <x v="3"/>
    <x v="98"/>
    <s v="그것만이 내 세상"/>
    <d v="2018-01-17T00:00:00"/>
    <n v="9098275530"/>
    <n v="7.1999999999999995E-2"/>
    <n v="27427616182"/>
    <n v="1128676"/>
    <n v="3415172"/>
    <n v="863"/>
    <x v="122"/>
    <s v="한국"/>
  </r>
  <r>
    <x v="4"/>
    <x v="4"/>
    <x v="99"/>
    <s v="코코"/>
    <d v="2018-01-11T00:00:00"/>
    <n v="6135505224"/>
    <n v="4.9000000000000002E-2"/>
    <n v="27642707940"/>
    <n v="767441"/>
    <n v="3503109"/>
    <n v="805"/>
    <x v="123"/>
    <s v="미국"/>
  </r>
  <r>
    <x v="4"/>
    <x v="5"/>
    <x v="100"/>
    <s v="염력"/>
    <d v="2018-01-31T00:00:00"/>
    <n v="5785901512"/>
    <n v="4.5999999999999999E-2"/>
    <n v="7463453112"/>
    <n v="713364"/>
    <n v="986658"/>
    <n v="1053"/>
    <x v="124"/>
    <s v="한국"/>
  </r>
  <r>
    <x v="4"/>
    <x v="6"/>
    <x v="79"/>
    <s v="월요일이 사라졌다"/>
    <d v="2018-02-22T00:00:00"/>
    <n v="3772166500"/>
    <n v="0.03"/>
    <n v="3772166500"/>
    <n v="469685"/>
    <n v="469685"/>
    <n v="355"/>
    <x v="125"/>
    <s v="영국"/>
  </r>
  <r>
    <x v="4"/>
    <x v="7"/>
    <x v="101"/>
    <s v="인시디어스4: 라스트 키"/>
    <d v="2018-01-31T00:00:00"/>
    <n v="3660884364"/>
    <n v="2.8999999999999901E-2"/>
    <n v="4292946864"/>
    <n v="449756"/>
    <n v="553128"/>
    <n v="769"/>
    <x v="126"/>
    <s v="미국"/>
  </r>
  <r>
    <x v="4"/>
    <x v="8"/>
    <x v="102"/>
    <s v="흥부: 글로 세상을 바꾼 자"/>
    <d v="2018-02-14T00:00:00"/>
    <n v="3361497500"/>
    <n v="2.7E-2"/>
    <n v="3361497500"/>
    <n v="413515"/>
    <n v="413515"/>
    <n v="627"/>
    <x v="127"/>
    <s v="한국"/>
  </r>
  <r>
    <x v="4"/>
    <x v="9"/>
    <x v="103"/>
    <s v="신과함께-죄와 벌"/>
    <d v="2017-12-20T00:00:00"/>
    <n v="2927607400"/>
    <n v="2.3E-2"/>
    <n v="115694181237"/>
    <n v="358512"/>
    <n v="14410246"/>
    <n v="534"/>
    <x v="128"/>
    <s v="한국"/>
  </r>
  <r>
    <x v="4"/>
    <x v="10"/>
    <x v="92"/>
    <s v="패딩턴 2"/>
    <d v="2018-02-08T00:00:00"/>
    <n v="2290931600"/>
    <n v="1.7999999999999999E-2"/>
    <n v="2318435600"/>
    <n v="305149"/>
    <n v="308142"/>
    <n v="629"/>
    <x v="129"/>
    <s v="프랑스"/>
  </r>
  <r>
    <x v="4"/>
    <x v="11"/>
    <x v="104"/>
    <s v="명탐정 코난:감벽의 관"/>
    <d v="2018-02-14T00:00:00"/>
    <n v="1760965200"/>
    <n v="1.39999999999999E-2"/>
    <n v="1760965200"/>
    <n v="237011"/>
    <n v="237011"/>
    <n v="487"/>
    <x v="130"/>
    <s v="일본"/>
  </r>
  <r>
    <x v="4"/>
    <x v="12"/>
    <x v="80"/>
    <s v="셰이프 오브 워터: 사랑의 모양"/>
    <d v="2018-02-22T00:00:00"/>
    <n v="1938980955"/>
    <n v="1.4999999999999999E-2"/>
    <n v="1940562955"/>
    <n v="235742"/>
    <n v="235968"/>
    <n v="404"/>
    <x v="131"/>
    <s v="미국"/>
  </r>
  <r>
    <x v="4"/>
    <x v="13"/>
    <x v="105"/>
    <s v="메이즈 러너: 데스 큐어"/>
    <d v="2018-01-17T00:00:00"/>
    <n v="1753883979"/>
    <n v="1.39999999999999E-2"/>
    <n v="18888593104"/>
    <n v="216997"/>
    <n v="2297982"/>
    <n v="508"/>
    <x v="132"/>
    <s v="미국"/>
  </r>
  <r>
    <x v="4"/>
    <x v="14"/>
    <x v="106"/>
    <s v="12 솔져스"/>
    <d v="2018-01-31T00:00:00"/>
    <n v="1637662800"/>
    <n v="1.2999999999999999E-2"/>
    <n v="1828579400"/>
    <n v="193405"/>
    <n v="222537"/>
    <n v="211"/>
    <x v="133"/>
    <s v="미국"/>
  </r>
  <r>
    <x v="4"/>
    <x v="15"/>
    <x v="76"/>
    <s v="궁합"/>
    <d v="2018-02-28T00:00:00"/>
    <n v="1099034900"/>
    <n v="8.9999999999999993E-3"/>
    <n v="1099034900"/>
    <n v="179659"/>
    <n v="179659"/>
    <n v="855"/>
    <x v="134"/>
    <s v="한국"/>
  </r>
  <r>
    <x v="4"/>
    <x v="16"/>
    <x v="89"/>
    <s v="50가지 그림자: 해방"/>
    <d v="2018-02-21T00:00:00"/>
    <n v="1314011300"/>
    <n v="0.01"/>
    <n v="1314011300"/>
    <n v="155196"/>
    <n v="155196"/>
    <n v="213"/>
    <x v="135"/>
    <s v="미국"/>
  </r>
  <r>
    <x v="4"/>
    <x v="17"/>
    <x v="74"/>
    <s v="리틀 포레스트"/>
    <d v="2018-02-28T00:00:00"/>
    <n v="889188600"/>
    <n v="6.9999999999999897E-3"/>
    <n v="889188600"/>
    <n v="146948"/>
    <n v="146948"/>
    <n v="831"/>
    <x v="136"/>
    <s v="한국"/>
  </r>
  <r>
    <x v="4"/>
    <x v="18"/>
    <x v="107"/>
    <n v="1987"/>
    <d v="2017-12-27T00:00:00"/>
    <n v="1027518800"/>
    <n v="8.0000000000000002E-3"/>
    <n v="58162055145"/>
    <n v="130053"/>
    <n v="7231177"/>
    <n v="417"/>
    <x v="137"/>
    <s v="한국"/>
  </r>
  <r>
    <x v="4"/>
    <x v="19"/>
    <x v="108"/>
    <s v="마야2"/>
    <d v="2018-02-01T00:00:00"/>
    <n v="669433200"/>
    <n v="5.0000000000000001E-3"/>
    <n v="694458700"/>
    <n v="93880"/>
    <n v="96690"/>
    <n v="429"/>
    <x v="138"/>
    <s v="독일"/>
  </r>
  <r>
    <x v="4"/>
    <x v="20"/>
    <x v="109"/>
    <s v="올 더 머니"/>
    <d v="2018-02-01T00:00:00"/>
    <n v="540947100"/>
    <n v="4.0000000000000001E-3"/>
    <n v="562389100"/>
    <n v="66753"/>
    <n v="69446"/>
    <n v="260"/>
    <x v="139"/>
    <s v="미국"/>
  </r>
  <r>
    <x v="4"/>
    <x v="21"/>
    <x v="110"/>
    <s v="위대한 쇼맨"/>
    <d v="2017-12-20T00:00:00"/>
    <n v="537272700"/>
    <n v="4.0000000000000001E-3"/>
    <n v="11443932200"/>
    <n v="63659"/>
    <n v="1394793"/>
    <n v="82"/>
    <x v="140"/>
    <s v="미국"/>
  </r>
  <r>
    <x v="4"/>
    <x v="22"/>
    <x v="111"/>
    <s v="타이타닉"/>
    <d v="1998-02-20T00:00:00"/>
    <n v="428049000"/>
    <n v="3.0000000000000001E-3"/>
    <n v="4905682500"/>
    <n v="58925"/>
    <n v="429248"/>
    <n v="107"/>
    <x v="141"/>
    <s v="미국"/>
  </r>
  <r>
    <x v="4"/>
    <x v="23"/>
    <x v="83"/>
    <s v="나미야 잡화점의 기적"/>
    <d v="2018-02-28T00:00:00"/>
    <n v="343622600"/>
    <n v="3.0000000000000001E-3"/>
    <n v="349059600"/>
    <n v="54056"/>
    <n v="54671"/>
    <n v="479"/>
    <x v="142"/>
    <s v="일본"/>
  </r>
  <r>
    <x v="4"/>
    <x v="24"/>
    <x v="84"/>
    <s v="더 포리너"/>
    <d v="2018-02-07T00:00:00"/>
    <n v="319001600"/>
    <n v="3.0000000000000001E-3"/>
    <n v="320377600"/>
    <n v="39060"/>
    <n v="39232"/>
    <n v="156"/>
    <x v="143"/>
    <s v="영국"/>
  </r>
  <r>
    <x v="4"/>
    <x v="25"/>
    <x v="112"/>
    <s v="반딧불이 딘딘"/>
    <d v="2018-02-22T00:00:00"/>
    <n v="215322400"/>
    <n v="2E-3"/>
    <n v="215322400"/>
    <n v="30852"/>
    <n v="30852"/>
    <n v="303"/>
    <x v="144"/>
    <s v="중국"/>
  </r>
  <r>
    <x v="4"/>
    <x v="26"/>
    <x v="113"/>
    <s v="지구: 놀라운 하루"/>
    <d v="2018-02-22T00:00:00"/>
    <n v="185597500"/>
    <n v="1E-3"/>
    <n v="185597500"/>
    <n v="24644"/>
    <n v="24644"/>
    <n v="231"/>
    <x v="145"/>
    <s v="영국"/>
  </r>
  <r>
    <x v="4"/>
    <x v="27"/>
    <x v="40"/>
    <s v="원더"/>
    <d v="2017-12-27T00:00:00"/>
    <n v="160884000"/>
    <n v="1E-3"/>
    <n v="1957626489"/>
    <n v="23161"/>
    <n v="256130"/>
    <n v="59"/>
    <x v="146"/>
    <s v="미국"/>
  </r>
  <r>
    <x v="4"/>
    <x v="28"/>
    <x v="114"/>
    <s v="터닝메카드W: 반다인의 비밀 특별판"/>
    <d v="2018-02-08T00:00:00"/>
    <n v="164581700"/>
    <n v="1E-3"/>
    <n v="164581700"/>
    <n v="21895"/>
    <n v="21895"/>
    <n v="168"/>
    <x v="147"/>
    <s v="한국"/>
  </r>
  <r>
    <x v="4"/>
    <x v="29"/>
    <x v="84"/>
    <s v="더 포스트"/>
    <d v="2018-02-28T00:00:00"/>
    <n v="142373800"/>
    <n v="1E-3"/>
    <n v="142373800"/>
    <n v="20554"/>
    <n v="20554"/>
    <n v="281"/>
    <x v="148"/>
    <s v="미국"/>
  </r>
  <r>
    <x v="5"/>
    <x v="0"/>
    <x v="103"/>
    <s v="신과함께-죄와 벌"/>
    <d v="2017-12-20T00:00:00"/>
    <n v="44416077405"/>
    <n v="0.24299999999999999"/>
    <n v="112766573837"/>
    <n v="5512239"/>
    <n v="14051734"/>
    <n v="1644"/>
    <x v="149"/>
    <s v="한국"/>
  </r>
  <r>
    <x v="5"/>
    <x v="1"/>
    <x v="107"/>
    <n v="1987"/>
    <d v="2017-12-27T00:00:00"/>
    <n v="41880532308"/>
    <n v="0.22899999999999901"/>
    <n v="57134536345"/>
    <n v="5159047"/>
    <n v="7101124"/>
    <n v="1122"/>
    <x v="150"/>
    <s v="한국"/>
  </r>
  <r>
    <x v="5"/>
    <x v="2"/>
    <x v="99"/>
    <s v="코코"/>
    <d v="2018-01-11T00:00:00"/>
    <n v="21469392716"/>
    <n v="0.11699999999999899"/>
    <n v="21507202716"/>
    <n v="2732571"/>
    <n v="2735668"/>
    <n v="1177"/>
    <x v="151"/>
    <s v="미국"/>
  </r>
  <r>
    <x v="5"/>
    <x v="3"/>
    <x v="98"/>
    <s v="그것만이 내 세상"/>
    <d v="2018-01-17T00:00:00"/>
    <n v="18326028652"/>
    <n v="0.1"/>
    <n v="18329340652"/>
    <n v="2286082"/>
    <n v="2286496"/>
    <n v="956"/>
    <x v="152"/>
    <s v="한국"/>
  </r>
  <r>
    <x v="5"/>
    <x v="4"/>
    <x v="105"/>
    <s v="메이즈 러너: 데스 큐어"/>
    <d v="2018-01-17T00:00:00"/>
    <n v="17134709125"/>
    <n v="9.4E-2"/>
    <n v="17134709125"/>
    <n v="2080985"/>
    <n v="2080985"/>
    <n v="1090"/>
    <x v="153"/>
    <s v="미국"/>
  </r>
  <r>
    <x v="5"/>
    <x v="5"/>
    <x v="115"/>
    <s v="쥬만지: 새로운 세계"/>
    <d v="2018-01-03T00:00:00"/>
    <n v="13809169364"/>
    <n v="7.4999999999999997E-2"/>
    <n v="13830264364"/>
    <n v="1707776"/>
    <n v="1710350"/>
    <n v="791"/>
    <x v="154"/>
    <s v="미국"/>
  </r>
  <r>
    <x v="5"/>
    <x v="6"/>
    <x v="116"/>
    <s v="페르디난드"/>
    <d v="2018-01-03T00:00:00"/>
    <n v="3833000500"/>
    <n v="2.1000000000000001E-2"/>
    <n v="3845250500"/>
    <n v="530782"/>
    <n v="532440"/>
    <n v="698"/>
    <x v="155"/>
    <s v="미국"/>
  </r>
  <r>
    <x v="5"/>
    <x v="7"/>
    <x v="110"/>
    <s v="위대한 쇼맨"/>
    <d v="2017-12-20T00:00:00"/>
    <n v="4249620300"/>
    <n v="2.3E-2"/>
    <n v="10906659500"/>
    <n v="516547"/>
    <n v="1331134"/>
    <n v="444"/>
    <x v="156"/>
    <s v="미국"/>
  </r>
  <r>
    <x v="5"/>
    <x v="8"/>
    <x v="117"/>
    <s v="강철비"/>
    <d v="2017-12-14T00:00:00"/>
    <n v="3484995400"/>
    <n v="1.9E-2"/>
    <n v="35479892966"/>
    <n v="436716"/>
    <n v="4451009"/>
    <n v="602"/>
    <x v="157"/>
    <s v="한국"/>
  </r>
  <r>
    <x v="5"/>
    <x v="9"/>
    <x v="100"/>
    <s v="염력"/>
    <d v="2018-01-31T00:00:00"/>
    <n v="1677551600"/>
    <n v="8.9999999999999993E-3"/>
    <n v="1677551600"/>
    <n v="273294"/>
    <n v="273294"/>
    <n v="1099"/>
    <x v="158"/>
    <s v="한국"/>
  </r>
  <r>
    <x v="5"/>
    <x v="10"/>
    <x v="118"/>
    <s v="커뮤터"/>
    <d v="2018-01-24T00:00:00"/>
    <n v="2122704655"/>
    <n v="1.2E-2"/>
    <n v="2122704655"/>
    <n v="264304"/>
    <n v="264304"/>
    <n v="575"/>
    <x v="159"/>
    <s v="영국"/>
  </r>
  <r>
    <x v="5"/>
    <x v="11"/>
    <x v="119"/>
    <s v="1급기밀"/>
    <d v="2018-01-24T00:00:00"/>
    <n v="1584274900"/>
    <n v="8.9999999999999993E-3"/>
    <n v="1592836900"/>
    <n v="199108"/>
    <n v="200100"/>
    <n v="512"/>
    <x v="160"/>
    <s v="한국"/>
  </r>
  <r>
    <x v="5"/>
    <x v="12"/>
    <x v="40"/>
    <s v="원더"/>
    <d v="2017-12-27T00:00:00"/>
    <n v="1164352789"/>
    <n v="6.0000000000000001E-3"/>
    <n v="1796742489"/>
    <n v="151289"/>
    <n v="232969"/>
    <n v="183"/>
    <x v="161"/>
    <s v="미국"/>
  </r>
  <r>
    <x v="5"/>
    <x v="13"/>
    <x v="120"/>
    <s v="다운사이징"/>
    <d v="2018-01-11T00:00:00"/>
    <n v="1236618004"/>
    <n v="6.9999999999999897E-3"/>
    <n v="1237610004"/>
    <n v="150221"/>
    <n v="150345"/>
    <n v="511"/>
    <x v="162"/>
    <s v="미국"/>
  </r>
  <r>
    <x v="5"/>
    <x v="14"/>
    <x v="101"/>
    <s v="인시디어스4: 라스트 키"/>
    <d v="2018-01-31T00:00:00"/>
    <n v="632062500"/>
    <n v="3.0000000000000001E-3"/>
    <n v="632062500"/>
    <n v="103372"/>
    <n v="103372"/>
    <n v="601"/>
    <x v="163"/>
    <s v="미국"/>
  </r>
  <r>
    <x v="5"/>
    <x v="15"/>
    <x v="7"/>
    <s v="극장판 포켓몬스터 너로 정했다!"/>
    <d v="2017-12-21T00:00:00"/>
    <n v="695251800"/>
    <n v="4.0000000000000001E-3"/>
    <n v="3812781500"/>
    <n v="94073"/>
    <n v="509328"/>
    <n v="417"/>
    <x v="164"/>
    <s v="일본"/>
  </r>
  <r>
    <x v="5"/>
    <x v="16"/>
    <x v="121"/>
    <s v="몬스터 패밀리"/>
    <d v="2017-12-21T00:00:00"/>
    <n v="409509000"/>
    <n v="2E-3"/>
    <n v="2940691700"/>
    <n v="55937"/>
    <n v="397551"/>
    <n v="342"/>
    <x v="165"/>
    <s v="독일"/>
  </r>
  <r>
    <x v="5"/>
    <x v="17"/>
    <x v="122"/>
    <s v="뽀로로 극장판 공룡섬 대모험"/>
    <d v="2017-12-07T00:00:00"/>
    <n v="365898200"/>
    <n v="2E-3"/>
    <n v="6214786800"/>
    <n v="51377"/>
    <n v="825120"/>
    <n v="195"/>
    <x v="166"/>
    <s v="한국"/>
  </r>
  <r>
    <x v="5"/>
    <x v="18"/>
    <x v="123"/>
    <s v="비밥바룰라"/>
    <d v="2018-01-24T00:00:00"/>
    <n v="290538700"/>
    <n v="2E-3"/>
    <n v="290538700"/>
    <n v="41785"/>
    <n v="41785"/>
    <n v="347"/>
    <x v="167"/>
    <s v="한국"/>
  </r>
  <r>
    <x v="5"/>
    <x v="19"/>
    <x v="124"/>
    <s v="너의 이름은."/>
    <d v="2017-01-04T00:00:00"/>
    <n v="288286400"/>
    <n v="2E-3"/>
    <n v="29855266556"/>
    <n v="36854"/>
    <n v="3711225"/>
    <n v="121"/>
    <x v="168"/>
    <s v="일본"/>
  </r>
  <r>
    <x v="5"/>
    <x v="20"/>
    <x v="125"/>
    <s v="젝스키스 에이틴"/>
    <d v="2018-01-18T00:00:00"/>
    <n v="263232000"/>
    <n v="1E-3"/>
    <n v="263232000"/>
    <n v="35068"/>
    <n v="35068"/>
    <n v="25"/>
    <x v="169"/>
    <s v="한국"/>
  </r>
  <r>
    <x v="5"/>
    <x v="21"/>
    <x v="7"/>
    <s v="극장판 레이디버그: 미라클스톤의 비밀"/>
    <d v="2018-01-25T00:00:00"/>
    <n v="230825200"/>
    <n v="1E-3"/>
    <n v="230825200"/>
    <n v="31171"/>
    <n v="31171"/>
    <n v="305"/>
    <x v="170"/>
    <s v="프랑스"/>
  </r>
  <r>
    <x v="5"/>
    <x v="22"/>
    <x v="106"/>
    <s v="12 솔져스"/>
    <d v="2018-01-31T00:00:00"/>
    <n v="190916600"/>
    <n v="1E-3"/>
    <n v="190916600"/>
    <n v="29132"/>
    <n v="29132"/>
    <n v="184"/>
    <x v="171"/>
    <s v="미국"/>
  </r>
  <r>
    <x v="5"/>
    <x v="23"/>
    <x v="126"/>
    <s v="패터슨"/>
    <d v="2017-12-21T00:00:00"/>
    <n v="239676300"/>
    <n v="1E-3"/>
    <n v="477512600"/>
    <n v="29010"/>
    <n v="58287"/>
    <n v="43"/>
    <x v="172"/>
    <s v="프랑스"/>
  </r>
  <r>
    <x v="5"/>
    <x v="24"/>
    <x v="127"/>
    <s v="쏘아올린 불꽃, 밑에서 볼까? 옆에서 볼까?"/>
    <d v="2018-01-11T00:00:00"/>
    <n v="207555200"/>
    <n v="1E-3"/>
    <n v="207555200"/>
    <n v="26911"/>
    <n v="26911"/>
    <n v="390"/>
    <x v="173"/>
    <s v="일본"/>
  </r>
  <r>
    <x v="5"/>
    <x v="25"/>
    <x v="74"/>
    <s v="리틀 뱀파이어"/>
    <d v="2018-01-18T00:00:00"/>
    <n v="162753600"/>
    <n v="1E-3"/>
    <n v="162753600"/>
    <n v="22836"/>
    <n v="22836"/>
    <n v="213"/>
    <x v="174"/>
    <s v="독일"/>
  </r>
  <r>
    <x v="5"/>
    <x v="26"/>
    <x v="128"/>
    <s v="쿵푸몽키"/>
    <d v="2018-01-25T00:00:00"/>
    <n v="146788900"/>
    <n v="1E-3"/>
    <n v="146788900"/>
    <n v="20502"/>
    <n v="20502"/>
    <n v="194"/>
    <x v="175"/>
    <s v="중국"/>
  </r>
  <r>
    <x v="5"/>
    <x v="27"/>
    <x v="129"/>
    <s v="다키스트 아워"/>
    <d v="2018-01-17T00:00:00"/>
    <n v="152394400"/>
    <n v="1E-3"/>
    <n v="152394400"/>
    <n v="20158"/>
    <n v="20158"/>
    <n v="233"/>
    <x v="176"/>
    <s v="영국"/>
  </r>
  <r>
    <x v="5"/>
    <x v="28"/>
    <x v="7"/>
    <s v="극장판 프리파라 모두의 동경♪ 렛츠고☆프리파리"/>
    <d v="2017-12-28T00:00:00"/>
    <n v="151922400"/>
    <n v="1E-3"/>
    <n v="431771300"/>
    <n v="20089"/>
    <n v="56539"/>
    <n v="166"/>
    <x v="177"/>
    <s v="일본"/>
  </r>
  <r>
    <x v="5"/>
    <x v="29"/>
    <x v="96"/>
    <s v="조선명탐정: 흡혈괴마의 비밀"/>
    <d v="2018-02-08T00:00:00"/>
    <n v="131906000"/>
    <n v="1E-3"/>
    <n v="131906000"/>
    <n v="19793"/>
    <n v="19793"/>
    <n v="72"/>
    <x v="178"/>
    <s v="한국"/>
  </r>
  <r>
    <x v="6"/>
    <x v="30"/>
    <x v="130"/>
    <m/>
    <m/>
    <m/>
    <m/>
    <m/>
    <m/>
    <m/>
    <m/>
    <x v="179"/>
    <m/>
  </r>
  <r>
    <x v="6"/>
    <x v="30"/>
    <x v="130"/>
    <m/>
    <m/>
    <m/>
    <m/>
    <m/>
    <m/>
    <m/>
    <m/>
    <x v="17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x v="0"/>
    <n v="51832388"/>
    <x v="0"/>
    <n v="16600"/>
  </r>
  <r>
    <x v="1"/>
    <n v="80861314"/>
    <x v="1"/>
    <n v="7200"/>
  </r>
  <r>
    <x v="2"/>
    <n v="69173880"/>
    <x v="2"/>
    <n v="20500"/>
  </r>
  <r>
    <x v="3"/>
    <n v="76176280"/>
    <x v="0"/>
    <n v="39700"/>
  </r>
  <r>
    <x v="4"/>
    <n v="33119539"/>
    <x v="3"/>
    <n v="44500"/>
  </r>
  <r>
    <x v="5"/>
    <n v="81361937"/>
    <x v="4"/>
    <n v="27700"/>
  </r>
  <r>
    <x v="6"/>
    <n v="36190884"/>
    <x v="3"/>
    <n v="13600"/>
  </r>
  <r>
    <x v="7"/>
    <n v="27809857"/>
    <x v="5"/>
    <n v="29300"/>
  </r>
  <r>
    <x v="8"/>
    <n v="59801495"/>
    <x v="3"/>
    <n v="47800"/>
  </r>
  <r>
    <x v="9"/>
    <n v="28717810"/>
    <x v="6"/>
    <n v="22100"/>
  </r>
  <r>
    <x v="10"/>
    <n v="89286117"/>
    <x v="3"/>
    <n v="47000"/>
  </r>
  <r>
    <x v="11"/>
    <n v="66457873"/>
    <x v="6"/>
    <n v="15500"/>
  </r>
  <r>
    <x v="12"/>
    <n v="32702736"/>
    <x v="2"/>
    <n v="32600"/>
  </r>
  <r>
    <x v="13"/>
    <n v="98296215"/>
    <x v="5"/>
    <n v="47000"/>
  </r>
  <r>
    <x v="14"/>
    <n v="10386032"/>
    <x v="1"/>
    <n v="40300"/>
  </r>
  <r>
    <x v="5"/>
    <n v="84499097"/>
    <x v="3"/>
    <n v="15600"/>
  </r>
  <r>
    <x v="15"/>
    <n v="90868255"/>
    <x v="5"/>
    <n v="21300"/>
  </r>
  <r>
    <x v="16"/>
    <n v="14077461"/>
    <x v="6"/>
    <n v="45000"/>
  </r>
  <r>
    <x v="17"/>
    <n v="82187966"/>
    <x v="3"/>
    <n v="28600"/>
  </r>
  <r>
    <x v="18"/>
    <n v="44658813"/>
    <x v="0"/>
    <n v="44800"/>
  </r>
  <r>
    <x v="19"/>
    <n v="29389297"/>
    <x v="5"/>
    <n v="47400"/>
  </r>
  <r>
    <x v="20"/>
    <n v="57890396"/>
    <x v="6"/>
    <n v="37200"/>
  </r>
  <r>
    <x v="21"/>
    <n v="10500688"/>
    <x v="0"/>
    <n v="47800"/>
  </r>
  <r>
    <x v="22"/>
    <n v="82395021"/>
    <x v="5"/>
    <n v="26800"/>
  </r>
  <r>
    <x v="23"/>
    <n v="84479971"/>
    <x v="4"/>
    <n v="48400"/>
  </r>
  <r>
    <x v="24"/>
    <n v="49755548"/>
    <x v="7"/>
    <n v="13500"/>
  </r>
  <r>
    <x v="25"/>
    <n v="79303989"/>
    <x v="4"/>
    <n v="11300"/>
  </r>
  <r>
    <x v="26"/>
    <n v="54868840"/>
    <x v="3"/>
    <n v="44400"/>
  </r>
  <r>
    <x v="27"/>
    <n v="56577051"/>
    <x v="3"/>
    <n v="29400"/>
  </r>
  <r>
    <x v="28"/>
    <n v="89836705"/>
    <x v="6"/>
    <n v="21700"/>
  </r>
  <r>
    <x v="29"/>
    <n v="56276904"/>
    <x v="7"/>
    <n v="9400"/>
  </r>
  <r>
    <x v="9"/>
    <n v="28712605"/>
    <x v="0"/>
    <n v="44600"/>
  </r>
  <r>
    <x v="30"/>
    <n v="74729469"/>
    <x v="4"/>
    <n v="6200"/>
  </r>
  <r>
    <x v="31"/>
    <n v="38617527"/>
    <x v="5"/>
    <n v="15900"/>
  </r>
  <r>
    <x v="32"/>
    <n v="4887607"/>
    <x v="1"/>
    <n v="35100"/>
  </r>
  <r>
    <x v="33"/>
    <n v="58378677"/>
    <x v="5"/>
    <n v="10800"/>
  </r>
  <r>
    <x v="34"/>
    <n v="8510895"/>
    <x v="6"/>
    <n v="8700"/>
  </r>
  <r>
    <x v="35"/>
    <n v="90772188"/>
    <x v="7"/>
    <n v="27400"/>
  </r>
  <r>
    <x v="36"/>
    <n v="99684012"/>
    <x v="3"/>
    <n v="40500"/>
  </r>
  <r>
    <x v="37"/>
    <n v="34286199"/>
    <x v="3"/>
    <n v="38500"/>
  </r>
  <r>
    <x v="38"/>
    <n v="65310847"/>
    <x v="5"/>
    <n v="19600"/>
  </r>
  <r>
    <x v="39"/>
    <n v="50194902"/>
    <x v="6"/>
    <n v="6900"/>
  </r>
  <r>
    <x v="40"/>
    <n v="2181293"/>
    <x v="5"/>
    <n v="36200"/>
  </r>
  <r>
    <x v="41"/>
    <n v="26967234"/>
    <x v="4"/>
    <n v="46100"/>
  </r>
  <r>
    <x v="42"/>
    <n v="98039557"/>
    <x v="4"/>
    <n v="14800"/>
  </r>
  <r>
    <x v="43"/>
    <n v="13190233"/>
    <x v="0"/>
    <n v="47800"/>
  </r>
  <r>
    <x v="44"/>
    <n v="55253898"/>
    <x v="5"/>
    <n v="46400"/>
  </r>
  <r>
    <x v="45"/>
    <n v="28827312"/>
    <x v="6"/>
    <n v="43200"/>
  </r>
  <r>
    <x v="46"/>
    <n v="30226001"/>
    <x v="6"/>
    <n v="37100"/>
  </r>
  <r>
    <x v="47"/>
    <n v="10714459"/>
    <x v="7"/>
    <n v="37400"/>
  </r>
  <r>
    <x v="48"/>
    <n v="37523548"/>
    <x v="2"/>
    <n v="37900"/>
  </r>
  <r>
    <x v="49"/>
    <n v="72649146"/>
    <x v="3"/>
    <n v="45700"/>
  </r>
  <r>
    <x v="50"/>
    <n v="19564753"/>
    <x v="5"/>
    <n v="29600"/>
  </r>
  <r>
    <x v="51"/>
    <n v="79854378"/>
    <x v="6"/>
    <n v="15700"/>
  </r>
  <r>
    <x v="52"/>
    <n v="17350435"/>
    <x v="3"/>
    <n v="42600"/>
  </r>
  <r>
    <x v="27"/>
    <n v="5124704"/>
    <x v="0"/>
    <n v="45200"/>
  </r>
  <r>
    <x v="40"/>
    <n v="84294077"/>
    <x v="1"/>
    <n v="18000"/>
  </r>
  <r>
    <x v="49"/>
    <n v="5090512"/>
    <x v="1"/>
    <n v="46800"/>
  </r>
  <r>
    <x v="53"/>
    <n v="6471004.1885064794"/>
    <x v="6"/>
    <n v="16400"/>
  </r>
  <r>
    <x v="54"/>
    <n v="21197422.085099582"/>
    <x v="1"/>
    <n v="48600"/>
  </r>
  <r>
    <x v="55"/>
    <n v="29676907.896137107"/>
    <x v="6"/>
    <n v="20900"/>
  </r>
  <r>
    <x v="56"/>
    <n v="23440516.929683484"/>
    <x v="2"/>
    <n v="3400"/>
  </r>
  <r>
    <x v="57"/>
    <n v="34769114.920553334"/>
    <x v="3"/>
    <n v="21400"/>
  </r>
  <r>
    <x v="58"/>
    <n v="36037757.954972319"/>
    <x v="1"/>
    <n v="47800"/>
  </r>
  <r>
    <x v="59"/>
    <n v="52326093.928132996"/>
    <x v="4"/>
    <n v="2600"/>
  </r>
  <r>
    <x v="60"/>
    <n v="88901966.048106045"/>
    <x v="0"/>
    <n v="27400"/>
  </r>
  <r>
    <x v="61"/>
    <n v="36309725.950941071"/>
    <x v="2"/>
    <n v="26700"/>
  </r>
  <r>
    <x v="62"/>
    <n v="15994753.903106129"/>
    <x v="3"/>
    <n v="35000"/>
  </r>
  <r>
    <x v="63"/>
    <n v="35180044.779624499"/>
    <x v="7"/>
    <n v="11400"/>
  </r>
  <r>
    <x v="64"/>
    <n v="33044994.821158335"/>
    <x v="1"/>
    <n v="1900"/>
  </r>
  <r>
    <x v="65"/>
    <n v="85148612.518072069"/>
    <x v="4"/>
    <n v="11100"/>
  </r>
  <r>
    <x v="66"/>
    <n v="14096788.057457587"/>
    <x v="7"/>
    <n v="10800"/>
  </r>
  <r>
    <x v="67"/>
    <n v="37233150.259938031"/>
    <x v="3"/>
    <n v="37400"/>
  </r>
  <r>
    <x v="68"/>
    <n v="90413513.615204766"/>
    <x v="3"/>
    <n v="27500"/>
  </r>
  <r>
    <x v="69"/>
    <n v="59113926.303212382"/>
    <x v="1"/>
    <n v="10700"/>
  </r>
  <r>
    <x v="70"/>
    <n v="74503658.045703232"/>
    <x v="4"/>
    <n v="39000"/>
  </r>
  <r>
    <x v="63"/>
    <n v="48321138.935468785"/>
    <x v="4"/>
    <n v="19000"/>
  </r>
  <r>
    <x v="71"/>
    <n v="45467797.94111523"/>
    <x v="0"/>
    <n v="15300"/>
  </r>
  <r>
    <x v="72"/>
    <n v="7807174.3913185941"/>
    <x v="1"/>
    <n v="23200"/>
  </r>
  <r>
    <x v="73"/>
    <n v="34603476.579408199"/>
    <x v="2"/>
    <n v="31600"/>
  </r>
  <r>
    <x v="74"/>
    <n v="12695309.231553953"/>
    <x v="0"/>
    <n v="13600"/>
  </r>
  <r>
    <x v="75"/>
    <n v="77114631.450140744"/>
    <x v="4"/>
    <n v="33700"/>
  </r>
  <r>
    <x v="76"/>
    <n v="20430341.063923407"/>
    <x v="7"/>
    <n v="26300"/>
  </r>
  <r>
    <x v="77"/>
    <n v="83666390.825248525"/>
    <x v="6"/>
    <n v="21000"/>
  </r>
  <r>
    <x v="78"/>
    <n v="97231919.99812521"/>
    <x v="3"/>
    <n v="33800"/>
  </r>
  <r>
    <x v="79"/>
    <n v="46135403.544594213"/>
    <x v="6"/>
    <n v="5700"/>
  </r>
  <r>
    <x v="80"/>
    <n v="12870752.978102939"/>
    <x v="0"/>
    <n v="3300"/>
  </r>
  <r>
    <x v="70"/>
    <n v="6504922.1729253428"/>
    <x v="6"/>
    <n v="10500"/>
  </r>
  <r>
    <x v="81"/>
    <n v="88928784.422741607"/>
    <x v="2"/>
    <n v="43400"/>
  </r>
  <r>
    <x v="82"/>
    <n v="77497078.905060008"/>
    <x v="4"/>
    <n v="37300"/>
  </r>
  <r>
    <x v="83"/>
    <n v="55203410.855974309"/>
    <x v="0"/>
    <n v="29300"/>
  </r>
  <r>
    <x v="84"/>
    <n v="85975832.023482516"/>
    <x v="0"/>
    <n v="38400"/>
  </r>
  <r>
    <x v="85"/>
    <n v="34732257.984260604"/>
    <x v="1"/>
    <n v="35200"/>
  </r>
  <r>
    <x v="86"/>
    <n v="59871973.838645153"/>
    <x v="1"/>
    <n v="41400"/>
  </r>
  <r>
    <x v="87"/>
    <n v="54440199.169363305"/>
    <x v="3"/>
    <n v="28500"/>
  </r>
  <r>
    <x v="88"/>
    <n v="37423989.303288884"/>
    <x v="3"/>
    <n v="35800"/>
  </r>
  <r>
    <x v="89"/>
    <n v="76336986.433990076"/>
    <x v="7"/>
    <n v="22700"/>
  </r>
  <r>
    <x v="90"/>
    <n v="4330986.9511028994"/>
    <x v="1"/>
    <n v="17700"/>
  </r>
  <r>
    <x v="91"/>
    <n v="50772962.264462806"/>
    <x v="0"/>
    <n v="20400"/>
  </r>
  <r>
    <x v="92"/>
    <n v="74837549.292309403"/>
    <x v="4"/>
    <n v="6600"/>
  </r>
  <r>
    <x v="93"/>
    <n v="58071141.377863891"/>
    <x v="0"/>
    <n v="28200"/>
  </r>
  <r>
    <x v="94"/>
    <n v="81439023.595776409"/>
    <x v="0"/>
    <n v="36200"/>
  </r>
  <r>
    <x v="95"/>
    <n v="97754200.996206775"/>
    <x v="2"/>
    <n v="21300"/>
  </r>
  <r>
    <x v="96"/>
    <n v="73937696.727135375"/>
    <x v="3"/>
    <n v="4300"/>
  </r>
  <r>
    <x v="82"/>
    <n v="48777452.058213644"/>
    <x v="5"/>
    <n v="17500"/>
  </r>
  <r>
    <x v="97"/>
    <n v="41116602.658111967"/>
    <x v="1"/>
    <n v="13600"/>
  </r>
  <r>
    <x v="83"/>
    <n v="54472536.714783423"/>
    <x v="2"/>
    <n v="19700"/>
  </r>
  <r>
    <x v="98"/>
    <n v="58854745.210105039"/>
    <x v="6"/>
    <n v="31500"/>
  </r>
  <r>
    <x v="99"/>
    <n v="77911338.592311397"/>
    <x v="1"/>
    <n v="44600"/>
  </r>
  <r>
    <x v="100"/>
    <n v="993866.35473210912"/>
    <x v="5"/>
    <n v="36900"/>
  </r>
  <r>
    <x v="101"/>
    <n v="74291679.083260119"/>
    <x v="0"/>
    <n v="49700"/>
  </r>
  <r>
    <x v="102"/>
    <n v="82346507.912256926"/>
    <x v="7"/>
    <n v="24700"/>
  </r>
  <r>
    <x v="86"/>
    <n v="23464387.937930498"/>
    <x v="3"/>
    <n v="38300"/>
  </r>
  <r>
    <x v="103"/>
    <n v="87572535.527141899"/>
    <x v="0"/>
    <n v="6100"/>
  </r>
  <r>
    <x v="104"/>
    <n v="13128515.312485201"/>
    <x v="2"/>
    <n v="39000"/>
  </r>
  <r>
    <x v="105"/>
    <n v="46463961.581061274"/>
    <x v="3"/>
    <n v="13700"/>
  </r>
  <r>
    <x v="106"/>
    <m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3EBDFC-5417-42D3-A444-C2EEDAE9A8A7}" name="피벗 테이블5" cacheId="2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3">
  <location ref="A3:J23" firstHeaderRow="1" firstDataRow="2" firstDataCol="1"/>
  <pivotFields count="6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10">
        <item x="5"/>
        <item x="1"/>
        <item x="3"/>
        <item x="7"/>
        <item x="4"/>
        <item x="6"/>
        <item x="2"/>
        <item x="0"/>
        <item x="8"/>
        <item t="default"/>
      </items>
    </pivotField>
    <pivotField dataField="1" showAll="0"/>
    <pivotField axis="axisRow" showAll="0">
      <items count="7">
        <item h="1" x="0"/>
        <item x="1"/>
        <item x="2"/>
        <item x="3"/>
        <item x="4"/>
        <item h="1" sd="0" x="5"/>
        <item t="default"/>
      </items>
    </pivotField>
    <pivotField axis="axisRow" showAll="0">
      <items count="5">
        <item h="1" sd="0" x="0"/>
        <item x="1"/>
        <item x="2"/>
        <item h="1" sd="0" x="3"/>
        <item t="default"/>
      </items>
    </pivotField>
  </pivotFields>
  <rowFields count="3">
    <field x="5"/>
    <field x="4"/>
    <field x="0"/>
  </rowFields>
  <rowItems count="19">
    <i>
      <x v="1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합계 : 금액" fld="3" baseField="5" baseItem="0" numFmtId="2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BC888-A573-4517-B6C4-0863F44C63D7}" name="피벗 테이블4" cacheId="1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8">
  <location ref="A4:H41" firstHeaderRow="1" firstDataRow="2" firstDataCol="1" rowPageCount="1" colPageCount="1"/>
  <pivotFields count="13">
    <pivotField axis="axisCol" showAll="0">
      <items count="8">
        <item x="5"/>
        <item x="4"/>
        <item x="3"/>
        <item x="2"/>
        <item x="1"/>
        <item x="0"/>
        <item x="6"/>
        <item t="default"/>
      </items>
    </pivotField>
    <pivotField axis="axisPage" multipleItemSelectionAllowed="1" showAll="0">
      <items count="32">
        <item x="0"/>
        <item x="1"/>
        <item x="2"/>
        <item x="3"/>
        <item x="4"/>
        <item x="5"/>
        <item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t="default"/>
      </items>
    </pivotField>
    <pivotField axis="axisRow" showAll="0">
      <items count="132">
        <item x="106"/>
        <item x="107"/>
        <item x="119"/>
        <item x="48"/>
        <item x="89"/>
        <item x="56"/>
        <item x="117"/>
        <item x="24"/>
        <item x="87"/>
        <item x="50"/>
        <item x="97"/>
        <item x="76"/>
        <item x="98"/>
        <item x="35"/>
        <item x="7"/>
        <item x="57"/>
        <item x="83"/>
        <item x="124"/>
        <item x="120"/>
        <item x="44"/>
        <item x="129"/>
        <item x="69"/>
        <item x="34"/>
        <item x="70"/>
        <item x="84"/>
        <item x="55"/>
        <item x="5"/>
        <item x="23"/>
        <item x="2"/>
        <item x="25"/>
        <item x="63"/>
        <item x="52"/>
        <item x="85"/>
        <item x="51"/>
        <item x="30"/>
        <item x="38"/>
        <item x="58"/>
        <item x="93"/>
        <item x="39"/>
        <item x="74"/>
        <item x="4"/>
        <item x="108"/>
        <item x="42"/>
        <item x="72"/>
        <item x="36"/>
        <item x="60"/>
        <item x="105"/>
        <item x="104"/>
        <item x="121"/>
        <item x="67"/>
        <item x="71"/>
        <item x="66"/>
        <item x="10"/>
        <item x="53"/>
        <item x="26"/>
        <item x="112"/>
        <item x="17"/>
        <item x="19"/>
        <item x="59"/>
        <item x="27"/>
        <item x="37"/>
        <item x="77"/>
        <item x="123"/>
        <item x="22"/>
        <item x="122"/>
        <item x="75"/>
        <item x="62"/>
        <item x="80"/>
        <item x="73"/>
        <item x="20"/>
        <item x="65"/>
        <item x="12"/>
        <item x="103"/>
        <item x="127"/>
        <item x="86"/>
        <item x="21"/>
        <item x="6"/>
        <item x="18"/>
        <item x="32"/>
        <item x="11"/>
        <item x="31"/>
        <item x="13"/>
        <item x="100"/>
        <item x="3"/>
        <item x="90"/>
        <item x="109"/>
        <item x="40"/>
        <item x="79"/>
        <item x="45"/>
        <item x="110"/>
        <item x="8"/>
        <item x="101"/>
        <item x="46"/>
        <item x="64"/>
        <item x="125"/>
        <item x="96"/>
        <item x="41"/>
        <item x="0"/>
        <item x="115"/>
        <item x="113"/>
        <item x="54"/>
        <item x="29"/>
        <item x="81"/>
        <item x="33"/>
        <item x="118"/>
        <item x="99"/>
        <item x="47"/>
        <item x="43"/>
        <item x="128"/>
        <item x="68"/>
        <item x="111"/>
        <item x="1"/>
        <item x="114"/>
        <item x="28"/>
        <item x="78"/>
        <item x="14"/>
        <item x="49"/>
        <item x="92"/>
        <item x="126"/>
        <item x="94"/>
        <item x="61"/>
        <item x="116"/>
        <item x="95"/>
        <item x="91"/>
        <item x="88"/>
        <item x="15"/>
        <item x="16"/>
        <item x="82"/>
        <item x="9"/>
        <item x="102"/>
        <item x="13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181">
        <item x="28"/>
        <item x="178"/>
        <item x="56"/>
        <item x="169"/>
        <item x="148"/>
        <item x="59"/>
        <item x="87"/>
        <item x="171"/>
        <item x="118"/>
        <item x="58"/>
        <item x="27"/>
        <item x="168"/>
        <item x="175"/>
        <item x="116"/>
        <item x="53"/>
        <item x="142"/>
        <item x="52"/>
        <item x="57"/>
        <item x="86"/>
        <item x="29"/>
        <item x="22"/>
        <item x="54"/>
        <item x="177"/>
        <item x="146"/>
        <item x="172"/>
        <item x="89"/>
        <item x="55"/>
        <item x="174"/>
        <item x="165"/>
        <item x="166"/>
        <item x="88"/>
        <item x="24"/>
        <item x="25"/>
        <item x="115"/>
        <item x="147"/>
        <item x="21"/>
        <item x="19"/>
        <item x="145"/>
        <item x="79"/>
        <item x="46"/>
        <item x="80"/>
        <item x="81"/>
        <item x="49"/>
        <item x="163"/>
        <item x="170"/>
        <item x="45"/>
        <item x="78"/>
        <item x="144"/>
        <item x="51"/>
        <item x="140"/>
        <item x="26"/>
        <item x="176"/>
        <item x="76"/>
        <item x="48"/>
        <item x="73"/>
        <item x="164"/>
        <item x="141"/>
        <item x="15"/>
        <item x="42"/>
        <item x="82"/>
        <item x="143"/>
        <item x="84"/>
        <item x="117"/>
        <item x="44"/>
        <item x="50"/>
        <item x="108"/>
        <item x="112"/>
        <item x="41"/>
        <item x="16"/>
        <item x="111"/>
        <item x="173"/>
        <item x="167"/>
        <item x="20"/>
        <item x="17"/>
        <item x="47"/>
        <item x="114"/>
        <item x="72"/>
        <item x="83"/>
        <item x="138"/>
        <item x="134"/>
        <item x="43"/>
        <item x="14"/>
        <item x="139"/>
        <item x="136"/>
        <item x="18"/>
        <item x="113"/>
        <item x="75"/>
        <item x="12"/>
        <item x="110"/>
        <item x="77"/>
        <item x="40"/>
        <item x="85"/>
        <item x="23"/>
        <item x="109"/>
        <item x="39"/>
        <item x="105"/>
        <item x="107"/>
        <item x="161"/>
        <item x="106"/>
        <item x="158"/>
        <item x="135"/>
        <item x="7"/>
        <item x="74"/>
        <item x="71"/>
        <item x="11"/>
        <item x="137"/>
        <item x="131"/>
        <item x="130"/>
        <item x="10"/>
        <item x="162"/>
        <item x="133"/>
        <item x="104"/>
        <item x="125"/>
        <item x="8"/>
        <item x="132"/>
        <item x="13"/>
        <item x="36"/>
        <item x="160"/>
        <item x="9"/>
        <item x="6"/>
        <item x="38"/>
        <item x="101"/>
        <item x="100"/>
        <item x="37"/>
        <item x="157"/>
        <item x="129"/>
        <item x="156"/>
        <item x="155"/>
        <item x="69"/>
        <item x="70"/>
        <item x="159"/>
        <item x="102"/>
        <item x="128"/>
        <item x="99"/>
        <item x="103"/>
        <item x="4"/>
        <item x="96"/>
        <item x="95"/>
        <item x="127"/>
        <item x="68"/>
        <item x="126"/>
        <item x="5"/>
        <item x="35"/>
        <item x="67"/>
        <item x="97"/>
        <item x="66"/>
        <item x="123"/>
        <item x="65"/>
        <item x="98"/>
        <item x="124"/>
        <item x="121"/>
        <item x="154"/>
        <item x="34"/>
        <item x="122"/>
        <item x="94"/>
        <item x="33"/>
        <item x="93"/>
        <item x="153"/>
        <item x="3"/>
        <item x="152"/>
        <item x="63"/>
        <item x="64"/>
        <item x="151"/>
        <item x="32"/>
        <item x="92"/>
        <item x="62"/>
        <item x="91"/>
        <item x="61"/>
        <item x="60"/>
        <item x="120"/>
        <item x="90"/>
        <item x="2"/>
        <item x="1"/>
        <item x="31"/>
        <item x="119"/>
        <item x="150"/>
        <item x="149"/>
        <item x="0"/>
        <item x="30"/>
        <item x="179"/>
        <item t="default"/>
      </items>
    </pivotField>
    <pivotField showAll="0"/>
  </pivotFields>
  <rowFields count="1">
    <field x="2"/>
  </rowFields>
  <rowItems count="36">
    <i>
      <x v="1"/>
    </i>
    <i>
      <x v="9"/>
    </i>
    <i>
      <x v="10"/>
    </i>
    <i>
      <x v="11"/>
    </i>
    <i>
      <x v="12"/>
    </i>
    <i>
      <x v="13"/>
    </i>
    <i>
      <x v="26"/>
    </i>
    <i>
      <x v="28"/>
    </i>
    <i>
      <x v="31"/>
    </i>
    <i>
      <x v="33"/>
    </i>
    <i>
      <x v="34"/>
    </i>
    <i>
      <x v="39"/>
    </i>
    <i>
      <x v="40"/>
    </i>
    <i>
      <x v="46"/>
    </i>
    <i>
      <x v="53"/>
    </i>
    <i>
      <x v="56"/>
    </i>
    <i>
      <x v="61"/>
    </i>
    <i>
      <x v="65"/>
    </i>
    <i>
      <x v="72"/>
    </i>
    <i>
      <x v="76"/>
    </i>
    <i>
      <x v="79"/>
    </i>
    <i>
      <x v="82"/>
    </i>
    <i>
      <x v="83"/>
    </i>
    <i>
      <x v="87"/>
    </i>
    <i>
      <x v="95"/>
    </i>
    <i>
      <x v="97"/>
    </i>
    <i>
      <x v="98"/>
    </i>
    <i>
      <x v="100"/>
    </i>
    <i>
      <x v="101"/>
    </i>
    <i>
      <x v="105"/>
    </i>
    <i>
      <x v="107"/>
    </i>
    <i>
      <x v="111"/>
    </i>
    <i>
      <x v="120"/>
    </i>
    <i>
      <x v="121"/>
    </i>
    <i>
      <x v="125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합계 : 관객수 " fld="8" baseField="0" baseItem="0"/>
  </dataFields>
  <formats count="1">
    <format dxfId="2">
      <pivotArea outline="0" collapsedLevelsAreSubtotals="1" fieldPosition="0"/>
    </format>
  </formats>
  <chartFormats count="21"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9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0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1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2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6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8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1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3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4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9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0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6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3"/>
          </reference>
        </references>
      </pivotArea>
    </chartFormat>
    <chartFormat chart="1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1"/>
  <sheetViews>
    <sheetView workbookViewId="0">
      <selection activeCell="C7" sqref="C7"/>
    </sheetView>
  </sheetViews>
  <sheetFormatPr defaultRowHeight="16.5" x14ac:dyDescent="0.3"/>
  <cols>
    <col min="1" max="1" width="9" bestFit="1" customWidth="1"/>
    <col min="2" max="2" width="3.75" customWidth="1"/>
    <col min="3" max="3" width="21.625" bestFit="1" customWidth="1"/>
  </cols>
  <sheetData>
    <row r="2" spans="1:9" x14ac:dyDescent="0.3">
      <c r="A2" t="s">
        <v>2</v>
      </c>
      <c r="C2" t="s">
        <v>0</v>
      </c>
      <c r="D2">
        <f ca="1">RAND()</f>
        <v>0.10944323087040919</v>
      </c>
      <c r="E2">
        <f ca="1">RANDBETWEEN(-100,100)</f>
        <v>93</v>
      </c>
    </row>
    <row r="3" spans="1:9" x14ac:dyDescent="0.3">
      <c r="A3" t="s">
        <v>3</v>
      </c>
      <c r="C3" t="s">
        <v>1</v>
      </c>
      <c r="D3">
        <f ca="1">INT(RAND()*1899)+101</f>
        <v>1594</v>
      </c>
      <c r="E3">
        <f ca="1">RANDBETWEEN(101,2000)</f>
        <v>1019</v>
      </c>
      <c r="G3">
        <f>1*1899+101</f>
        <v>2000</v>
      </c>
    </row>
    <row r="4" spans="1:9" x14ac:dyDescent="0.3">
      <c r="A4" t="s">
        <v>4</v>
      </c>
      <c r="C4" t="s">
        <v>12</v>
      </c>
      <c r="E4" t="str">
        <f ca="1">INDEX(A3:A11,RANDBETWEEN(1,9),1)</f>
        <v>HHH</v>
      </c>
    </row>
    <row r="5" spans="1:9" x14ac:dyDescent="0.3">
      <c r="A5" t="s">
        <v>5</v>
      </c>
      <c r="C5" t="s">
        <v>13</v>
      </c>
      <c r="D5">
        <f ca="1">INT(RAND()*10)</f>
        <v>9</v>
      </c>
      <c r="E5">
        <f ca="1">RANDBETWEEN(1,10)</f>
        <v>2</v>
      </c>
    </row>
    <row r="6" spans="1:9" x14ac:dyDescent="0.3">
      <c r="A6" t="s">
        <v>6</v>
      </c>
      <c r="C6" t="s">
        <v>14</v>
      </c>
      <c r="D6">
        <f ca="1">RANDBETWEEN(1,45)</f>
        <v>10</v>
      </c>
      <c r="E6">
        <f t="shared" ref="E6:H6" ca="1" si="0">RANDBETWEEN(1,45)</f>
        <v>24</v>
      </c>
      <c r="F6">
        <f t="shared" ca="1" si="0"/>
        <v>10</v>
      </c>
      <c r="G6">
        <f t="shared" ca="1" si="0"/>
        <v>16</v>
      </c>
      <c r="H6">
        <f t="shared" ca="1" si="0"/>
        <v>13</v>
      </c>
      <c r="I6">
        <f ca="1">RANDBETWEEN(1,45)</f>
        <v>19</v>
      </c>
    </row>
    <row r="7" spans="1:9" x14ac:dyDescent="0.3">
      <c r="A7" t="s">
        <v>7</v>
      </c>
    </row>
    <row r="8" spans="1:9" x14ac:dyDescent="0.3">
      <c r="A8" t="s">
        <v>8</v>
      </c>
    </row>
    <row r="9" spans="1:9" x14ac:dyDescent="0.3">
      <c r="A9" t="s">
        <v>9</v>
      </c>
    </row>
    <row r="10" spans="1:9" x14ac:dyDescent="0.3">
      <c r="A10" t="s">
        <v>10</v>
      </c>
    </row>
    <row r="11" spans="1:9" x14ac:dyDescent="0.3">
      <c r="A11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74AE7-054D-4C85-8433-664D82CBF2C7}">
  <dimension ref="A1:I4"/>
  <sheetViews>
    <sheetView workbookViewId="0">
      <selection activeCell="I2" sqref="I2"/>
    </sheetView>
  </sheetViews>
  <sheetFormatPr defaultRowHeight="16.5" x14ac:dyDescent="0.3"/>
  <cols>
    <col min="7" max="7" width="11.625" bestFit="1" customWidth="1"/>
    <col min="8" max="8" width="13.75" bestFit="1" customWidth="1"/>
  </cols>
  <sheetData>
    <row r="1" spans="1:9" x14ac:dyDescent="0.3">
      <c r="A1" t="s">
        <v>126</v>
      </c>
      <c r="B1" t="s">
        <v>127</v>
      </c>
      <c r="C1" t="s">
        <v>131</v>
      </c>
      <c r="G1" t="s">
        <v>134</v>
      </c>
      <c r="H1" t="s">
        <v>135</v>
      </c>
      <c r="I1" t="s">
        <v>136</v>
      </c>
    </row>
    <row r="2" spans="1:9" x14ac:dyDescent="0.3">
      <c r="A2" t="s">
        <v>128</v>
      </c>
      <c r="B2">
        <v>3.1415000000000002</v>
      </c>
      <c r="G2" s="1" t="s">
        <v>51</v>
      </c>
      <c r="H2" t="s">
        <v>132</v>
      </c>
      <c r="I2" t="s">
        <v>133</v>
      </c>
    </row>
    <row r="3" spans="1:9" x14ac:dyDescent="0.3">
      <c r="A3" t="s">
        <v>129</v>
      </c>
      <c r="B3">
        <v>2.71828</v>
      </c>
      <c r="F3">
        <v>2017</v>
      </c>
    </row>
    <row r="4" spans="1:9" x14ac:dyDescent="0.3">
      <c r="A4" t="s">
        <v>130</v>
      </c>
      <c r="B4">
        <v>1024</v>
      </c>
      <c r="F4">
        <v>2018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FF46-D0C1-429C-AC94-C63DC9C556F4}">
  <dimension ref="A1:O181"/>
  <sheetViews>
    <sheetView workbookViewId="0">
      <selection activeCell="F32" sqref="F32"/>
    </sheetView>
  </sheetViews>
  <sheetFormatPr defaultRowHeight="13.5" x14ac:dyDescent="0.25"/>
  <cols>
    <col min="1" max="1" width="3.125" style="24" bestFit="1" customWidth="1"/>
    <col min="2" max="2" width="4.875" style="24" bestFit="1" customWidth="1"/>
    <col min="3" max="3" width="8.25" style="21" customWidth="1"/>
    <col min="4" max="4" width="26" style="21" hidden="1" customWidth="1"/>
    <col min="5" max="5" width="9.75" style="21" bestFit="1" customWidth="1"/>
    <col min="6" max="6" width="12.625" style="21" bestFit="1" customWidth="1"/>
    <col min="7" max="7" width="12.25" style="26" bestFit="1" customWidth="1"/>
    <col min="8" max="8" width="13.625" style="21" bestFit="1" customWidth="1"/>
    <col min="9" max="9" width="8.5" style="21" bestFit="1" customWidth="1"/>
    <col min="10" max="10" width="9.75" style="21" bestFit="1" customWidth="1"/>
    <col min="11" max="12" width="8.125" style="21" bestFit="1" customWidth="1"/>
    <col min="13" max="13" width="8" style="21" bestFit="1" customWidth="1"/>
    <col min="14" max="14" width="0" style="21" hidden="1" customWidth="1"/>
    <col min="15" max="15" width="9.625" style="21" hidden="1" customWidth="1"/>
    <col min="16" max="16384" width="9" style="21"/>
  </cols>
  <sheetData>
    <row r="1" spans="1:15" x14ac:dyDescent="0.25">
      <c r="A1" s="28" t="s">
        <v>43</v>
      </c>
      <c r="B1" s="40" t="s">
        <v>137</v>
      </c>
      <c r="C1" s="16" t="s">
        <v>351</v>
      </c>
      <c r="D1" s="16" t="s">
        <v>138</v>
      </c>
      <c r="E1" s="16" t="s">
        <v>139</v>
      </c>
      <c r="F1" s="16" t="s">
        <v>140</v>
      </c>
      <c r="G1" s="25" t="s">
        <v>211</v>
      </c>
      <c r="H1" s="16" t="s">
        <v>141</v>
      </c>
      <c r="I1" s="16" t="s">
        <v>142</v>
      </c>
      <c r="J1" s="16" t="s">
        <v>143</v>
      </c>
      <c r="K1" s="16" t="s">
        <v>144</v>
      </c>
      <c r="L1" s="16" t="s">
        <v>145</v>
      </c>
      <c r="M1" s="16" t="s">
        <v>146</v>
      </c>
      <c r="N1" s="16" t="s">
        <v>147</v>
      </c>
      <c r="O1" s="16" t="s">
        <v>148</v>
      </c>
    </row>
    <row r="2" spans="1:15" ht="54" x14ac:dyDescent="0.25">
      <c r="A2" s="29">
        <f>MONTH("2018-6-1")</f>
        <v>6</v>
      </c>
      <c r="B2" s="23">
        <v>1</v>
      </c>
      <c r="C2" s="17" t="str">
        <f>LEFT(D2,2)&amp;"****"</f>
        <v>쥬라****</v>
      </c>
      <c r="D2" s="17" t="s">
        <v>149</v>
      </c>
      <c r="E2" s="18">
        <v>43257</v>
      </c>
      <c r="F2" s="19">
        <v>48575547937</v>
      </c>
      <c r="G2" s="20">
        <v>0.372</v>
      </c>
      <c r="H2" s="19">
        <v>48575547937</v>
      </c>
      <c r="I2" s="19">
        <v>5519169</v>
      </c>
      <c r="J2" s="19">
        <v>5519169</v>
      </c>
      <c r="K2" s="19">
        <v>1972</v>
      </c>
      <c r="L2" s="19">
        <v>138630</v>
      </c>
      <c r="M2" s="17" t="s">
        <v>150</v>
      </c>
      <c r="N2" s="17" t="s">
        <v>150</v>
      </c>
      <c r="O2" s="17" t="s">
        <v>151</v>
      </c>
    </row>
    <row r="3" spans="1:15" ht="27" x14ac:dyDescent="0.25">
      <c r="A3" s="29">
        <f t="shared" ref="A3:A66" si="0">MONTH("2018-6-1")</f>
        <v>6</v>
      </c>
      <c r="B3" s="23">
        <v>2</v>
      </c>
      <c r="C3" s="17" t="str">
        <f>LEFT(D3,2)&amp;"****"</f>
        <v>탐정****</v>
      </c>
      <c r="D3" s="17" t="s">
        <v>152</v>
      </c>
      <c r="E3" s="18">
        <v>43264</v>
      </c>
      <c r="F3" s="19">
        <v>22851764720</v>
      </c>
      <c r="G3" s="20">
        <v>0.17499999999999999</v>
      </c>
      <c r="H3" s="19">
        <v>22895502720</v>
      </c>
      <c r="I3" s="19">
        <v>2672554</v>
      </c>
      <c r="J3" s="19">
        <v>2677388</v>
      </c>
      <c r="K3" s="19">
        <v>1137</v>
      </c>
      <c r="L3" s="19">
        <v>85744</v>
      </c>
      <c r="M3" s="17" t="s">
        <v>153</v>
      </c>
      <c r="N3" s="17" t="s">
        <v>153</v>
      </c>
      <c r="O3" s="17" t="s">
        <v>154</v>
      </c>
    </row>
    <row r="4" spans="1:15" ht="54" x14ac:dyDescent="0.25">
      <c r="A4" s="29">
        <f t="shared" si="0"/>
        <v>6</v>
      </c>
      <c r="B4" s="23">
        <v>3</v>
      </c>
      <c r="C4" s="17" t="str">
        <f>LEFT(D4,2)&amp;"****"</f>
        <v>독전****</v>
      </c>
      <c r="D4" s="17" t="s">
        <v>155</v>
      </c>
      <c r="E4" s="18">
        <v>43242</v>
      </c>
      <c r="F4" s="19">
        <v>21853410652</v>
      </c>
      <c r="G4" s="20">
        <v>0.16699999999999901</v>
      </c>
      <c r="H4" s="19">
        <v>43314002813</v>
      </c>
      <c r="I4" s="19">
        <v>2494080</v>
      </c>
      <c r="J4" s="19">
        <v>5043771</v>
      </c>
      <c r="K4" s="19">
        <v>1532</v>
      </c>
      <c r="L4" s="19">
        <v>79290</v>
      </c>
      <c r="M4" s="17" t="s">
        <v>153</v>
      </c>
      <c r="N4" s="17" t="s">
        <v>153</v>
      </c>
      <c r="O4" s="17" t="s">
        <v>156</v>
      </c>
    </row>
    <row r="5" spans="1:15" ht="40.5" x14ac:dyDescent="0.25">
      <c r="A5" s="29">
        <f t="shared" si="0"/>
        <v>6</v>
      </c>
      <c r="B5" s="23">
        <v>4</v>
      </c>
      <c r="C5" s="17" t="str">
        <f>LEFT(D5,2)&amp;"****"</f>
        <v>오션****</v>
      </c>
      <c r="D5" s="17" t="s">
        <v>157</v>
      </c>
      <c r="E5" s="18">
        <v>43264</v>
      </c>
      <c r="F5" s="19">
        <v>10972422166</v>
      </c>
      <c r="G5" s="20">
        <v>8.4000000000000005E-2</v>
      </c>
      <c r="H5" s="19">
        <v>10978254166</v>
      </c>
      <c r="I5" s="19">
        <v>1251725</v>
      </c>
      <c r="J5" s="19">
        <v>1252373</v>
      </c>
      <c r="K5" s="19">
        <v>837</v>
      </c>
      <c r="L5" s="19">
        <v>50481</v>
      </c>
      <c r="M5" s="17" t="s">
        <v>150</v>
      </c>
      <c r="N5" s="17" t="s">
        <v>150</v>
      </c>
      <c r="O5" s="17" t="s">
        <v>158</v>
      </c>
    </row>
    <row r="6" spans="1:15" ht="40.5" x14ac:dyDescent="0.25">
      <c r="A6" s="29">
        <f t="shared" si="0"/>
        <v>6</v>
      </c>
      <c r="B6" s="23">
        <v>5</v>
      </c>
      <c r="C6" s="17" t="str">
        <f>LEFT(D6,2)&amp;"****"</f>
        <v>마녀****</v>
      </c>
      <c r="D6" s="17" t="s">
        <v>159</v>
      </c>
      <c r="E6" s="18">
        <v>43278</v>
      </c>
      <c r="F6" s="19">
        <v>5547497752</v>
      </c>
      <c r="G6" s="20">
        <v>4.2000000000000003E-2</v>
      </c>
      <c r="H6" s="19">
        <v>5547497752</v>
      </c>
      <c r="I6" s="19">
        <v>661965</v>
      </c>
      <c r="J6" s="19">
        <v>661965</v>
      </c>
      <c r="K6" s="19">
        <v>1054</v>
      </c>
      <c r="L6" s="19">
        <v>16847</v>
      </c>
      <c r="M6" s="17" t="s">
        <v>153</v>
      </c>
      <c r="N6" s="17" t="s">
        <v>153</v>
      </c>
      <c r="O6" s="17" t="s">
        <v>158</v>
      </c>
    </row>
    <row r="7" spans="1:15" ht="40.5" x14ac:dyDescent="0.25">
      <c r="A7" s="29">
        <f t="shared" si="0"/>
        <v>6</v>
      </c>
      <c r="B7" s="23">
        <v>6</v>
      </c>
      <c r="C7" s="17" t="str">
        <f>LEFT(D7,2)&amp;"****"</f>
        <v>데드****</v>
      </c>
      <c r="D7" s="17" t="s">
        <v>160</v>
      </c>
      <c r="E7" s="18">
        <v>43236</v>
      </c>
      <c r="F7" s="19">
        <v>3577072164</v>
      </c>
      <c r="G7" s="20">
        <v>2.7E-2</v>
      </c>
      <c r="H7" s="19">
        <v>34174783339</v>
      </c>
      <c r="I7" s="19">
        <v>396993</v>
      </c>
      <c r="J7" s="19">
        <v>3783341</v>
      </c>
      <c r="K7" s="19">
        <v>770</v>
      </c>
      <c r="L7" s="19">
        <v>21960</v>
      </c>
      <c r="M7" s="17" t="s">
        <v>150</v>
      </c>
      <c r="N7" s="17" t="s">
        <v>150</v>
      </c>
      <c r="O7" s="17" t="s">
        <v>161</v>
      </c>
    </row>
    <row r="8" spans="1:15" ht="27" x14ac:dyDescent="0.25">
      <c r="A8" s="29">
        <f t="shared" si="0"/>
        <v>6</v>
      </c>
      <c r="B8" s="23">
        <v>7</v>
      </c>
      <c r="C8" s="17" t="str">
        <f>LEFT(D8,2)&amp;"****"</f>
        <v>아이****</v>
      </c>
      <c r="D8" s="17" t="s">
        <v>162</v>
      </c>
      <c r="E8" s="18">
        <v>43257</v>
      </c>
      <c r="F8" s="19">
        <v>2030513900</v>
      </c>
      <c r="G8" s="20">
        <v>1.6E-2</v>
      </c>
      <c r="H8" s="19">
        <v>2031705900</v>
      </c>
      <c r="I8" s="19">
        <v>229346</v>
      </c>
      <c r="J8" s="19">
        <v>229495</v>
      </c>
      <c r="K8" s="19">
        <v>213</v>
      </c>
      <c r="L8" s="19">
        <v>11297</v>
      </c>
      <c r="M8" s="17" t="s">
        <v>150</v>
      </c>
      <c r="N8" s="17" t="s">
        <v>150</v>
      </c>
      <c r="O8" s="17" t="s">
        <v>163</v>
      </c>
    </row>
    <row r="9" spans="1:15" ht="27" x14ac:dyDescent="0.25">
      <c r="A9" s="29">
        <f t="shared" si="0"/>
        <v>6</v>
      </c>
      <c r="B9" s="23">
        <v>8</v>
      </c>
      <c r="C9" s="17" t="str">
        <f>LEFT(D9,2)&amp;"****"</f>
        <v>극장****</v>
      </c>
      <c r="D9" s="17" t="s">
        <v>164</v>
      </c>
      <c r="E9" s="18">
        <v>43257</v>
      </c>
      <c r="F9" s="19">
        <v>1388591900</v>
      </c>
      <c r="G9" s="20">
        <v>1.0999999999999999E-2</v>
      </c>
      <c r="H9" s="19">
        <v>1388591900</v>
      </c>
      <c r="I9" s="19">
        <v>182545</v>
      </c>
      <c r="J9" s="19">
        <v>182545</v>
      </c>
      <c r="K9" s="19">
        <v>588</v>
      </c>
      <c r="L9" s="19">
        <v>6784</v>
      </c>
      <c r="M9" s="17" t="s">
        <v>165</v>
      </c>
      <c r="N9" s="17" t="s">
        <v>165</v>
      </c>
      <c r="O9" s="17" t="s">
        <v>166</v>
      </c>
    </row>
    <row r="10" spans="1:15" ht="27" x14ac:dyDescent="0.25">
      <c r="A10" s="29">
        <f t="shared" si="0"/>
        <v>6</v>
      </c>
      <c r="B10" s="23">
        <v>9</v>
      </c>
      <c r="C10" s="17" t="str">
        <f>LEFT(D10,2)&amp;"****"</f>
        <v>유전****</v>
      </c>
      <c r="D10" s="17" t="s">
        <v>167</v>
      </c>
      <c r="E10" s="18">
        <v>43258</v>
      </c>
      <c r="F10" s="19">
        <v>1536786325</v>
      </c>
      <c r="G10" s="20">
        <v>1.2E-2</v>
      </c>
      <c r="H10" s="19">
        <v>1536786325</v>
      </c>
      <c r="I10" s="19">
        <v>174223</v>
      </c>
      <c r="J10" s="19">
        <v>174223</v>
      </c>
      <c r="K10" s="19">
        <v>422</v>
      </c>
      <c r="L10" s="19">
        <v>9113</v>
      </c>
      <c r="M10" s="17" t="s">
        <v>150</v>
      </c>
      <c r="N10" s="17" t="s">
        <v>150</v>
      </c>
      <c r="O10" s="17" t="s">
        <v>168</v>
      </c>
    </row>
    <row r="11" spans="1:15" ht="54" x14ac:dyDescent="0.25">
      <c r="A11" s="29">
        <f t="shared" si="0"/>
        <v>6</v>
      </c>
      <c r="B11" s="23">
        <v>10</v>
      </c>
      <c r="C11" s="17" t="str">
        <f>LEFT(D11,2)&amp;"****"</f>
        <v>허스****</v>
      </c>
      <c r="D11" s="17" t="s">
        <v>169</v>
      </c>
      <c r="E11" s="18">
        <v>43278</v>
      </c>
      <c r="F11" s="19">
        <v>1216916649</v>
      </c>
      <c r="G11" s="20">
        <v>8.9999999999999993E-3</v>
      </c>
      <c r="H11" s="19">
        <v>1216916649</v>
      </c>
      <c r="I11" s="19">
        <v>169330</v>
      </c>
      <c r="J11" s="19">
        <v>169330</v>
      </c>
      <c r="K11" s="19">
        <v>696</v>
      </c>
      <c r="L11" s="19">
        <v>10038</v>
      </c>
      <c r="M11" s="17" t="s">
        <v>153</v>
      </c>
      <c r="N11" s="17" t="s">
        <v>153</v>
      </c>
      <c r="O11" s="17" t="s">
        <v>156</v>
      </c>
    </row>
    <row r="12" spans="1:15" ht="40.5" x14ac:dyDescent="0.25">
      <c r="A12" s="29">
        <f t="shared" si="0"/>
        <v>6</v>
      </c>
      <c r="B12" s="23">
        <v>11</v>
      </c>
      <c r="C12" s="17" t="str">
        <f>LEFT(D12,2)&amp;"****"</f>
        <v>미드****</v>
      </c>
      <c r="D12" s="17" t="s">
        <v>170</v>
      </c>
      <c r="E12" s="18">
        <v>43272</v>
      </c>
      <c r="F12" s="19">
        <v>1277894600</v>
      </c>
      <c r="G12" s="20">
        <v>0.01</v>
      </c>
      <c r="H12" s="19">
        <v>1277894600</v>
      </c>
      <c r="I12" s="19">
        <v>151708</v>
      </c>
      <c r="J12" s="19">
        <v>151708</v>
      </c>
      <c r="K12" s="19">
        <v>472</v>
      </c>
      <c r="L12" s="19">
        <v>8199</v>
      </c>
      <c r="M12" s="17" t="s">
        <v>150</v>
      </c>
      <c r="N12" s="17" t="s">
        <v>150</v>
      </c>
      <c r="O12" s="17" t="s">
        <v>171</v>
      </c>
    </row>
    <row r="13" spans="1:15" ht="54" x14ac:dyDescent="0.25">
      <c r="A13" s="29">
        <f t="shared" si="0"/>
        <v>6</v>
      </c>
      <c r="B13" s="23">
        <v>12</v>
      </c>
      <c r="C13" s="17" t="str">
        <f>LEFT(D13,2)&amp;"****"</f>
        <v>어벤****</v>
      </c>
      <c r="D13" s="17" t="s">
        <v>172</v>
      </c>
      <c r="E13" s="18">
        <v>43215</v>
      </c>
      <c r="F13" s="19">
        <v>1298628200</v>
      </c>
      <c r="G13" s="20">
        <v>0.01</v>
      </c>
      <c r="H13" s="19">
        <v>99825092869</v>
      </c>
      <c r="I13" s="19">
        <v>137881</v>
      </c>
      <c r="J13" s="19">
        <v>11202637</v>
      </c>
      <c r="K13" s="19">
        <v>451</v>
      </c>
      <c r="L13" s="19">
        <v>6941</v>
      </c>
      <c r="M13" s="17" t="s">
        <v>150</v>
      </c>
      <c r="N13" s="17" t="s">
        <v>150</v>
      </c>
      <c r="O13" s="17" t="s">
        <v>173</v>
      </c>
    </row>
    <row r="14" spans="1:15" ht="27" x14ac:dyDescent="0.25">
      <c r="A14" s="29">
        <f t="shared" si="0"/>
        <v>6</v>
      </c>
      <c r="B14" s="23">
        <v>13</v>
      </c>
      <c r="C14" s="17" t="str">
        <f>LEFT(D14,2)&amp;"****"</f>
        <v>시카****</v>
      </c>
      <c r="D14" s="17" t="s">
        <v>174</v>
      </c>
      <c r="E14" s="18">
        <v>43278</v>
      </c>
      <c r="F14" s="19">
        <v>1004745900</v>
      </c>
      <c r="G14" s="20">
        <v>8.0000000000000002E-3</v>
      </c>
      <c r="H14" s="19">
        <v>1004745900</v>
      </c>
      <c r="I14" s="19">
        <v>124017</v>
      </c>
      <c r="J14" s="19">
        <v>124017</v>
      </c>
      <c r="K14" s="19">
        <v>261</v>
      </c>
      <c r="L14" s="19">
        <v>4559</v>
      </c>
      <c r="M14" s="17" t="s">
        <v>150</v>
      </c>
      <c r="N14" s="17" t="s">
        <v>150</v>
      </c>
      <c r="O14" s="17" t="s">
        <v>175</v>
      </c>
    </row>
    <row r="15" spans="1:15" ht="54" x14ac:dyDescent="0.25">
      <c r="A15" s="29">
        <f t="shared" si="0"/>
        <v>6</v>
      </c>
      <c r="B15" s="23">
        <v>14</v>
      </c>
      <c r="C15" s="17" t="str">
        <f>LEFT(D15,2)&amp;"****"</f>
        <v>여중****</v>
      </c>
      <c r="D15" s="17" t="s">
        <v>176</v>
      </c>
      <c r="E15" s="18">
        <v>43271</v>
      </c>
      <c r="F15" s="19">
        <v>724160600</v>
      </c>
      <c r="G15" s="20">
        <v>6.0000000000000001E-3</v>
      </c>
      <c r="H15" s="19">
        <v>724160600</v>
      </c>
      <c r="I15" s="19">
        <v>86842</v>
      </c>
      <c r="J15" s="19">
        <v>86842</v>
      </c>
      <c r="K15" s="19">
        <v>479</v>
      </c>
      <c r="L15" s="19">
        <v>9393</v>
      </c>
      <c r="M15" s="17" t="s">
        <v>153</v>
      </c>
      <c r="N15" s="17" t="s">
        <v>153</v>
      </c>
      <c r="O15" s="17" t="s">
        <v>177</v>
      </c>
    </row>
    <row r="16" spans="1:15" ht="54" x14ac:dyDescent="0.25">
      <c r="A16" s="29">
        <f t="shared" si="0"/>
        <v>6</v>
      </c>
      <c r="B16" s="23">
        <v>15</v>
      </c>
      <c r="C16" s="17" t="str">
        <f>LEFT(D16,2)&amp;"****"</f>
        <v>트루****</v>
      </c>
      <c r="D16" s="17" t="s">
        <v>178</v>
      </c>
      <c r="E16" s="18">
        <v>43242</v>
      </c>
      <c r="F16" s="19">
        <v>699449900</v>
      </c>
      <c r="G16" s="20">
        <v>5.0000000000000001E-3</v>
      </c>
      <c r="H16" s="19">
        <v>2645140400</v>
      </c>
      <c r="I16" s="19">
        <v>80522</v>
      </c>
      <c r="J16" s="19">
        <v>310695</v>
      </c>
      <c r="K16" s="19">
        <v>341</v>
      </c>
      <c r="L16" s="19">
        <v>4144</v>
      </c>
      <c r="M16" s="17" t="s">
        <v>150</v>
      </c>
      <c r="N16" s="17" t="s">
        <v>150</v>
      </c>
      <c r="O16" s="17" t="s">
        <v>151</v>
      </c>
    </row>
    <row r="17" spans="1:15" ht="67.5" x14ac:dyDescent="0.25">
      <c r="A17" s="29">
        <f t="shared" si="0"/>
        <v>6</v>
      </c>
      <c r="B17" s="23">
        <v>16</v>
      </c>
      <c r="C17" s="17" t="str">
        <f>LEFT(D17,2)&amp;"****"</f>
        <v>피터****</v>
      </c>
      <c r="D17" s="17" t="s">
        <v>179</v>
      </c>
      <c r="E17" s="18">
        <v>43236</v>
      </c>
      <c r="F17" s="19">
        <v>546741200</v>
      </c>
      <c r="G17" s="20">
        <v>4.0000000000000001E-3</v>
      </c>
      <c r="H17" s="19">
        <v>3002378600</v>
      </c>
      <c r="I17" s="19">
        <v>69322</v>
      </c>
      <c r="J17" s="19">
        <v>387794</v>
      </c>
      <c r="K17" s="19">
        <v>429</v>
      </c>
      <c r="L17" s="19">
        <v>2880</v>
      </c>
      <c r="M17" s="17" t="s">
        <v>150</v>
      </c>
      <c r="N17" s="17" t="s">
        <v>180</v>
      </c>
      <c r="O17" s="17" t="s">
        <v>181</v>
      </c>
    </row>
    <row r="18" spans="1:15" ht="54" x14ac:dyDescent="0.25">
      <c r="A18" s="29">
        <f t="shared" si="0"/>
        <v>6</v>
      </c>
      <c r="B18" s="23">
        <v>17</v>
      </c>
      <c r="C18" s="17" t="str">
        <f>LEFT(D18,2)&amp;"****"</f>
        <v>한 ****</v>
      </c>
      <c r="D18" s="17" t="s">
        <v>182</v>
      </c>
      <c r="E18" s="18">
        <v>43244</v>
      </c>
      <c r="F18" s="19">
        <v>436828239</v>
      </c>
      <c r="G18" s="20">
        <v>3.0000000000000001E-3</v>
      </c>
      <c r="H18" s="19">
        <v>1964276778</v>
      </c>
      <c r="I18" s="19">
        <v>48045</v>
      </c>
      <c r="J18" s="19">
        <v>213980</v>
      </c>
      <c r="K18" s="19">
        <v>384</v>
      </c>
      <c r="L18" s="19">
        <v>3419</v>
      </c>
      <c r="M18" s="17" t="s">
        <v>150</v>
      </c>
      <c r="N18" s="17" t="s">
        <v>150</v>
      </c>
      <c r="O18" s="17" t="s">
        <v>173</v>
      </c>
    </row>
    <row r="19" spans="1:15" ht="27" x14ac:dyDescent="0.25">
      <c r="A19" s="29">
        <f t="shared" si="0"/>
        <v>6</v>
      </c>
      <c r="B19" s="23">
        <v>18</v>
      </c>
      <c r="C19" s="17" t="str">
        <f>LEFT(D19,2)&amp;"****"</f>
        <v>버닝****</v>
      </c>
      <c r="D19" s="17" t="s">
        <v>183</v>
      </c>
      <c r="E19" s="18">
        <v>43237</v>
      </c>
      <c r="F19" s="19">
        <v>394323700</v>
      </c>
      <c r="G19" s="20">
        <v>3.0000000000000001E-3</v>
      </c>
      <c r="H19" s="19">
        <v>4712847598</v>
      </c>
      <c r="I19" s="19">
        <v>43860</v>
      </c>
      <c r="J19" s="19">
        <v>527979</v>
      </c>
      <c r="K19" s="19">
        <v>280</v>
      </c>
      <c r="L19" s="19">
        <v>3859</v>
      </c>
      <c r="M19" s="17" t="s">
        <v>153</v>
      </c>
      <c r="N19" s="17" t="s">
        <v>153</v>
      </c>
      <c r="O19" s="17" t="s">
        <v>184</v>
      </c>
    </row>
    <row r="20" spans="1:15" ht="27" x14ac:dyDescent="0.25">
      <c r="A20" s="29">
        <f t="shared" si="0"/>
        <v>6</v>
      </c>
      <c r="B20" s="23">
        <v>19</v>
      </c>
      <c r="C20" s="17" t="str">
        <f>LEFT(D20,2)&amp;"****"</f>
        <v>아일****</v>
      </c>
      <c r="D20" s="17" t="s">
        <v>185</v>
      </c>
      <c r="E20" s="18">
        <v>43272</v>
      </c>
      <c r="F20" s="19">
        <v>282060500</v>
      </c>
      <c r="G20" s="20">
        <v>2E-3</v>
      </c>
      <c r="H20" s="19">
        <v>282060500</v>
      </c>
      <c r="I20" s="19">
        <v>36335</v>
      </c>
      <c r="J20" s="19">
        <v>36335</v>
      </c>
      <c r="K20" s="19">
        <v>372</v>
      </c>
      <c r="L20" s="19">
        <v>4323</v>
      </c>
      <c r="M20" s="17" t="s">
        <v>186</v>
      </c>
      <c r="N20" s="17" t="s">
        <v>186</v>
      </c>
      <c r="O20" s="17" t="s">
        <v>187</v>
      </c>
    </row>
    <row r="21" spans="1:15" ht="27" x14ac:dyDescent="0.25">
      <c r="A21" s="29">
        <f t="shared" si="0"/>
        <v>6</v>
      </c>
      <c r="B21" s="23">
        <v>20</v>
      </c>
      <c r="C21" s="17" t="str">
        <f>LEFT(D21,2)&amp;"****"</f>
        <v>벅스****</v>
      </c>
      <c r="D21" s="17" t="s">
        <v>188</v>
      </c>
      <c r="E21" s="18">
        <v>43257</v>
      </c>
      <c r="F21" s="19">
        <v>275901700</v>
      </c>
      <c r="G21" s="20">
        <v>2E-3</v>
      </c>
      <c r="H21" s="19">
        <v>281174700</v>
      </c>
      <c r="I21" s="19">
        <v>35919</v>
      </c>
      <c r="J21" s="19">
        <v>36516</v>
      </c>
      <c r="K21" s="19">
        <v>262</v>
      </c>
      <c r="L21" s="19">
        <v>1727</v>
      </c>
      <c r="M21" s="17" t="s">
        <v>189</v>
      </c>
      <c r="N21" s="17" t="s">
        <v>189</v>
      </c>
      <c r="O21" s="17" t="s">
        <v>190</v>
      </c>
    </row>
    <row r="22" spans="1:15" ht="27" x14ac:dyDescent="0.25">
      <c r="A22" s="29">
        <f t="shared" si="0"/>
        <v>6</v>
      </c>
      <c r="B22" s="23">
        <v>21</v>
      </c>
      <c r="C22" s="17" t="str">
        <f>LEFT(D22,2)&amp;"****"</f>
        <v>스탠****</v>
      </c>
      <c r="D22" s="17" t="s">
        <v>191</v>
      </c>
      <c r="E22" s="18">
        <v>43250</v>
      </c>
      <c r="F22" s="19">
        <v>290647180</v>
      </c>
      <c r="G22" s="20">
        <v>2E-3</v>
      </c>
      <c r="H22" s="19">
        <v>369395680</v>
      </c>
      <c r="I22" s="19">
        <v>34821</v>
      </c>
      <c r="J22" s="19">
        <v>46627</v>
      </c>
      <c r="K22" s="19">
        <v>346</v>
      </c>
      <c r="L22" s="19">
        <v>3802</v>
      </c>
      <c r="M22" s="17" t="s">
        <v>150</v>
      </c>
      <c r="N22" s="17" t="s">
        <v>150</v>
      </c>
      <c r="O22" s="17" t="s">
        <v>192</v>
      </c>
    </row>
    <row r="23" spans="1:15" ht="67.5" x14ac:dyDescent="0.25">
      <c r="A23" s="29">
        <f t="shared" si="0"/>
        <v>6</v>
      </c>
      <c r="B23" s="23">
        <v>22</v>
      </c>
      <c r="C23" s="17" t="str">
        <f>LEFT(D23,2)&amp;"****"</f>
        <v>아바****</v>
      </c>
      <c r="D23" s="17" t="s">
        <v>193</v>
      </c>
      <c r="E23" s="18">
        <v>40164</v>
      </c>
      <c r="F23" s="19">
        <v>360333500</v>
      </c>
      <c r="G23" s="20">
        <v>3.0000000000000001E-3</v>
      </c>
      <c r="H23" s="19">
        <v>125261870000</v>
      </c>
      <c r="I23" s="19">
        <v>32046</v>
      </c>
      <c r="J23" s="19">
        <v>13335043</v>
      </c>
      <c r="K23" s="19">
        <v>68</v>
      </c>
      <c r="L23" s="19">
        <v>1705</v>
      </c>
      <c r="M23" s="17" t="s">
        <v>150</v>
      </c>
      <c r="N23" s="17" t="s">
        <v>150</v>
      </c>
      <c r="O23" s="17" t="s">
        <v>194</v>
      </c>
    </row>
    <row r="24" spans="1:15" ht="27" x14ac:dyDescent="0.25">
      <c r="A24" s="29">
        <f t="shared" si="0"/>
        <v>6</v>
      </c>
      <c r="B24" s="23">
        <v>23</v>
      </c>
      <c r="C24" s="17" t="str">
        <f>LEFT(D24,2)&amp;"****"</f>
        <v>빅샤****</v>
      </c>
      <c r="D24" s="17" t="s">
        <v>195</v>
      </c>
      <c r="E24" s="18">
        <v>43278</v>
      </c>
      <c r="F24" s="19">
        <v>237924500</v>
      </c>
      <c r="G24" s="20">
        <v>2E-3</v>
      </c>
      <c r="H24" s="19">
        <v>237924500</v>
      </c>
      <c r="I24" s="19">
        <v>31618</v>
      </c>
      <c r="J24" s="19">
        <v>31618</v>
      </c>
      <c r="K24" s="19">
        <v>403</v>
      </c>
      <c r="L24" s="19">
        <v>1355</v>
      </c>
      <c r="M24" s="17" t="s">
        <v>189</v>
      </c>
      <c r="N24" s="17" t="s">
        <v>189</v>
      </c>
      <c r="O24" s="17" t="s">
        <v>196</v>
      </c>
    </row>
    <row r="25" spans="1:15" ht="40.5" x14ac:dyDescent="0.25">
      <c r="A25" s="29">
        <f t="shared" si="0"/>
        <v>6</v>
      </c>
      <c r="B25" s="23">
        <v>24</v>
      </c>
      <c r="C25" s="17" t="str">
        <f>LEFT(D25,2)&amp;"****"</f>
        <v>데자****</v>
      </c>
      <c r="D25" s="17" t="s">
        <v>197</v>
      </c>
      <c r="E25" s="18">
        <v>43250</v>
      </c>
      <c r="F25" s="19">
        <v>207092000</v>
      </c>
      <c r="G25" s="20">
        <v>2E-3</v>
      </c>
      <c r="H25" s="19">
        <v>360833100</v>
      </c>
      <c r="I25" s="19">
        <v>25262</v>
      </c>
      <c r="J25" s="19">
        <v>48279</v>
      </c>
      <c r="K25" s="19">
        <v>477</v>
      </c>
      <c r="L25" s="19">
        <v>4841</v>
      </c>
      <c r="M25" s="17" t="s">
        <v>153</v>
      </c>
      <c r="N25" s="17" t="s">
        <v>153</v>
      </c>
      <c r="O25" s="17" t="s">
        <v>171</v>
      </c>
    </row>
    <row r="26" spans="1:15" ht="40.5" x14ac:dyDescent="0.25">
      <c r="A26" s="29">
        <f t="shared" si="0"/>
        <v>6</v>
      </c>
      <c r="B26" s="23">
        <v>25</v>
      </c>
      <c r="C26" s="17" t="str">
        <f>LEFT(D26,2)&amp;"****"</f>
        <v>개들****</v>
      </c>
      <c r="D26" s="17" t="s">
        <v>198</v>
      </c>
      <c r="E26" s="18">
        <v>43272</v>
      </c>
      <c r="F26" s="19">
        <v>200402200</v>
      </c>
      <c r="G26" s="20">
        <v>2E-3</v>
      </c>
      <c r="H26" s="19">
        <v>204327000</v>
      </c>
      <c r="I26" s="19">
        <v>23269</v>
      </c>
      <c r="J26" s="19">
        <v>23709</v>
      </c>
      <c r="K26" s="19">
        <v>121</v>
      </c>
      <c r="L26" s="19">
        <v>1608</v>
      </c>
      <c r="M26" s="17" t="s">
        <v>150</v>
      </c>
      <c r="N26" s="17" t="s">
        <v>150</v>
      </c>
      <c r="O26" s="17" t="s">
        <v>161</v>
      </c>
    </row>
    <row r="27" spans="1:15" ht="27" x14ac:dyDescent="0.25">
      <c r="A27" s="29">
        <f t="shared" si="0"/>
        <v>6</v>
      </c>
      <c r="B27" s="23">
        <v>26</v>
      </c>
      <c r="C27" s="17" t="str">
        <f>LEFT(D27,2)&amp;"****"</f>
        <v>디트****</v>
      </c>
      <c r="D27" s="17" t="s">
        <v>199</v>
      </c>
      <c r="E27" s="18">
        <v>43251</v>
      </c>
      <c r="F27" s="19">
        <v>166035500</v>
      </c>
      <c r="G27" s="20">
        <v>1E-3</v>
      </c>
      <c r="H27" s="19">
        <v>194402700</v>
      </c>
      <c r="I27" s="19">
        <v>19105</v>
      </c>
      <c r="J27" s="19">
        <v>22735</v>
      </c>
      <c r="K27" s="19">
        <v>108</v>
      </c>
      <c r="L27" s="19">
        <v>1661</v>
      </c>
      <c r="M27" s="17" t="s">
        <v>150</v>
      </c>
      <c r="N27" s="17" t="s">
        <v>150</v>
      </c>
      <c r="O27" s="17" t="s">
        <v>200</v>
      </c>
    </row>
    <row r="28" spans="1:15" ht="54" x14ac:dyDescent="0.25">
      <c r="A28" s="29">
        <f t="shared" si="0"/>
        <v>6</v>
      </c>
      <c r="B28" s="23">
        <v>27</v>
      </c>
      <c r="C28" s="17" t="str">
        <f>LEFT(D28,2)&amp;"****"</f>
        <v>아이****</v>
      </c>
      <c r="D28" s="17" t="s">
        <v>201</v>
      </c>
      <c r="E28" s="18">
        <v>43272</v>
      </c>
      <c r="F28" s="19">
        <v>149456300</v>
      </c>
      <c r="G28" s="20">
        <v>1E-3</v>
      </c>
      <c r="H28" s="19">
        <v>150592300</v>
      </c>
      <c r="I28" s="19">
        <v>17845</v>
      </c>
      <c r="J28" s="19">
        <v>17987</v>
      </c>
      <c r="K28" s="19">
        <v>156</v>
      </c>
      <c r="L28" s="19">
        <v>2278</v>
      </c>
      <c r="M28" s="17" t="s">
        <v>150</v>
      </c>
      <c r="N28" s="17" t="s">
        <v>150</v>
      </c>
      <c r="O28" s="17" t="s">
        <v>202</v>
      </c>
    </row>
    <row r="29" spans="1:15" ht="27" x14ac:dyDescent="0.25">
      <c r="A29" s="29">
        <f t="shared" si="0"/>
        <v>6</v>
      </c>
      <c r="B29" s="23">
        <v>28</v>
      </c>
      <c r="C29" s="17" t="str">
        <f>LEFT(D29,2)&amp;"****"</f>
        <v>바르****</v>
      </c>
      <c r="D29" s="17" t="s">
        <v>203</v>
      </c>
      <c r="E29" s="18">
        <v>43265</v>
      </c>
      <c r="F29" s="19">
        <v>134711834</v>
      </c>
      <c r="G29" s="20">
        <v>1E-3</v>
      </c>
      <c r="H29" s="19">
        <v>134711834</v>
      </c>
      <c r="I29" s="19">
        <v>16466</v>
      </c>
      <c r="J29" s="19">
        <v>16466</v>
      </c>
      <c r="K29" s="19">
        <v>53</v>
      </c>
      <c r="L29" s="19">
        <v>1091</v>
      </c>
      <c r="M29" s="17" t="s">
        <v>204</v>
      </c>
      <c r="N29" s="17" t="s">
        <v>204</v>
      </c>
      <c r="O29" s="17" t="s">
        <v>205</v>
      </c>
    </row>
    <row r="30" spans="1:15" ht="40.5" x14ac:dyDescent="0.25">
      <c r="A30" s="29">
        <f t="shared" si="0"/>
        <v>6</v>
      </c>
      <c r="B30" s="23">
        <v>29</v>
      </c>
      <c r="C30" s="17" t="str">
        <f>LEFT(D30,2)&amp;"****"</f>
        <v>변산****</v>
      </c>
      <c r="D30" s="17" t="s">
        <v>206</v>
      </c>
      <c r="E30" s="18">
        <v>43285</v>
      </c>
      <c r="F30" s="19">
        <v>128019800</v>
      </c>
      <c r="G30" s="20">
        <v>1E-3</v>
      </c>
      <c r="H30" s="19">
        <v>128019800</v>
      </c>
      <c r="I30" s="19">
        <v>15896</v>
      </c>
      <c r="J30" s="19">
        <v>15896</v>
      </c>
      <c r="K30" s="19">
        <v>14</v>
      </c>
      <c r="L30" s="19">
        <v>92</v>
      </c>
      <c r="M30" s="17" t="s">
        <v>153</v>
      </c>
      <c r="N30" s="17" t="s">
        <v>153</v>
      </c>
      <c r="O30" s="17" t="s">
        <v>207</v>
      </c>
    </row>
    <row r="31" spans="1:15" ht="27" x14ac:dyDescent="0.25">
      <c r="A31" s="29">
        <f t="shared" si="0"/>
        <v>6</v>
      </c>
      <c r="B31" s="23">
        <v>30</v>
      </c>
      <c r="C31" s="17" t="str">
        <f>LEFT(D31,2)&amp;"****"</f>
        <v>토니****</v>
      </c>
      <c r="D31" s="17" t="s">
        <v>208</v>
      </c>
      <c r="E31" s="18">
        <v>43264</v>
      </c>
      <c r="F31" s="19">
        <v>114496600</v>
      </c>
      <c r="G31" s="20">
        <v>1E-3</v>
      </c>
      <c r="H31" s="19">
        <v>114496600</v>
      </c>
      <c r="I31" s="19">
        <v>15539</v>
      </c>
      <c r="J31" s="19">
        <v>15539</v>
      </c>
      <c r="K31" s="19">
        <v>268</v>
      </c>
      <c r="L31" s="19">
        <v>1350</v>
      </c>
      <c r="M31" s="17" t="s">
        <v>209</v>
      </c>
      <c r="N31" s="17" t="s">
        <v>209</v>
      </c>
      <c r="O31" s="17" t="s">
        <v>210</v>
      </c>
    </row>
    <row r="32" spans="1:15" ht="54" x14ac:dyDescent="0.25">
      <c r="A32" s="29">
        <f>MONTH("2018-5-1")</f>
        <v>5</v>
      </c>
      <c r="B32" s="23">
        <v>1</v>
      </c>
      <c r="C32" s="17" t="str">
        <f>LEFT(D32,2)&amp;"****"</f>
        <v>어벤****</v>
      </c>
      <c r="D32" s="17" t="s">
        <v>172</v>
      </c>
      <c r="E32" s="18">
        <v>43215</v>
      </c>
      <c r="F32" s="19">
        <v>52397920138</v>
      </c>
      <c r="G32" s="20">
        <v>0.377</v>
      </c>
      <c r="H32" s="19">
        <v>98526464669</v>
      </c>
      <c r="I32" s="19">
        <v>5804474</v>
      </c>
      <c r="J32" s="19">
        <v>11064756</v>
      </c>
      <c r="K32" s="19">
        <v>2224</v>
      </c>
      <c r="L32" s="19">
        <v>159576</v>
      </c>
      <c r="M32" s="17" t="s">
        <v>150</v>
      </c>
      <c r="N32" s="17" t="s">
        <v>150</v>
      </c>
      <c r="O32" s="17" t="s">
        <v>173</v>
      </c>
    </row>
    <row r="33" spans="1:15" ht="40.5" x14ac:dyDescent="0.25">
      <c r="A33" s="29">
        <f t="shared" ref="A33:A61" si="1">MONTH("2018-5-1")</f>
        <v>5</v>
      </c>
      <c r="B33" s="23">
        <v>2</v>
      </c>
      <c r="C33" s="17" t="str">
        <f>LEFT(D33,2)&amp;"****"</f>
        <v>데드****</v>
      </c>
      <c r="D33" s="17" t="s">
        <v>160</v>
      </c>
      <c r="E33" s="18">
        <v>43236</v>
      </c>
      <c r="F33" s="19">
        <v>30597711175</v>
      </c>
      <c r="G33" s="20">
        <v>0.22</v>
      </c>
      <c r="H33" s="19">
        <v>30597711175</v>
      </c>
      <c r="I33" s="19">
        <v>3386348</v>
      </c>
      <c r="J33" s="19">
        <v>3386348</v>
      </c>
      <c r="K33" s="19">
        <v>1576</v>
      </c>
      <c r="L33" s="19">
        <v>91286</v>
      </c>
      <c r="M33" s="17" t="s">
        <v>150</v>
      </c>
      <c r="N33" s="17" t="s">
        <v>150</v>
      </c>
      <c r="O33" s="17" t="s">
        <v>161</v>
      </c>
    </row>
    <row r="34" spans="1:15" ht="54" x14ac:dyDescent="0.25">
      <c r="A34" s="29">
        <f t="shared" si="1"/>
        <v>5</v>
      </c>
      <c r="B34" s="23">
        <v>3</v>
      </c>
      <c r="C34" s="17" t="str">
        <f>LEFT(D34,2)&amp;"****"</f>
        <v>독전****</v>
      </c>
      <c r="D34" s="17" t="s">
        <v>155</v>
      </c>
      <c r="E34" s="18">
        <v>43242</v>
      </c>
      <c r="F34" s="19">
        <v>21460592161</v>
      </c>
      <c r="G34" s="20">
        <v>0.155</v>
      </c>
      <c r="H34" s="19">
        <v>21460592161</v>
      </c>
      <c r="I34" s="19">
        <v>2549691</v>
      </c>
      <c r="J34" s="19">
        <v>2549691</v>
      </c>
      <c r="K34" s="19">
        <v>1390</v>
      </c>
      <c r="L34" s="19">
        <v>59106</v>
      </c>
      <c r="M34" s="17" t="s">
        <v>153</v>
      </c>
      <c r="N34" s="17" t="s">
        <v>153</v>
      </c>
      <c r="O34" s="17" t="s">
        <v>156</v>
      </c>
    </row>
    <row r="35" spans="1:15" ht="40.5" x14ac:dyDescent="0.25">
      <c r="A35" s="29">
        <f t="shared" si="1"/>
        <v>5</v>
      </c>
      <c r="B35" s="23">
        <v>4</v>
      </c>
      <c r="C35" s="17" t="str">
        <f>LEFT(D35,2)&amp;"****"</f>
        <v>챔피****</v>
      </c>
      <c r="D35" s="17" t="s">
        <v>212</v>
      </c>
      <c r="E35" s="18">
        <v>43221</v>
      </c>
      <c r="F35" s="19">
        <v>9433706230</v>
      </c>
      <c r="G35" s="20">
        <v>6.8000000000000005E-2</v>
      </c>
      <c r="H35" s="19">
        <v>9463780230</v>
      </c>
      <c r="I35" s="19">
        <v>1124264</v>
      </c>
      <c r="J35" s="19">
        <v>1127719</v>
      </c>
      <c r="K35" s="19">
        <v>874</v>
      </c>
      <c r="L35" s="19">
        <v>47331</v>
      </c>
      <c r="M35" s="17" t="s">
        <v>153</v>
      </c>
      <c r="N35" s="17" t="s">
        <v>153</v>
      </c>
      <c r="O35" s="17" t="s">
        <v>158</v>
      </c>
    </row>
    <row r="36" spans="1:15" ht="40.5" x14ac:dyDescent="0.25">
      <c r="A36" s="29">
        <f t="shared" si="1"/>
        <v>5</v>
      </c>
      <c r="B36" s="23">
        <v>5</v>
      </c>
      <c r="C36" s="17" t="str">
        <f>LEFT(D36,2)&amp;"****"</f>
        <v>레슬****</v>
      </c>
      <c r="D36" s="17" t="s">
        <v>213</v>
      </c>
      <c r="E36" s="18">
        <v>43229</v>
      </c>
      <c r="F36" s="19">
        <v>6422133457</v>
      </c>
      <c r="G36" s="20">
        <v>4.5999999999999999E-2</v>
      </c>
      <c r="H36" s="19">
        <v>6463020457</v>
      </c>
      <c r="I36" s="19">
        <v>763401</v>
      </c>
      <c r="J36" s="19">
        <v>768579</v>
      </c>
      <c r="K36" s="19">
        <v>957</v>
      </c>
      <c r="L36" s="19">
        <v>42982</v>
      </c>
      <c r="M36" s="17" t="s">
        <v>153</v>
      </c>
      <c r="N36" s="17" t="s">
        <v>153</v>
      </c>
      <c r="O36" s="17" t="s">
        <v>214</v>
      </c>
    </row>
    <row r="37" spans="1:15" ht="27" x14ac:dyDescent="0.25">
      <c r="A37" s="29">
        <f t="shared" si="1"/>
        <v>5</v>
      </c>
      <c r="B37" s="23">
        <v>6</v>
      </c>
      <c r="C37" s="17" t="str">
        <f>LEFT(D37,2)&amp;"****"</f>
        <v>버닝****</v>
      </c>
      <c r="D37" s="17" t="s">
        <v>183</v>
      </c>
      <c r="E37" s="18">
        <v>43237</v>
      </c>
      <c r="F37" s="19">
        <v>4318523898</v>
      </c>
      <c r="G37" s="20">
        <v>3.1E-2</v>
      </c>
      <c r="H37" s="19">
        <v>4318523898</v>
      </c>
      <c r="I37" s="19">
        <v>484119</v>
      </c>
      <c r="J37" s="19">
        <v>484119</v>
      </c>
      <c r="K37" s="19">
        <v>739</v>
      </c>
      <c r="L37" s="19">
        <v>22619</v>
      </c>
      <c r="M37" s="17" t="s">
        <v>153</v>
      </c>
      <c r="N37" s="17" t="s">
        <v>153</v>
      </c>
      <c r="O37" s="17" t="s">
        <v>184</v>
      </c>
    </row>
    <row r="38" spans="1:15" ht="67.5" x14ac:dyDescent="0.25">
      <c r="A38" s="29">
        <f t="shared" si="1"/>
        <v>5</v>
      </c>
      <c r="B38" s="23">
        <v>7</v>
      </c>
      <c r="C38" s="17" t="str">
        <f>LEFT(D38,2)&amp;"****"</f>
        <v>피터****</v>
      </c>
      <c r="D38" s="17" t="s">
        <v>179</v>
      </c>
      <c r="E38" s="18">
        <v>43236</v>
      </c>
      <c r="F38" s="19">
        <v>2455637400</v>
      </c>
      <c r="G38" s="20">
        <v>1.7999999999999999E-2</v>
      </c>
      <c r="H38" s="19">
        <v>2455637400</v>
      </c>
      <c r="I38" s="19">
        <v>318472</v>
      </c>
      <c r="J38" s="19">
        <v>318472</v>
      </c>
      <c r="K38" s="19">
        <v>599</v>
      </c>
      <c r="L38" s="19">
        <v>9635</v>
      </c>
      <c r="M38" s="17" t="s">
        <v>150</v>
      </c>
      <c r="N38" s="17" t="s">
        <v>180</v>
      </c>
      <c r="O38" s="17" t="s">
        <v>181</v>
      </c>
    </row>
    <row r="39" spans="1:15" ht="54" x14ac:dyDescent="0.25">
      <c r="A39" s="29">
        <f t="shared" si="1"/>
        <v>5</v>
      </c>
      <c r="B39" s="23">
        <v>8</v>
      </c>
      <c r="C39" s="17" t="str">
        <f>LEFT(D39,2)&amp;"****"</f>
        <v>트루****</v>
      </c>
      <c r="D39" s="17" t="s">
        <v>178</v>
      </c>
      <c r="E39" s="18">
        <v>43242</v>
      </c>
      <c r="F39" s="19">
        <v>1945690500</v>
      </c>
      <c r="G39" s="20">
        <v>1.39999999999999E-2</v>
      </c>
      <c r="H39" s="19">
        <v>1945690500</v>
      </c>
      <c r="I39" s="19">
        <v>230173</v>
      </c>
      <c r="J39" s="19">
        <v>230173</v>
      </c>
      <c r="K39" s="19">
        <v>530</v>
      </c>
      <c r="L39" s="19">
        <v>12937</v>
      </c>
      <c r="M39" s="17" t="s">
        <v>150</v>
      </c>
      <c r="N39" s="17" t="s">
        <v>150</v>
      </c>
      <c r="O39" s="17" t="s">
        <v>151</v>
      </c>
    </row>
    <row r="40" spans="1:15" ht="54" x14ac:dyDescent="0.25">
      <c r="A40" s="29">
        <f t="shared" si="1"/>
        <v>5</v>
      </c>
      <c r="B40" s="23">
        <v>9</v>
      </c>
      <c r="C40" s="17" t="str">
        <f>LEFT(D40,2)&amp;"****"</f>
        <v>한 ****</v>
      </c>
      <c r="D40" s="17" t="s">
        <v>182</v>
      </c>
      <c r="E40" s="18">
        <v>43244</v>
      </c>
      <c r="F40" s="19">
        <v>1527448539</v>
      </c>
      <c r="G40" s="20">
        <v>1.0999999999999999E-2</v>
      </c>
      <c r="H40" s="19">
        <v>1527448539</v>
      </c>
      <c r="I40" s="19">
        <v>165935</v>
      </c>
      <c r="J40" s="19">
        <v>165935</v>
      </c>
      <c r="K40" s="19">
        <v>569</v>
      </c>
      <c r="L40" s="19">
        <v>11419</v>
      </c>
      <c r="M40" s="17" t="s">
        <v>150</v>
      </c>
      <c r="N40" s="17" t="s">
        <v>150</v>
      </c>
      <c r="O40" s="17" t="s">
        <v>173</v>
      </c>
    </row>
    <row r="41" spans="1:15" ht="27" x14ac:dyDescent="0.25">
      <c r="A41" s="29">
        <f t="shared" si="1"/>
        <v>5</v>
      </c>
      <c r="B41" s="23">
        <v>10</v>
      </c>
      <c r="C41" s="17" t="str">
        <f>LEFT(D41,2)&amp;"****"</f>
        <v>얼리****</v>
      </c>
      <c r="D41" s="17" t="s">
        <v>215</v>
      </c>
      <c r="E41" s="18">
        <v>43223</v>
      </c>
      <c r="F41" s="19">
        <v>898509000</v>
      </c>
      <c r="G41" s="20">
        <v>6.0000000000000001E-3</v>
      </c>
      <c r="H41" s="19">
        <v>927910000</v>
      </c>
      <c r="I41" s="19">
        <v>117149</v>
      </c>
      <c r="J41" s="19">
        <v>120896</v>
      </c>
      <c r="K41" s="19">
        <v>597</v>
      </c>
      <c r="L41" s="19">
        <v>5254</v>
      </c>
      <c r="M41" s="17" t="s">
        <v>216</v>
      </c>
      <c r="N41" s="17" t="s">
        <v>216</v>
      </c>
      <c r="O41" s="17" t="s">
        <v>166</v>
      </c>
    </row>
    <row r="42" spans="1:15" x14ac:dyDescent="0.25">
      <c r="A42" s="29">
        <f t="shared" si="1"/>
        <v>5</v>
      </c>
      <c r="B42" s="23">
        <v>11</v>
      </c>
      <c r="C42" s="17" t="str">
        <f>LEFT(D42,2)&amp;"****"</f>
        <v>안녕****</v>
      </c>
      <c r="D42" s="17" t="s">
        <v>217</v>
      </c>
      <c r="E42" s="18">
        <v>43236</v>
      </c>
      <c r="F42" s="19">
        <v>772021434</v>
      </c>
      <c r="G42" s="20">
        <v>6.0000000000000001E-3</v>
      </c>
      <c r="H42" s="19">
        <v>772021434</v>
      </c>
      <c r="I42" s="19">
        <v>99389</v>
      </c>
      <c r="J42" s="19">
        <v>99389</v>
      </c>
      <c r="K42" s="19">
        <v>155</v>
      </c>
      <c r="L42" s="19">
        <v>4755</v>
      </c>
      <c r="M42" s="17" t="s">
        <v>218</v>
      </c>
      <c r="N42" s="17" t="s">
        <v>218</v>
      </c>
      <c r="O42" s="17" t="s">
        <v>219</v>
      </c>
    </row>
    <row r="43" spans="1:15" ht="27" x14ac:dyDescent="0.25">
      <c r="A43" s="29">
        <f t="shared" si="1"/>
        <v>5</v>
      </c>
      <c r="B43" s="23">
        <v>12</v>
      </c>
      <c r="C43" s="17" t="str">
        <f>LEFT(D43,2)&amp;"****"</f>
        <v>커다****</v>
      </c>
      <c r="D43" s="17" t="s">
        <v>220</v>
      </c>
      <c r="E43" s="18">
        <v>43223</v>
      </c>
      <c r="F43" s="19">
        <v>735179900</v>
      </c>
      <c r="G43" s="20">
        <v>5.0000000000000001E-3</v>
      </c>
      <c r="H43" s="19">
        <v>744393900</v>
      </c>
      <c r="I43" s="19">
        <v>93254</v>
      </c>
      <c r="J43" s="19">
        <v>94427</v>
      </c>
      <c r="K43" s="19">
        <v>350</v>
      </c>
      <c r="L43" s="19">
        <v>3368</v>
      </c>
      <c r="M43" s="17" t="s">
        <v>221</v>
      </c>
      <c r="N43" s="17" t="s">
        <v>221</v>
      </c>
      <c r="O43" s="17" t="s">
        <v>222</v>
      </c>
    </row>
    <row r="44" spans="1:15" ht="54" x14ac:dyDescent="0.25">
      <c r="A44" s="29">
        <f t="shared" si="1"/>
        <v>5</v>
      </c>
      <c r="B44" s="23">
        <v>13</v>
      </c>
      <c r="C44" s="17" t="str">
        <f>LEFT(D44,2)&amp;"****"</f>
        <v>당갈****</v>
      </c>
      <c r="D44" s="17" t="s">
        <v>223</v>
      </c>
      <c r="E44" s="18">
        <v>43215</v>
      </c>
      <c r="F44" s="19">
        <v>501741900</v>
      </c>
      <c r="G44" s="20">
        <v>4.0000000000000001E-3</v>
      </c>
      <c r="H44" s="19">
        <v>873940900</v>
      </c>
      <c r="I44" s="19">
        <v>60221</v>
      </c>
      <c r="J44" s="19">
        <v>105145</v>
      </c>
      <c r="K44" s="19">
        <v>185</v>
      </c>
      <c r="L44" s="19">
        <v>3094</v>
      </c>
      <c r="M44" s="17" t="s">
        <v>224</v>
      </c>
      <c r="N44" s="17" t="s">
        <v>224</v>
      </c>
      <c r="O44" s="17" t="s">
        <v>156</v>
      </c>
    </row>
    <row r="45" spans="1:15" ht="27" x14ac:dyDescent="0.25">
      <c r="A45" s="29">
        <f t="shared" si="1"/>
        <v>5</v>
      </c>
      <c r="B45" s="23">
        <v>14</v>
      </c>
      <c r="C45" s="17" t="str">
        <f>LEFT(D45,2)&amp;"****"</f>
        <v>그날****</v>
      </c>
      <c r="D45" s="17" t="s">
        <v>225</v>
      </c>
      <c r="E45" s="18">
        <v>43202</v>
      </c>
      <c r="F45" s="19">
        <v>421176128</v>
      </c>
      <c r="G45" s="20">
        <v>3.0000000000000001E-3</v>
      </c>
      <c r="H45" s="19">
        <v>4442750028</v>
      </c>
      <c r="I45" s="19">
        <v>53865</v>
      </c>
      <c r="J45" s="19">
        <v>540153</v>
      </c>
      <c r="K45" s="19">
        <v>266</v>
      </c>
      <c r="L45" s="19">
        <v>4142</v>
      </c>
      <c r="M45" s="17" t="s">
        <v>153</v>
      </c>
      <c r="N45" s="17" t="s">
        <v>153</v>
      </c>
      <c r="O45" s="17" t="s">
        <v>226</v>
      </c>
    </row>
    <row r="46" spans="1:15" ht="27" x14ac:dyDescent="0.25">
      <c r="A46" s="29">
        <f t="shared" si="1"/>
        <v>5</v>
      </c>
      <c r="B46" s="23">
        <v>15</v>
      </c>
      <c r="C46" s="17" t="str">
        <f>LEFT(D46,2)&amp;"****"</f>
        <v>매직****</v>
      </c>
      <c r="D46" s="17" t="s">
        <v>227</v>
      </c>
      <c r="E46" s="18">
        <v>43223</v>
      </c>
      <c r="F46" s="19">
        <v>412304700</v>
      </c>
      <c r="G46" s="20">
        <v>3.0000000000000001E-3</v>
      </c>
      <c r="H46" s="19">
        <v>420694700</v>
      </c>
      <c r="I46" s="19">
        <v>53813</v>
      </c>
      <c r="J46" s="19">
        <v>55013</v>
      </c>
      <c r="K46" s="19">
        <v>534</v>
      </c>
      <c r="L46" s="19">
        <v>3268</v>
      </c>
      <c r="M46" s="17" t="s">
        <v>189</v>
      </c>
      <c r="N46" s="17" t="s">
        <v>189</v>
      </c>
      <c r="O46" s="17" t="s">
        <v>187</v>
      </c>
    </row>
    <row r="47" spans="1:15" ht="27" x14ac:dyDescent="0.25">
      <c r="A47" s="29">
        <f t="shared" si="1"/>
        <v>5</v>
      </c>
      <c r="B47" s="23">
        <v>16</v>
      </c>
      <c r="C47" s="17" t="str">
        <f>LEFT(D47,2)&amp;"****"</f>
        <v>부르****</v>
      </c>
      <c r="D47" s="17" t="s">
        <v>228</v>
      </c>
      <c r="E47" s="18">
        <v>43223</v>
      </c>
      <c r="F47" s="19">
        <v>413369600</v>
      </c>
      <c r="G47" s="20">
        <v>3.0000000000000001E-3</v>
      </c>
      <c r="H47" s="19">
        <v>422888300</v>
      </c>
      <c r="I47" s="19">
        <v>47711</v>
      </c>
      <c r="J47" s="19">
        <v>48710</v>
      </c>
      <c r="K47" s="19">
        <v>55</v>
      </c>
      <c r="L47" s="19">
        <v>2097</v>
      </c>
      <c r="M47" s="17" t="s">
        <v>204</v>
      </c>
      <c r="N47" s="17" t="s">
        <v>204</v>
      </c>
      <c r="O47" s="17" t="s">
        <v>229</v>
      </c>
    </row>
    <row r="48" spans="1:15" ht="27" x14ac:dyDescent="0.25">
      <c r="A48" s="29">
        <f t="shared" si="1"/>
        <v>5</v>
      </c>
      <c r="B48" s="23">
        <v>17</v>
      </c>
      <c r="C48" s="17" t="str">
        <f>LEFT(D48,2)&amp;"****"</f>
        <v>레오****</v>
      </c>
      <c r="D48" s="17" t="s">
        <v>230</v>
      </c>
      <c r="E48" s="18">
        <v>43216</v>
      </c>
      <c r="F48" s="19">
        <v>353455100</v>
      </c>
      <c r="G48" s="20">
        <v>3.0000000000000001E-3</v>
      </c>
      <c r="H48" s="19">
        <v>509214200</v>
      </c>
      <c r="I48" s="19">
        <v>45034</v>
      </c>
      <c r="J48" s="19">
        <v>64301</v>
      </c>
      <c r="K48" s="19">
        <v>207</v>
      </c>
      <c r="L48" s="19">
        <v>1887</v>
      </c>
      <c r="M48" s="17" t="s">
        <v>231</v>
      </c>
      <c r="N48" s="17" t="s">
        <v>231</v>
      </c>
      <c r="O48" s="17" t="s">
        <v>232</v>
      </c>
    </row>
    <row r="49" spans="1:15" ht="27" x14ac:dyDescent="0.25">
      <c r="A49" s="29">
        <f t="shared" si="1"/>
        <v>5</v>
      </c>
      <c r="B49" s="23">
        <v>18</v>
      </c>
      <c r="C49" s="17" t="str">
        <f>LEFT(D49,2)&amp;"****"</f>
        <v>루비****</v>
      </c>
      <c r="D49" s="17" t="s">
        <v>233</v>
      </c>
      <c r="E49" s="18">
        <v>43230</v>
      </c>
      <c r="F49" s="19">
        <v>259066700</v>
      </c>
      <c r="G49" s="20">
        <v>2E-3</v>
      </c>
      <c r="H49" s="19">
        <v>260938700</v>
      </c>
      <c r="I49" s="19">
        <v>29418</v>
      </c>
      <c r="J49" s="19">
        <v>29626</v>
      </c>
      <c r="K49" s="19">
        <v>149</v>
      </c>
      <c r="L49" s="19">
        <v>3860</v>
      </c>
      <c r="M49" s="17" t="s">
        <v>150</v>
      </c>
      <c r="N49" s="17" t="s">
        <v>150</v>
      </c>
      <c r="O49" s="17" t="s">
        <v>168</v>
      </c>
    </row>
    <row r="50" spans="1:15" ht="27" x14ac:dyDescent="0.25">
      <c r="A50" s="29">
        <f t="shared" si="1"/>
        <v>5</v>
      </c>
      <c r="B50" s="23">
        <v>19</v>
      </c>
      <c r="C50" s="17" t="str">
        <f>LEFT(D50,2)&amp;"****"</f>
        <v>원더****</v>
      </c>
      <c r="D50" s="17" t="s">
        <v>234</v>
      </c>
      <c r="E50" s="18">
        <v>43223</v>
      </c>
      <c r="F50" s="19">
        <v>216372000</v>
      </c>
      <c r="G50" s="20">
        <v>2E-3</v>
      </c>
      <c r="H50" s="19">
        <v>224629500</v>
      </c>
      <c r="I50" s="19">
        <v>25430</v>
      </c>
      <c r="J50" s="19">
        <v>26317</v>
      </c>
      <c r="K50" s="19">
        <v>111</v>
      </c>
      <c r="L50" s="19">
        <v>2474</v>
      </c>
      <c r="M50" s="17" t="s">
        <v>150</v>
      </c>
      <c r="N50" s="17" t="s">
        <v>150</v>
      </c>
      <c r="O50" s="17" t="s">
        <v>184</v>
      </c>
    </row>
    <row r="51" spans="1:15" ht="27" x14ac:dyDescent="0.25">
      <c r="A51" s="29">
        <f t="shared" si="1"/>
        <v>5</v>
      </c>
      <c r="B51" s="23">
        <v>20</v>
      </c>
      <c r="C51" s="17" t="str">
        <f>LEFT(D51,2)&amp;"****"</f>
        <v>중2****</v>
      </c>
      <c r="D51" s="17" t="s">
        <v>235</v>
      </c>
      <c r="E51" s="18">
        <v>43230</v>
      </c>
      <c r="F51" s="19">
        <v>211699400</v>
      </c>
      <c r="G51" s="20">
        <v>2E-3</v>
      </c>
      <c r="H51" s="19">
        <v>211699400</v>
      </c>
      <c r="I51" s="19">
        <v>24219</v>
      </c>
      <c r="J51" s="19">
        <v>24219</v>
      </c>
      <c r="K51" s="19">
        <v>113</v>
      </c>
      <c r="L51" s="19">
        <v>1993</v>
      </c>
      <c r="M51" s="17" t="s">
        <v>165</v>
      </c>
      <c r="N51" s="17" t="s">
        <v>165</v>
      </c>
      <c r="O51" s="17" t="s">
        <v>196</v>
      </c>
    </row>
    <row r="52" spans="1:15" ht="40.5" x14ac:dyDescent="0.25">
      <c r="A52" s="29">
        <f t="shared" si="1"/>
        <v>5</v>
      </c>
      <c r="B52" s="23">
        <v>21</v>
      </c>
      <c r="C52" s="17" t="str">
        <f>LEFT(D52,2)&amp;"****"</f>
        <v>데자****</v>
      </c>
      <c r="D52" s="17" t="s">
        <v>197</v>
      </c>
      <c r="E52" s="18">
        <v>43250</v>
      </c>
      <c r="F52" s="19">
        <v>153741100</v>
      </c>
      <c r="G52" s="20">
        <v>1E-3</v>
      </c>
      <c r="H52" s="19">
        <v>153741100</v>
      </c>
      <c r="I52" s="19">
        <v>23017</v>
      </c>
      <c r="J52" s="19">
        <v>23017</v>
      </c>
      <c r="K52" s="19">
        <v>536</v>
      </c>
      <c r="L52" s="19">
        <v>3289</v>
      </c>
      <c r="M52" s="17" t="s">
        <v>153</v>
      </c>
      <c r="N52" s="17" t="s">
        <v>153</v>
      </c>
      <c r="O52" s="17" t="s">
        <v>171</v>
      </c>
    </row>
    <row r="53" spans="1:15" ht="27" x14ac:dyDescent="0.25">
      <c r="A53" s="29">
        <f t="shared" si="1"/>
        <v>5</v>
      </c>
      <c r="B53" s="23">
        <v>22</v>
      </c>
      <c r="C53" s="17" t="str">
        <f>LEFT(D53,2)&amp;"****"</f>
        <v>마징****</v>
      </c>
      <c r="D53" s="17" t="s">
        <v>236</v>
      </c>
      <c r="E53" s="18">
        <v>43237</v>
      </c>
      <c r="F53" s="19">
        <v>175283900</v>
      </c>
      <c r="G53" s="20">
        <v>1E-3</v>
      </c>
      <c r="H53" s="19">
        <v>175283900</v>
      </c>
      <c r="I53" s="19">
        <v>21562</v>
      </c>
      <c r="J53" s="19">
        <v>21562</v>
      </c>
      <c r="K53" s="19">
        <v>332</v>
      </c>
      <c r="L53" s="19">
        <v>2197</v>
      </c>
      <c r="M53" s="17" t="s">
        <v>165</v>
      </c>
      <c r="N53" s="17" t="s">
        <v>165</v>
      </c>
      <c r="O53" s="17" t="s">
        <v>166</v>
      </c>
    </row>
    <row r="54" spans="1:15" ht="40.5" x14ac:dyDescent="0.25">
      <c r="A54" s="29">
        <f t="shared" si="1"/>
        <v>5</v>
      </c>
      <c r="B54" s="23">
        <v>23</v>
      </c>
      <c r="C54" s="17" t="str">
        <f>LEFT(D54,2)&amp;"****"</f>
        <v>콰이****</v>
      </c>
      <c r="D54" s="17" t="s">
        <v>237</v>
      </c>
      <c r="E54" s="18">
        <v>43202</v>
      </c>
      <c r="F54" s="19">
        <v>177369900</v>
      </c>
      <c r="G54" s="20">
        <v>1E-3</v>
      </c>
      <c r="H54" s="19">
        <v>4580889849</v>
      </c>
      <c r="I54" s="19">
        <v>20270</v>
      </c>
      <c r="J54" s="19">
        <v>526073</v>
      </c>
      <c r="K54" s="19">
        <v>70</v>
      </c>
      <c r="L54" s="19">
        <v>1251</v>
      </c>
      <c r="M54" s="17" t="s">
        <v>150</v>
      </c>
      <c r="N54" s="17" t="s">
        <v>150</v>
      </c>
      <c r="O54" s="17" t="s">
        <v>214</v>
      </c>
    </row>
    <row r="55" spans="1:15" ht="27" x14ac:dyDescent="0.25">
      <c r="A55" s="29">
        <f t="shared" si="1"/>
        <v>5</v>
      </c>
      <c r="B55" s="23">
        <v>24</v>
      </c>
      <c r="C55" s="17" t="str">
        <f>LEFT(D55,2)&amp;"****"</f>
        <v>다이****</v>
      </c>
      <c r="D55" s="17" t="s">
        <v>238</v>
      </c>
      <c r="E55" s="18">
        <v>43237</v>
      </c>
      <c r="F55" s="19">
        <v>156954900</v>
      </c>
      <c r="G55" s="20">
        <v>1E-3</v>
      </c>
      <c r="H55" s="19">
        <v>156954900</v>
      </c>
      <c r="I55" s="19">
        <v>19454</v>
      </c>
      <c r="J55" s="19">
        <v>19454</v>
      </c>
      <c r="K55" s="19">
        <v>168</v>
      </c>
      <c r="L55" s="19">
        <v>1222</v>
      </c>
      <c r="M55" s="17" t="s">
        <v>216</v>
      </c>
      <c r="N55" s="17" t="s">
        <v>216</v>
      </c>
      <c r="O55" s="17" t="s">
        <v>210</v>
      </c>
    </row>
    <row r="56" spans="1:15" ht="27" x14ac:dyDescent="0.25">
      <c r="A56" s="29">
        <f t="shared" si="1"/>
        <v>5</v>
      </c>
      <c r="B56" s="23">
        <v>25</v>
      </c>
      <c r="C56" s="17" t="str">
        <f>LEFT(D56,2)&amp;"****"</f>
        <v>위 ****</v>
      </c>
      <c r="D56" s="17" t="s">
        <v>239</v>
      </c>
      <c r="E56" s="18">
        <v>43244</v>
      </c>
      <c r="F56" s="19">
        <v>110161800</v>
      </c>
      <c r="G56" s="20">
        <v>1E-3</v>
      </c>
      <c r="H56" s="19">
        <v>110161800</v>
      </c>
      <c r="I56" s="19">
        <v>13957</v>
      </c>
      <c r="J56" s="19">
        <v>13957</v>
      </c>
      <c r="K56" s="19">
        <v>301</v>
      </c>
      <c r="L56" s="19">
        <v>1362</v>
      </c>
      <c r="M56" s="17" t="s">
        <v>150</v>
      </c>
      <c r="N56" s="17" t="s">
        <v>150</v>
      </c>
      <c r="O56" s="17" t="s">
        <v>168</v>
      </c>
    </row>
    <row r="57" spans="1:15" ht="40.5" x14ac:dyDescent="0.25">
      <c r="A57" s="29">
        <f t="shared" si="1"/>
        <v>5</v>
      </c>
      <c r="B57" s="23">
        <v>26</v>
      </c>
      <c r="C57" s="17" t="str">
        <f>LEFT(D57,2)&amp;"****"</f>
        <v>임을****</v>
      </c>
      <c r="D57" s="17" t="s">
        <v>240</v>
      </c>
      <c r="E57" s="18">
        <v>43236</v>
      </c>
      <c r="F57" s="19">
        <v>99575200</v>
      </c>
      <c r="G57" s="20">
        <v>1E-3</v>
      </c>
      <c r="H57" s="19">
        <v>138222700</v>
      </c>
      <c r="I57" s="19">
        <v>13137</v>
      </c>
      <c r="J57" s="19">
        <v>17736</v>
      </c>
      <c r="K57" s="19">
        <v>160</v>
      </c>
      <c r="L57" s="19">
        <v>1519</v>
      </c>
      <c r="M57" s="17" t="s">
        <v>153</v>
      </c>
      <c r="N57" s="17" t="s">
        <v>153</v>
      </c>
      <c r="O57" s="17" t="s">
        <v>241</v>
      </c>
    </row>
    <row r="58" spans="1:15" ht="67.5" x14ac:dyDescent="0.25">
      <c r="A58" s="29">
        <f t="shared" si="1"/>
        <v>5</v>
      </c>
      <c r="B58" s="23">
        <v>27</v>
      </c>
      <c r="C58" s="17" t="str">
        <f>LEFT(D58,2)&amp;"****"</f>
        <v>콜 ****</v>
      </c>
      <c r="D58" s="17" t="s">
        <v>242</v>
      </c>
      <c r="E58" s="18">
        <v>43181</v>
      </c>
      <c r="F58" s="19">
        <v>114173000</v>
      </c>
      <c r="G58" s="20">
        <v>1E-3</v>
      </c>
      <c r="H58" s="19">
        <v>1639531300</v>
      </c>
      <c r="I58" s="19">
        <v>12997</v>
      </c>
      <c r="J58" s="19">
        <v>196297</v>
      </c>
      <c r="K58" s="19">
        <v>18</v>
      </c>
      <c r="L58" s="19">
        <v>531</v>
      </c>
      <c r="M58" s="17" t="s">
        <v>231</v>
      </c>
      <c r="N58" s="17" t="s">
        <v>243</v>
      </c>
      <c r="O58" s="17" t="s">
        <v>181</v>
      </c>
    </row>
    <row r="59" spans="1:15" ht="27" x14ac:dyDescent="0.25">
      <c r="A59" s="29">
        <f t="shared" si="1"/>
        <v>5</v>
      </c>
      <c r="B59" s="23">
        <v>28</v>
      </c>
      <c r="C59" s="17" t="str">
        <f>LEFT(D59,2)&amp;"****"</f>
        <v>스탠****</v>
      </c>
      <c r="D59" s="17" t="s">
        <v>191</v>
      </c>
      <c r="E59" s="18">
        <v>43250</v>
      </c>
      <c r="F59" s="19">
        <v>77777500</v>
      </c>
      <c r="G59" s="20">
        <v>1E-3</v>
      </c>
      <c r="H59" s="19">
        <v>78748500</v>
      </c>
      <c r="I59" s="19">
        <v>11666</v>
      </c>
      <c r="J59" s="19">
        <v>11806</v>
      </c>
      <c r="K59" s="19">
        <v>337</v>
      </c>
      <c r="L59" s="19">
        <v>1318</v>
      </c>
      <c r="M59" s="17" t="s">
        <v>150</v>
      </c>
      <c r="N59" s="17" t="s">
        <v>150</v>
      </c>
      <c r="O59" s="17" t="s">
        <v>192</v>
      </c>
    </row>
    <row r="60" spans="1:15" ht="40.5" x14ac:dyDescent="0.25">
      <c r="A60" s="29">
        <f t="shared" si="1"/>
        <v>5</v>
      </c>
      <c r="B60" s="23">
        <v>29</v>
      </c>
      <c r="C60" s="17" t="str">
        <f>LEFT(D60,2)&amp;"****"</f>
        <v>5.****</v>
      </c>
      <c r="D60" s="17" t="s">
        <v>244</v>
      </c>
      <c r="E60" s="18">
        <v>43237</v>
      </c>
      <c r="F60" s="19">
        <v>70412000</v>
      </c>
      <c r="G60" s="20">
        <v>1E-3</v>
      </c>
      <c r="H60" s="19">
        <v>70412000</v>
      </c>
      <c r="I60" s="19">
        <v>10123</v>
      </c>
      <c r="J60" s="19">
        <v>10123</v>
      </c>
      <c r="K60" s="19">
        <v>119</v>
      </c>
      <c r="L60" s="19">
        <v>1088</v>
      </c>
      <c r="M60" s="17" t="s">
        <v>153</v>
      </c>
      <c r="N60" s="17" t="s">
        <v>153</v>
      </c>
      <c r="O60" s="17" t="s">
        <v>245</v>
      </c>
    </row>
    <row r="61" spans="1:15" x14ac:dyDescent="0.25">
      <c r="A61" s="29">
        <f t="shared" si="1"/>
        <v>5</v>
      </c>
      <c r="B61" s="23">
        <v>30</v>
      </c>
      <c r="C61" s="17" t="str">
        <f>LEFT(D61,2)&amp;"****"</f>
        <v>트립****</v>
      </c>
      <c r="D61" s="17" t="s">
        <v>246</v>
      </c>
      <c r="E61" s="18">
        <v>43237</v>
      </c>
      <c r="F61" s="19">
        <v>80169817</v>
      </c>
      <c r="G61" s="20">
        <v>1E-3</v>
      </c>
      <c r="H61" s="19">
        <v>80169817</v>
      </c>
      <c r="I61" s="19">
        <v>10103</v>
      </c>
      <c r="J61" s="19">
        <v>10103</v>
      </c>
      <c r="K61" s="19">
        <v>60</v>
      </c>
      <c r="L61" s="19">
        <v>738</v>
      </c>
      <c r="M61" s="17" t="s">
        <v>216</v>
      </c>
      <c r="N61" s="17" t="s">
        <v>216</v>
      </c>
      <c r="O61" s="17" t="s">
        <v>247</v>
      </c>
    </row>
    <row r="62" spans="1:15" ht="54" x14ac:dyDescent="0.25">
      <c r="A62" s="29">
        <f>MONTH("2018-4-1")</f>
        <v>4</v>
      </c>
      <c r="B62" s="23">
        <v>1</v>
      </c>
      <c r="C62" s="17" t="str">
        <f>LEFT(D62,2)&amp;"****"</f>
        <v>어벤****</v>
      </c>
      <c r="D62" s="17" t="s">
        <v>172</v>
      </c>
      <c r="E62" s="18">
        <v>43215</v>
      </c>
      <c r="F62" s="19">
        <v>46128544531</v>
      </c>
      <c r="G62" s="20">
        <v>0.38500000000000001</v>
      </c>
      <c r="H62" s="19">
        <v>46128544531</v>
      </c>
      <c r="I62" s="19">
        <v>5260282</v>
      </c>
      <c r="J62" s="19">
        <v>5260282</v>
      </c>
      <c r="K62" s="19">
        <v>2553</v>
      </c>
      <c r="L62" s="19">
        <v>73638</v>
      </c>
      <c r="M62" s="17" t="s">
        <v>150</v>
      </c>
      <c r="N62" s="17" t="s">
        <v>150</v>
      </c>
      <c r="O62" s="17" t="s">
        <v>173</v>
      </c>
    </row>
    <row r="63" spans="1:15" x14ac:dyDescent="0.25">
      <c r="A63" s="29">
        <f t="shared" ref="A63:A91" si="2">MONTH("2018-4-1")</f>
        <v>4</v>
      </c>
      <c r="B63" s="23">
        <v>2</v>
      </c>
      <c r="C63" s="17" t="str">
        <f>LEFT(D63,2)&amp;"****"</f>
        <v>곤지****</v>
      </c>
      <c r="D63" s="17" t="s">
        <v>248</v>
      </c>
      <c r="E63" s="18">
        <v>43187</v>
      </c>
      <c r="F63" s="19">
        <v>13733316070</v>
      </c>
      <c r="G63" s="20">
        <v>0.115</v>
      </c>
      <c r="H63" s="19">
        <v>21432487544</v>
      </c>
      <c r="I63" s="19">
        <v>1680948</v>
      </c>
      <c r="J63" s="19">
        <v>2674492</v>
      </c>
      <c r="K63" s="19">
        <v>1124</v>
      </c>
      <c r="L63" s="19">
        <v>70970</v>
      </c>
      <c r="M63" s="17" t="s">
        <v>153</v>
      </c>
      <c r="N63" s="17" t="s">
        <v>153</v>
      </c>
      <c r="O63" s="17" t="s">
        <v>249</v>
      </c>
    </row>
    <row r="64" spans="1:15" ht="40.5" x14ac:dyDescent="0.25">
      <c r="A64" s="29">
        <f t="shared" si="2"/>
        <v>4</v>
      </c>
      <c r="B64" s="23">
        <v>3</v>
      </c>
      <c r="C64" s="17" t="str">
        <f>LEFT(D64,2)&amp;"****"</f>
        <v>레디****</v>
      </c>
      <c r="D64" s="17" t="s">
        <v>250</v>
      </c>
      <c r="E64" s="18">
        <v>43187</v>
      </c>
      <c r="F64" s="19">
        <v>13863899642</v>
      </c>
      <c r="G64" s="20">
        <v>0.11599999999999901</v>
      </c>
      <c r="H64" s="19">
        <v>19862301471</v>
      </c>
      <c r="I64" s="19">
        <v>1543651</v>
      </c>
      <c r="J64" s="19">
        <v>2247179</v>
      </c>
      <c r="K64" s="19">
        <v>1058</v>
      </c>
      <c r="L64" s="19">
        <v>59796</v>
      </c>
      <c r="M64" s="17" t="s">
        <v>150</v>
      </c>
      <c r="N64" s="17" t="s">
        <v>150</v>
      </c>
      <c r="O64" s="17" t="s">
        <v>158</v>
      </c>
    </row>
    <row r="65" spans="1:15" ht="40.5" x14ac:dyDescent="0.25">
      <c r="A65" s="29">
        <f t="shared" si="2"/>
        <v>4</v>
      </c>
      <c r="B65" s="23">
        <v>4</v>
      </c>
      <c r="C65" s="17" t="str">
        <f>LEFT(D65,2)&amp;"****"</f>
        <v>램페****</v>
      </c>
      <c r="D65" s="17" t="s">
        <v>251</v>
      </c>
      <c r="E65" s="18">
        <v>43202</v>
      </c>
      <c r="F65" s="19">
        <v>11895097696</v>
      </c>
      <c r="G65" s="20">
        <v>9.9000000000000005E-2</v>
      </c>
      <c r="H65" s="19">
        <v>11895097696</v>
      </c>
      <c r="I65" s="19">
        <v>1378271</v>
      </c>
      <c r="J65" s="19">
        <v>1378271</v>
      </c>
      <c r="K65" s="19">
        <v>909</v>
      </c>
      <c r="L65" s="19">
        <v>54724</v>
      </c>
      <c r="M65" s="17" t="s">
        <v>150</v>
      </c>
      <c r="N65" s="17" t="s">
        <v>150</v>
      </c>
      <c r="O65" s="17" t="s">
        <v>158</v>
      </c>
    </row>
    <row r="66" spans="1:15" ht="54" x14ac:dyDescent="0.25">
      <c r="A66" s="29">
        <f t="shared" si="2"/>
        <v>4</v>
      </c>
      <c r="B66" s="23">
        <v>5</v>
      </c>
      <c r="C66" s="17" t="str">
        <f>LEFT(D66,2)&amp;"****"</f>
        <v>바람****</v>
      </c>
      <c r="D66" s="17" t="s">
        <v>252</v>
      </c>
      <c r="E66" s="18">
        <v>43195</v>
      </c>
      <c r="F66" s="19">
        <v>9692118875</v>
      </c>
      <c r="G66" s="20">
        <v>8.1000000000000003E-2</v>
      </c>
      <c r="H66" s="19">
        <v>9774297575</v>
      </c>
      <c r="I66" s="19">
        <v>1182637</v>
      </c>
      <c r="J66" s="19">
        <v>1192907</v>
      </c>
      <c r="K66" s="19">
        <v>985</v>
      </c>
      <c r="L66" s="19">
        <v>57721</v>
      </c>
      <c r="M66" s="17" t="s">
        <v>153</v>
      </c>
      <c r="N66" s="17" t="s">
        <v>153</v>
      </c>
      <c r="O66" s="17" t="s">
        <v>156</v>
      </c>
    </row>
    <row r="67" spans="1:15" ht="40.5" x14ac:dyDescent="0.25">
      <c r="A67" s="29">
        <f t="shared" si="2"/>
        <v>4</v>
      </c>
      <c r="B67" s="23">
        <v>6</v>
      </c>
      <c r="C67" s="17" t="str">
        <f>LEFT(D67,2)&amp;"****"</f>
        <v>콰이****</v>
      </c>
      <c r="D67" s="17" t="s">
        <v>237</v>
      </c>
      <c r="E67" s="18">
        <v>43202</v>
      </c>
      <c r="F67" s="19">
        <v>4403519949</v>
      </c>
      <c r="G67" s="20">
        <v>3.6999999999999998E-2</v>
      </c>
      <c r="H67" s="19">
        <v>4403519949</v>
      </c>
      <c r="I67" s="19">
        <v>505803</v>
      </c>
      <c r="J67" s="19">
        <v>505803</v>
      </c>
      <c r="K67" s="19">
        <v>677</v>
      </c>
      <c r="L67" s="19">
        <v>29551</v>
      </c>
      <c r="M67" s="17" t="s">
        <v>150</v>
      </c>
      <c r="N67" s="17" t="s">
        <v>150</v>
      </c>
      <c r="O67" s="17" t="s">
        <v>214</v>
      </c>
    </row>
    <row r="68" spans="1:15" ht="27" x14ac:dyDescent="0.25">
      <c r="A68" s="29">
        <f t="shared" si="2"/>
        <v>4</v>
      </c>
      <c r="B68" s="23">
        <v>7</v>
      </c>
      <c r="C68" s="17" t="str">
        <f>LEFT(D68,2)&amp;"****"</f>
        <v>그날****</v>
      </c>
      <c r="D68" s="17" t="s">
        <v>225</v>
      </c>
      <c r="E68" s="18">
        <v>43202</v>
      </c>
      <c r="F68" s="19">
        <v>4021337900</v>
      </c>
      <c r="G68" s="20">
        <v>3.4000000000000002E-2</v>
      </c>
      <c r="H68" s="19">
        <v>4021573900</v>
      </c>
      <c r="I68" s="19">
        <v>486250</v>
      </c>
      <c r="J68" s="19">
        <v>486288</v>
      </c>
      <c r="K68" s="19">
        <v>643</v>
      </c>
      <c r="L68" s="19">
        <v>26211</v>
      </c>
      <c r="M68" s="17" t="s">
        <v>153</v>
      </c>
      <c r="N68" s="17" t="s">
        <v>153</v>
      </c>
      <c r="O68" s="17" t="s">
        <v>226</v>
      </c>
    </row>
    <row r="69" spans="1:15" ht="40.5" x14ac:dyDescent="0.25">
      <c r="A69" s="29">
        <f t="shared" si="2"/>
        <v>4</v>
      </c>
      <c r="B69" s="23">
        <v>8</v>
      </c>
      <c r="C69" s="17" t="str">
        <f>LEFT(D69,2)&amp;"****"</f>
        <v>지금****</v>
      </c>
      <c r="D69" s="17" t="s">
        <v>253</v>
      </c>
      <c r="E69" s="18">
        <v>43173</v>
      </c>
      <c r="F69" s="19">
        <v>2945732125</v>
      </c>
      <c r="G69" s="20">
        <v>2.5000000000000001E-2</v>
      </c>
      <c r="H69" s="19">
        <v>20787668128</v>
      </c>
      <c r="I69" s="19">
        <v>370055</v>
      </c>
      <c r="J69" s="19">
        <v>2600474</v>
      </c>
      <c r="K69" s="19">
        <v>736</v>
      </c>
      <c r="L69" s="19">
        <v>23140</v>
      </c>
      <c r="M69" s="17" t="s">
        <v>153</v>
      </c>
      <c r="N69" s="17" t="s">
        <v>153</v>
      </c>
      <c r="O69" s="17" t="s">
        <v>214</v>
      </c>
    </row>
    <row r="70" spans="1:15" ht="40.5" x14ac:dyDescent="0.25">
      <c r="A70" s="29">
        <f t="shared" si="2"/>
        <v>4</v>
      </c>
      <c r="B70" s="23">
        <v>9</v>
      </c>
      <c r="C70" s="17" t="str">
        <f>LEFT(D70,2)&amp;"****"</f>
        <v>덕구****</v>
      </c>
      <c r="D70" s="17" t="s">
        <v>254</v>
      </c>
      <c r="E70" s="18">
        <v>43195</v>
      </c>
      <c r="F70" s="19">
        <v>2273171900</v>
      </c>
      <c r="G70" s="20">
        <v>1.9E-2</v>
      </c>
      <c r="H70" s="19">
        <v>2330373900</v>
      </c>
      <c r="I70" s="19">
        <v>298431</v>
      </c>
      <c r="J70" s="19">
        <v>306188</v>
      </c>
      <c r="K70" s="19">
        <v>544</v>
      </c>
      <c r="L70" s="19">
        <v>18642</v>
      </c>
      <c r="M70" s="17" t="s">
        <v>153</v>
      </c>
      <c r="N70" s="17" t="s">
        <v>153</v>
      </c>
      <c r="O70" s="17" t="s">
        <v>207</v>
      </c>
    </row>
    <row r="71" spans="1:15" ht="27" x14ac:dyDescent="0.25">
      <c r="A71" s="29">
        <f t="shared" si="2"/>
        <v>4</v>
      </c>
      <c r="B71" s="23">
        <v>10</v>
      </c>
      <c r="C71" s="17" t="str">
        <f>LEFT(D71,2)&amp;"****"</f>
        <v>7년****</v>
      </c>
      <c r="D71" s="17" t="s">
        <v>255</v>
      </c>
      <c r="E71" s="18">
        <v>43187</v>
      </c>
      <c r="F71" s="19">
        <v>1489887500</v>
      </c>
      <c r="G71" s="20">
        <v>1.2E-2</v>
      </c>
      <c r="H71" s="19">
        <v>3969337524</v>
      </c>
      <c r="I71" s="19">
        <v>189920</v>
      </c>
      <c r="J71" s="19">
        <v>528007</v>
      </c>
      <c r="K71" s="19">
        <v>705</v>
      </c>
      <c r="L71" s="19">
        <v>14095</v>
      </c>
      <c r="M71" s="17" t="s">
        <v>153</v>
      </c>
      <c r="N71" s="17" t="s">
        <v>153</v>
      </c>
      <c r="O71" s="17" t="s">
        <v>154</v>
      </c>
    </row>
    <row r="72" spans="1:15" ht="40.5" x14ac:dyDescent="0.25">
      <c r="A72" s="29">
        <f t="shared" si="2"/>
        <v>4</v>
      </c>
      <c r="B72" s="23">
        <v>11</v>
      </c>
      <c r="C72" s="17" t="str">
        <f>LEFT(D72,2)&amp;"****"</f>
        <v>나를****</v>
      </c>
      <c r="D72" s="17" t="s">
        <v>256</v>
      </c>
      <c r="E72" s="18">
        <v>43209</v>
      </c>
      <c r="F72" s="19">
        <v>1214149492</v>
      </c>
      <c r="G72" s="20">
        <v>0.01</v>
      </c>
      <c r="H72" s="19">
        <v>1215409492</v>
      </c>
      <c r="I72" s="19">
        <v>138850</v>
      </c>
      <c r="J72" s="19">
        <v>138976</v>
      </c>
      <c r="K72" s="19">
        <v>545</v>
      </c>
      <c r="L72" s="19">
        <v>14129</v>
      </c>
      <c r="M72" s="17" t="s">
        <v>153</v>
      </c>
      <c r="N72" s="17" t="s">
        <v>153</v>
      </c>
      <c r="O72" s="17" t="s">
        <v>171</v>
      </c>
    </row>
    <row r="73" spans="1:15" ht="54" x14ac:dyDescent="0.25">
      <c r="A73" s="29">
        <f t="shared" si="2"/>
        <v>4</v>
      </c>
      <c r="B73" s="23">
        <v>12</v>
      </c>
      <c r="C73" s="17" t="str">
        <f>LEFT(D73,2)&amp;"****"</f>
        <v>레이****</v>
      </c>
      <c r="D73" s="17" t="s">
        <v>257</v>
      </c>
      <c r="E73" s="18">
        <v>43194</v>
      </c>
      <c r="F73" s="19">
        <v>711702200</v>
      </c>
      <c r="G73" s="20">
        <v>6.0000000000000001E-3</v>
      </c>
      <c r="H73" s="19">
        <v>745905200</v>
      </c>
      <c r="I73" s="19">
        <v>88278</v>
      </c>
      <c r="J73" s="19">
        <v>92282</v>
      </c>
      <c r="K73" s="19">
        <v>345</v>
      </c>
      <c r="L73" s="19">
        <v>6933</v>
      </c>
      <c r="M73" s="17" t="s">
        <v>150</v>
      </c>
      <c r="N73" s="17" t="s">
        <v>150</v>
      </c>
      <c r="O73" s="17" t="s">
        <v>151</v>
      </c>
    </row>
    <row r="74" spans="1:15" ht="67.5" x14ac:dyDescent="0.25">
      <c r="A74" s="29">
        <f t="shared" si="2"/>
        <v>4</v>
      </c>
      <c r="B74" s="23">
        <v>13</v>
      </c>
      <c r="C74" s="17" t="str">
        <f>LEFT(D74,2)&amp;"****"</f>
        <v>콜 ****</v>
      </c>
      <c r="D74" s="17" t="s">
        <v>242</v>
      </c>
      <c r="E74" s="18">
        <v>43181</v>
      </c>
      <c r="F74" s="19">
        <v>562468900</v>
      </c>
      <c r="G74" s="20">
        <v>5.0000000000000001E-3</v>
      </c>
      <c r="H74" s="19">
        <v>1525358300</v>
      </c>
      <c r="I74" s="19">
        <v>66770</v>
      </c>
      <c r="J74" s="19">
        <v>183300</v>
      </c>
      <c r="K74" s="19">
        <v>164</v>
      </c>
      <c r="L74" s="19">
        <v>4105</v>
      </c>
      <c r="M74" s="17" t="s">
        <v>231</v>
      </c>
      <c r="N74" s="17" t="s">
        <v>243</v>
      </c>
      <c r="O74" s="17" t="s">
        <v>181</v>
      </c>
    </row>
    <row r="75" spans="1:15" ht="40.5" x14ac:dyDescent="0.25">
      <c r="A75" s="29">
        <f t="shared" si="2"/>
        <v>4</v>
      </c>
      <c r="B75" s="23">
        <v>14</v>
      </c>
      <c r="C75" s="17" t="str">
        <f>LEFT(D75,2)&amp;"****"</f>
        <v>번개****</v>
      </c>
      <c r="D75" s="17" t="s">
        <v>258</v>
      </c>
      <c r="E75" s="18">
        <v>43195</v>
      </c>
      <c r="F75" s="19">
        <v>474928200</v>
      </c>
      <c r="G75" s="20">
        <v>4.0000000000000001E-3</v>
      </c>
      <c r="H75" s="19">
        <v>480002200</v>
      </c>
      <c r="I75" s="19">
        <v>58839</v>
      </c>
      <c r="J75" s="19">
        <v>59477</v>
      </c>
      <c r="K75" s="19">
        <v>191</v>
      </c>
      <c r="L75" s="19">
        <v>2524</v>
      </c>
      <c r="M75" s="17" t="s">
        <v>153</v>
      </c>
      <c r="N75" s="17" t="s">
        <v>153</v>
      </c>
      <c r="O75" s="17" t="s">
        <v>259</v>
      </c>
    </row>
    <row r="76" spans="1:15" ht="27" x14ac:dyDescent="0.25">
      <c r="A76" s="29">
        <f t="shared" si="2"/>
        <v>4</v>
      </c>
      <c r="B76" s="23">
        <v>15</v>
      </c>
      <c r="C76" s="17" t="str">
        <f>LEFT(D76,2)&amp;"****"</f>
        <v>머니****</v>
      </c>
      <c r="D76" s="17" t="s">
        <v>260</v>
      </c>
      <c r="E76" s="18">
        <v>43202</v>
      </c>
      <c r="F76" s="19">
        <v>411187600</v>
      </c>
      <c r="G76" s="20">
        <v>3.0000000000000001E-3</v>
      </c>
      <c r="H76" s="19">
        <v>417171600</v>
      </c>
      <c r="I76" s="19">
        <v>52556</v>
      </c>
      <c r="J76" s="19">
        <v>53548</v>
      </c>
      <c r="K76" s="19">
        <v>472</v>
      </c>
      <c r="L76" s="19">
        <v>6890</v>
      </c>
      <c r="M76" s="17" t="s">
        <v>153</v>
      </c>
      <c r="N76" s="17" t="s">
        <v>153</v>
      </c>
      <c r="O76" s="17" t="s">
        <v>261</v>
      </c>
    </row>
    <row r="77" spans="1:15" ht="54" x14ac:dyDescent="0.25">
      <c r="A77" s="29">
        <f t="shared" si="2"/>
        <v>4</v>
      </c>
      <c r="B77" s="23">
        <v>16</v>
      </c>
      <c r="C77" s="17" t="str">
        <f>LEFT(D77,2)&amp;"****"</f>
        <v>퍼시****</v>
      </c>
      <c r="D77" s="17" t="s">
        <v>262</v>
      </c>
      <c r="E77" s="18">
        <v>43180</v>
      </c>
      <c r="F77" s="19">
        <v>392467700</v>
      </c>
      <c r="G77" s="20">
        <v>3.0000000000000001E-3</v>
      </c>
      <c r="H77" s="19">
        <v>8960592795</v>
      </c>
      <c r="I77" s="19">
        <v>50029</v>
      </c>
      <c r="J77" s="19">
        <v>1076955</v>
      </c>
      <c r="K77" s="19">
        <v>489</v>
      </c>
      <c r="L77" s="19">
        <v>4493</v>
      </c>
      <c r="M77" s="17" t="s">
        <v>150</v>
      </c>
      <c r="N77" s="17" t="s">
        <v>150</v>
      </c>
      <c r="O77" s="17" t="s">
        <v>151</v>
      </c>
    </row>
    <row r="78" spans="1:15" ht="54" x14ac:dyDescent="0.25">
      <c r="A78" s="29">
        <f t="shared" si="2"/>
        <v>4</v>
      </c>
      <c r="B78" s="23">
        <v>17</v>
      </c>
      <c r="C78" s="17" t="str">
        <f>LEFT(D78,2)&amp;"****"</f>
        <v>당갈****</v>
      </c>
      <c r="D78" s="17" t="s">
        <v>223</v>
      </c>
      <c r="E78" s="18">
        <v>43215</v>
      </c>
      <c r="F78" s="19">
        <v>372199000</v>
      </c>
      <c r="G78" s="20">
        <v>3.0000000000000001E-3</v>
      </c>
      <c r="H78" s="19">
        <v>372199000</v>
      </c>
      <c r="I78" s="19">
        <v>44924</v>
      </c>
      <c r="J78" s="19">
        <v>44924</v>
      </c>
      <c r="K78" s="19">
        <v>261</v>
      </c>
      <c r="L78" s="19">
        <v>2393</v>
      </c>
      <c r="M78" s="17" t="s">
        <v>224</v>
      </c>
      <c r="N78" s="17" t="s">
        <v>224</v>
      </c>
      <c r="O78" s="17" t="s">
        <v>156</v>
      </c>
    </row>
    <row r="79" spans="1:15" ht="67.5" x14ac:dyDescent="0.25">
      <c r="A79" s="29">
        <f t="shared" si="2"/>
        <v>4</v>
      </c>
      <c r="B79" s="23">
        <v>18</v>
      </c>
      <c r="C79" s="17" t="str">
        <f>LEFT(D79,2)&amp;"****"</f>
        <v>살인****</v>
      </c>
      <c r="D79" s="17" t="s">
        <v>263</v>
      </c>
      <c r="E79" s="18">
        <v>43215</v>
      </c>
      <c r="F79" s="19">
        <v>347287500</v>
      </c>
      <c r="G79" s="20">
        <v>3.0000000000000001E-3</v>
      </c>
      <c r="H79" s="19">
        <v>347287500</v>
      </c>
      <c r="I79" s="19">
        <v>43620</v>
      </c>
      <c r="J79" s="19">
        <v>43620</v>
      </c>
      <c r="K79" s="19">
        <v>434</v>
      </c>
      <c r="L79" s="19">
        <v>4699</v>
      </c>
      <c r="M79" s="17" t="s">
        <v>153</v>
      </c>
      <c r="N79" s="17" t="s">
        <v>153</v>
      </c>
      <c r="O79" s="17" t="s">
        <v>264</v>
      </c>
    </row>
    <row r="80" spans="1:15" ht="67.5" x14ac:dyDescent="0.25">
      <c r="A80" s="29">
        <f t="shared" si="2"/>
        <v>4</v>
      </c>
      <c r="B80" s="23">
        <v>19</v>
      </c>
      <c r="C80" s="17" t="str">
        <f>LEFT(D80,2)&amp;"****"</f>
        <v>라이****</v>
      </c>
      <c r="D80" s="17" t="s">
        <v>265</v>
      </c>
      <c r="E80" s="18">
        <v>41275</v>
      </c>
      <c r="F80" s="19">
        <v>410994600</v>
      </c>
      <c r="G80" s="20">
        <v>3.0000000000000001E-3</v>
      </c>
      <c r="H80" s="19">
        <v>16281576100</v>
      </c>
      <c r="I80" s="19">
        <v>38810</v>
      </c>
      <c r="J80" s="19">
        <v>1632273</v>
      </c>
      <c r="K80" s="19">
        <v>87</v>
      </c>
      <c r="L80" s="19">
        <v>2141</v>
      </c>
      <c r="M80" s="17" t="s">
        <v>150</v>
      </c>
      <c r="N80" s="17" t="s">
        <v>150</v>
      </c>
      <c r="O80" s="17" t="s">
        <v>194</v>
      </c>
    </row>
    <row r="81" spans="1:15" ht="27" x14ac:dyDescent="0.25">
      <c r="A81" s="29">
        <f t="shared" si="2"/>
        <v>4</v>
      </c>
      <c r="B81" s="23">
        <v>20</v>
      </c>
      <c r="C81" s="17" t="str">
        <f>LEFT(D81,2)&amp;"****"</f>
        <v>정글****</v>
      </c>
      <c r="D81" s="17" t="s">
        <v>266</v>
      </c>
      <c r="E81" s="18">
        <v>43209</v>
      </c>
      <c r="F81" s="19">
        <v>282085500</v>
      </c>
      <c r="G81" s="20">
        <v>2E-3</v>
      </c>
      <c r="H81" s="19">
        <v>282085500</v>
      </c>
      <c r="I81" s="19">
        <v>35634</v>
      </c>
      <c r="J81" s="19">
        <v>35634</v>
      </c>
      <c r="K81" s="19">
        <v>331</v>
      </c>
      <c r="L81" s="19">
        <v>1831</v>
      </c>
      <c r="M81" s="17" t="s">
        <v>204</v>
      </c>
      <c r="N81" s="17" t="s">
        <v>204</v>
      </c>
      <c r="O81" s="17" t="s">
        <v>168</v>
      </c>
    </row>
    <row r="82" spans="1:15" ht="27" x14ac:dyDescent="0.25">
      <c r="A82" s="29">
        <f t="shared" si="2"/>
        <v>4</v>
      </c>
      <c r="B82" s="23">
        <v>21</v>
      </c>
      <c r="C82" s="17" t="str">
        <f>LEFT(D82,2)&amp;"****"</f>
        <v>스파****</v>
      </c>
      <c r="D82" s="17" t="s">
        <v>267</v>
      </c>
      <c r="E82" s="18">
        <v>43202</v>
      </c>
      <c r="F82" s="19">
        <v>253531600</v>
      </c>
      <c r="G82" s="20">
        <v>2E-3</v>
      </c>
      <c r="H82" s="19">
        <v>253531600</v>
      </c>
      <c r="I82" s="19">
        <v>34681</v>
      </c>
      <c r="J82" s="19">
        <v>34681</v>
      </c>
      <c r="K82" s="19">
        <v>312</v>
      </c>
      <c r="L82" s="19">
        <v>1901</v>
      </c>
      <c r="M82" s="17" t="s">
        <v>153</v>
      </c>
      <c r="N82" s="17" t="s">
        <v>153</v>
      </c>
      <c r="O82" s="17" t="s">
        <v>222</v>
      </c>
    </row>
    <row r="83" spans="1:15" ht="27" x14ac:dyDescent="0.25">
      <c r="A83" s="29">
        <f t="shared" si="2"/>
        <v>4</v>
      </c>
      <c r="B83" s="23">
        <v>22</v>
      </c>
      <c r="C83" s="17" t="str">
        <f>LEFT(D83,2)&amp;"****"</f>
        <v>미니****</v>
      </c>
      <c r="D83" s="17" t="s">
        <v>268</v>
      </c>
      <c r="E83" s="18">
        <v>43181</v>
      </c>
      <c r="F83" s="19">
        <v>211609500</v>
      </c>
      <c r="G83" s="20">
        <v>2E-3</v>
      </c>
      <c r="H83" s="19">
        <v>744275700</v>
      </c>
      <c r="I83" s="19">
        <v>28751</v>
      </c>
      <c r="J83" s="19">
        <v>99861</v>
      </c>
      <c r="K83" s="19">
        <v>347</v>
      </c>
      <c r="L83" s="19">
        <v>1952</v>
      </c>
      <c r="M83" s="17" t="s">
        <v>153</v>
      </c>
      <c r="N83" s="17" t="s">
        <v>153</v>
      </c>
      <c r="O83" s="17" t="s">
        <v>269</v>
      </c>
    </row>
    <row r="84" spans="1:15" ht="27" x14ac:dyDescent="0.25">
      <c r="A84" s="29">
        <f t="shared" si="2"/>
        <v>4</v>
      </c>
      <c r="B84" s="23">
        <v>23</v>
      </c>
      <c r="C84" s="17" t="str">
        <f>LEFT(D84,2)&amp;"****"</f>
        <v>몬태****</v>
      </c>
      <c r="D84" s="17" t="s">
        <v>270</v>
      </c>
      <c r="E84" s="18">
        <v>43209</v>
      </c>
      <c r="F84" s="19">
        <v>221202400</v>
      </c>
      <c r="G84" s="20">
        <v>2E-3</v>
      </c>
      <c r="H84" s="19">
        <v>221202400</v>
      </c>
      <c r="I84" s="19">
        <v>27781</v>
      </c>
      <c r="J84" s="19">
        <v>27781</v>
      </c>
      <c r="K84" s="19">
        <v>276</v>
      </c>
      <c r="L84" s="19">
        <v>3157</v>
      </c>
      <c r="M84" s="17" t="s">
        <v>150</v>
      </c>
      <c r="N84" s="17" t="s">
        <v>150</v>
      </c>
      <c r="O84" s="17" t="s">
        <v>192</v>
      </c>
    </row>
    <row r="85" spans="1:15" ht="27" x14ac:dyDescent="0.25">
      <c r="A85" s="29">
        <f t="shared" si="2"/>
        <v>4</v>
      </c>
      <c r="B85" s="23">
        <v>24</v>
      </c>
      <c r="C85" s="17" t="str">
        <f>LEFT(D85,2)&amp;"****"</f>
        <v>크리****</v>
      </c>
      <c r="D85" s="17" t="s">
        <v>271</v>
      </c>
      <c r="E85" s="18">
        <v>43209</v>
      </c>
      <c r="F85" s="19">
        <v>225728400</v>
      </c>
      <c r="G85" s="20">
        <v>2E-3</v>
      </c>
      <c r="H85" s="19">
        <v>225728400</v>
      </c>
      <c r="I85" s="19">
        <v>27431</v>
      </c>
      <c r="J85" s="19">
        <v>27431</v>
      </c>
      <c r="K85" s="19">
        <v>362</v>
      </c>
      <c r="L85" s="19">
        <v>4121</v>
      </c>
      <c r="M85" s="17" t="s">
        <v>150</v>
      </c>
      <c r="N85" s="17" t="s">
        <v>150</v>
      </c>
      <c r="O85" s="17" t="s">
        <v>166</v>
      </c>
    </row>
    <row r="86" spans="1:15" ht="27" x14ac:dyDescent="0.25">
      <c r="A86" s="29">
        <f t="shared" si="2"/>
        <v>4</v>
      </c>
      <c r="B86" s="23">
        <v>25</v>
      </c>
      <c r="C86" s="17" t="str">
        <f>LEFT(D86,2)&amp;"****"</f>
        <v>달링****</v>
      </c>
      <c r="D86" s="17" t="s">
        <v>272</v>
      </c>
      <c r="E86" s="18">
        <v>43202</v>
      </c>
      <c r="F86" s="19">
        <v>199060500</v>
      </c>
      <c r="G86" s="20">
        <v>2E-3</v>
      </c>
      <c r="H86" s="19">
        <v>217820500</v>
      </c>
      <c r="I86" s="19">
        <v>25197</v>
      </c>
      <c r="J86" s="19">
        <v>27542</v>
      </c>
      <c r="K86" s="19">
        <v>147</v>
      </c>
      <c r="L86" s="19">
        <v>3199</v>
      </c>
      <c r="M86" s="17" t="s">
        <v>216</v>
      </c>
      <c r="N86" s="17" t="s">
        <v>216</v>
      </c>
      <c r="O86" s="17" t="s">
        <v>168</v>
      </c>
    </row>
    <row r="87" spans="1:15" ht="27" x14ac:dyDescent="0.25">
      <c r="A87" s="29">
        <f t="shared" si="2"/>
        <v>4</v>
      </c>
      <c r="B87" s="23">
        <v>26</v>
      </c>
      <c r="C87" s="17" t="str">
        <f>LEFT(D87,2)&amp;"****"</f>
        <v>당신****</v>
      </c>
      <c r="D87" s="17" t="s">
        <v>273</v>
      </c>
      <c r="E87" s="18">
        <v>43209</v>
      </c>
      <c r="F87" s="19">
        <v>193399528</v>
      </c>
      <c r="G87" s="20">
        <v>2E-3</v>
      </c>
      <c r="H87" s="19">
        <v>194614528</v>
      </c>
      <c r="I87" s="19">
        <v>24077</v>
      </c>
      <c r="J87" s="19">
        <v>24212</v>
      </c>
      <c r="K87" s="19">
        <v>372</v>
      </c>
      <c r="L87" s="19">
        <v>4801</v>
      </c>
      <c r="M87" s="17" t="s">
        <v>153</v>
      </c>
      <c r="N87" s="17" t="s">
        <v>153</v>
      </c>
      <c r="O87" s="17" t="s">
        <v>184</v>
      </c>
    </row>
    <row r="88" spans="1:15" ht="27" x14ac:dyDescent="0.25">
      <c r="A88" s="29">
        <f t="shared" si="2"/>
        <v>4</v>
      </c>
      <c r="B88" s="23">
        <v>27</v>
      </c>
      <c r="C88" s="17" t="str">
        <f>LEFT(D88,2)&amp;"****"</f>
        <v>문호****</v>
      </c>
      <c r="D88" s="17" t="s">
        <v>274</v>
      </c>
      <c r="E88" s="18">
        <v>43195</v>
      </c>
      <c r="F88" s="19">
        <v>169385000</v>
      </c>
      <c r="G88" s="20">
        <v>1E-3</v>
      </c>
      <c r="H88" s="19">
        <v>180733000</v>
      </c>
      <c r="I88" s="19">
        <v>22096</v>
      </c>
      <c r="J88" s="19">
        <v>23650</v>
      </c>
      <c r="K88" s="19">
        <v>79</v>
      </c>
      <c r="L88" s="19">
        <v>1341</v>
      </c>
      <c r="M88" s="17" t="s">
        <v>165</v>
      </c>
      <c r="N88" s="17" t="s">
        <v>165</v>
      </c>
      <c r="O88" s="17" t="s">
        <v>275</v>
      </c>
    </row>
    <row r="89" spans="1:15" ht="27" x14ac:dyDescent="0.25">
      <c r="A89" s="29">
        <f t="shared" si="2"/>
        <v>4</v>
      </c>
      <c r="B89" s="23">
        <v>28</v>
      </c>
      <c r="C89" s="17" t="str">
        <f>LEFT(D89,2)&amp;"****"</f>
        <v>레오****</v>
      </c>
      <c r="D89" s="17" t="s">
        <v>230</v>
      </c>
      <c r="E89" s="18">
        <v>43216</v>
      </c>
      <c r="F89" s="19">
        <v>155759100</v>
      </c>
      <c r="G89" s="20">
        <v>1E-3</v>
      </c>
      <c r="H89" s="19">
        <v>155759100</v>
      </c>
      <c r="I89" s="19">
        <v>19267</v>
      </c>
      <c r="J89" s="19">
        <v>19267</v>
      </c>
      <c r="K89" s="19">
        <v>150</v>
      </c>
      <c r="L89" s="19">
        <v>741</v>
      </c>
      <c r="M89" s="17" t="s">
        <v>231</v>
      </c>
      <c r="N89" s="17" t="s">
        <v>231</v>
      </c>
      <c r="O89" s="17" t="s">
        <v>232</v>
      </c>
    </row>
    <row r="90" spans="1:15" ht="54" x14ac:dyDescent="0.25">
      <c r="A90" s="29">
        <f t="shared" si="2"/>
        <v>4</v>
      </c>
      <c r="B90" s="23">
        <v>29</v>
      </c>
      <c r="C90" s="17" t="str">
        <f>LEFT(D90,2)&amp;"****"</f>
        <v>막달****</v>
      </c>
      <c r="D90" s="17" t="s">
        <v>276</v>
      </c>
      <c r="E90" s="18">
        <v>43187</v>
      </c>
      <c r="F90" s="19">
        <v>130070700</v>
      </c>
      <c r="G90" s="20">
        <v>1E-3</v>
      </c>
      <c r="H90" s="19">
        <v>212054200</v>
      </c>
      <c r="I90" s="19">
        <v>18560</v>
      </c>
      <c r="J90" s="19">
        <v>30365</v>
      </c>
      <c r="K90" s="19">
        <v>111</v>
      </c>
      <c r="L90" s="19">
        <v>1583</v>
      </c>
      <c r="M90" s="17" t="s">
        <v>216</v>
      </c>
      <c r="N90" s="17" t="s">
        <v>216</v>
      </c>
      <c r="O90" s="17" t="s">
        <v>151</v>
      </c>
    </row>
    <row r="91" spans="1:15" ht="27" x14ac:dyDescent="0.25">
      <c r="A91" s="29">
        <f t="shared" si="2"/>
        <v>4</v>
      </c>
      <c r="B91" s="23">
        <v>30</v>
      </c>
      <c r="C91" s="17" t="str">
        <f>LEFT(D91,2)&amp;"****"</f>
        <v>소공****</v>
      </c>
      <c r="D91" s="17" t="s">
        <v>277</v>
      </c>
      <c r="E91" s="18">
        <v>43181</v>
      </c>
      <c r="F91" s="19">
        <v>143948900</v>
      </c>
      <c r="G91" s="20">
        <v>1E-3</v>
      </c>
      <c r="H91" s="19">
        <v>457225100</v>
      </c>
      <c r="I91" s="19">
        <v>17628</v>
      </c>
      <c r="J91" s="19">
        <v>57139</v>
      </c>
      <c r="K91" s="19">
        <v>86</v>
      </c>
      <c r="L91" s="19">
        <v>1494</v>
      </c>
      <c r="M91" s="17" t="s">
        <v>153</v>
      </c>
      <c r="N91" s="17" t="s">
        <v>153</v>
      </c>
      <c r="O91" s="17" t="s">
        <v>184</v>
      </c>
    </row>
    <row r="92" spans="1:15" ht="40.5" x14ac:dyDescent="0.25">
      <c r="A92" s="24">
        <f>MONTH("2018-03-01")</f>
        <v>3</v>
      </c>
      <c r="B92" s="23">
        <v>1</v>
      </c>
      <c r="C92" s="17" t="str">
        <f>LEFT(D92,2)&amp;"****"</f>
        <v>지금****</v>
      </c>
      <c r="D92" s="17" t="s">
        <v>253</v>
      </c>
      <c r="E92" s="18">
        <v>43173</v>
      </c>
      <c r="F92" s="19">
        <v>17841936003</v>
      </c>
      <c r="G92" s="20">
        <v>0.17199999999999999</v>
      </c>
      <c r="H92" s="19">
        <v>17841936003</v>
      </c>
      <c r="I92" s="19">
        <v>2230419</v>
      </c>
      <c r="J92" s="19">
        <v>2230419</v>
      </c>
      <c r="K92" s="19">
        <v>1191</v>
      </c>
      <c r="L92" s="19">
        <v>74236</v>
      </c>
      <c r="M92" s="17" t="s">
        <v>153</v>
      </c>
      <c r="N92" s="17" t="s">
        <v>153</v>
      </c>
      <c r="O92" s="17" t="s">
        <v>214</v>
      </c>
    </row>
    <row r="93" spans="1:15" ht="40.5" x14ac:dyDescent="0.25">
      <c r="A93" s="24">
        <f t="shared" ref="A93:A122" si="3">MONTH("2018-03-01")</f>
        <v>3</v>
      </c>
      <c r="B93" s="23">
        <v>2</v>
      </c>
      <c r="C93" s="17" t="str">
        <f>LEFT(D93,2)&amp;"****"</f>
        <v>리틀****</v>
      </c>
      <c r="D93" s="17" t="s">
        <v>278</v>
      </c>
      <c r="E93" s="18">
        <v>43159</v>
      </c>
      <c r="F93" s="19">
        <v>10944872685</v>
      </c>
      <c r="G93" s="20">
        <v>0.106</v>
      </c>
      <c r="H93" s="19">
        <v>11834061285</v>
      </c>
      <c r="I93" s="19">
        <v>1346509</v>
      </c>
      <c r="J93" s="19">
        <v>1493457</v>
      </c>
      <c r="K93" s="19">
        <v>884</v>
      </c>
      <c r="L93" s="19">
        <v>63281</v>
      </c>
      <c r="M93" s="17" t="s">
        <v>153</v>
      </c>
      <c r="N93" s="17" t="s">
        <v>153</v>
      </c>
      <c r="O93" s="17" t="s">
        <v>207</v>
      </c>
    </row>
    <row r="94" spans="1:15" ht="40.5" x14ac:dyDescent="0.25">
      <c r="A94" s="24">
        <f t="shared" si="3"/>
        <v>3</v>
      </c>
      <c r="B94" s="23">
        <v>3</v>
      </c>
      <c r="C94" s="17" t="str">
        <f>LEFT(D94,2)&amp;"****"</f>
        <v>사라****</v>
      </c>
      <c r="D94" s="17" t="s">
        <v>279</v>
      </c>
      <c r="E94" s="18">
        <v>43166</v>
      </c>
      <c r="F94" s="19">
        <v>10670654916</v>
      </c>
      <c r="G94" s="20">
        <v>0.10299999999999999</v>
      </c>
      <c r="H94" s="19">
        <v>10682238916</v>
      </c>
      <c r="I94" s="19">
        <v>1312143</v>
      </c>
      <c r="J94" s="19">
        <v>1313595</v>
      </c>
      <c r="K94" s="19">
        <v>925</v>
      </c>
      <c r="L94" s="19">
        <v>59635</v>
      </c>
      <c r="M94" s="17" t="s">
        <v>153</v>
      </c>
      <c r="N94" s="17" t="s">
        <v>153</v>
      </c>
      <c r="O94" s="17" t="s">
        <v>171</v>
      </c>
    </row>
    <row r="95" spans="1:15" ht="27" x14ac:dyDescent="0.25">
      <c r="A95" s="24">
        <f t="shared" si="3"/>
        <v>3</v>
      </c>
      <c r="B95" s="23">
        <v>4</v>
      </c>
      <c r="C95" s="17" t="str">
        <f>LEFT(D95,2)&amp;"****"</f>
        <v>궁합****</v>
      </c>
      <c r="D95" s="17" t="s">
        <v>280</v>
      </c>
      <c r="E95" s="18">
        <v>43159</v>
      </c>
      <c r="F95" s="19">
        <v>9374308538</v>
      </c>
      <c r="G95" s="20">
        <v>0.09</v>
      </c>
      <c r="H95" s="19">
        <v>10473343438</v>
      </c>
      <c r="I95" s="19">
        <v>1159568</v>
      </c>
      <c r="J95" s="19">
        <v>1339227</v>
      </c>
      <c r="K95" s="19">
        <v>966</v>
      </c>
      <c r="L95" s="19">
        <v>48328</v>
      </c>
      <c r="M95" s="17" t="s">
        <v>153</v>
      </c>
      <c r="N95" s="17" t="s">
        <v>153</v>
      </c>
      <c r="O95" s="17" t="s">
        <v>154</v>
      </c>
    </row>
    <row r="96" spans="1:15" ht="54" x14ac:dyDescent="0.25">
      <c r="A96" s="24">
        <f t="shared" si="3"/>
        <v>3</v>
      </c>
      <c r="B96" s="23">
        <v>5</v>
      </c>
      <c r="C96" s="17" t="str">
        <f>LEFT(D96,2)&amp;"****"</f>
        <v>퍼시****</v>
      </c>
      <c r="D96" s="17" t="s">
        <v>262</v>
      </c>
      <c r="E96" s="18">
        <v>43180</v>
      </c>
      <c r="F96" s="19">
        <v>8568125095</v>
      </c>
      <c r="G96" s="20">
        <v>8.3000000000000004E-2</v>
      </c>
      <c r="H96" s="19">
        <v>8568125095</v>
      </c>
      <c r="I96" s="19">
        <v>1026926</v>
      </c>
      <c r="J96" s="19">
        <v>1026926</v>
      </c>
      <c r="K96" s="19">
        <v>1145</v>
      </c>
      <c r="L96" s="19">
        <v>45125</v>
      </c>
      <c r="M96" s="17" t="s">
        <v>150</v>
      </c>
      <c r="N96" s="17" t="s">
        <v>150</v>
      </c>
      <c r="O96" s="17" t="s">
        <v>151</v>
      </c>
    </row>
    <row r="97" spans="1:15" x14ac:dyDescent="0.25">
      <c r="A97" s="24">
        <f t="shared" si="3"/>
        <v>3</v>
      </c>
      <c r="B97" s="23">
        <v>6</v>
      </c>
      <c r="C97" s="17" t="str">
        <f>LEFT(D97,2)&amp;"****"</f>
        <v>곤지****</v>
      </c>
      <c r="D97" s="17" t="s">
        <v>248</v>
      </c>
      <c r="E97" s="18">
        <v>43187</v>
      </c>
      <c r="F97" s="19">
        <v>7699171474</v>
      </c>
      <c r="G97" s="20">
        <v>7.3999999999999996E-2</v>
      </c>
      <c r="H97" s="19">
        <v>7699171474</v>
      </c>
      <c r="I97" s="19">
        <v>993544</v>
      </c>
      <c r="J97" s="19">
        <v>993544</v>
      </c>
      <c r="K97" s="19">
        <v>1075</v>
      </c>
      <c r="L97" s="19">
        <v>17435</v>
      </c>
      <c r="M97" s="17" t="s">
        <v>153</v>
      </c>
      <c r="N97" s="17" t="s">
        <v>153</v>
      </c>
      <c r="O97" s="17" t="s">
        <v>249</v>
      </c>
    </row>
    <row r="98" spans="1:15" ht="40.5" x14ac:dyDescent="0.25">
      <c r="A98" s="24">
        <f t="shared" si="3"/>
        <v>3</v>
      </c>
      <c r="B98" s="23">
        <v>7</v>
      </c>
      <c r="C98" s="17" t="str">
        <f>LEFT(D98,2)&amp;"****"</f>
        <v>레디****</v>
      </c>
      <c r="D98" s="17" t="s">
        <v>250</v>
      </c>
      <c r="E98" s="18">
        <v>43187</v>
      </c>
      <c r="F98" s="19">
        <v>5998401829</v>
      </c>
      <c r="G98" s="20">
        <v>5.7999999999999899E-2</v>
      </c>
      <c r="H98" s="19">
        <v>5998401829</v>
      </c>
      <c r="I98" s="19">
        <v>703528</v>
      </c>
      <c r="J98" s="19">
        <v>703528</v>
      </c>
      <c r="K98" s="19">
        <v>1079</v>
      </c>
      <c r="L98" s="19">
        <v>16907</v>
      </c>
      <c r="M98" s="17" t="s">
        <v>150</v>
      </c>
      <c r="N98" s="17" t="s">
        <v>150</v>
      </c>
      <c r="O98" s="17" t="s">
        <v>158</v>
      </c>
    </row>
    <row r="99" spans="1:15" ht="54" x14ac:dyDescent="0.25">
      <c r="A99" s="24">
        <f t="shared" si="3"/>
        <v>3</v>
      </c>
      <c r="B99" s="23">
        <v>8</v>
      </c>
      <c r="C99" s="17" t="str">
        <f>LEFT(D99,2)&amp;"****"</f>
        <v>블랙****</v>
      </c>
      <c r="D99" s="17" t="s">
        <v>281</v>
      </c>
      <c r="E99" s="18">
        <v>43145</v>
      </c>
      <c r="F99" s="19">
        <v>5034839755</v>
      </c>
      <c r="G99" s="20">
        <v>4.9000000000000002E-2</v>
      </c>
      <c r="H99" s="19">
        <v>45807755157</v>
      </c>
      <c r="I99" s="19">
        <v>599369</v>
      </c>
      <c r="J99" s="19">
        <v>5388789</v>
      </c>
      <c r="K99" s="19">
        <v>787</v>
      </c>
      <c r="L99" s="19">
        <v>25791</v>
      </c>
      <c r="M99" s="17" t="s">
        <v>150</v>
      </c>
      <c r="N99" s="17" t="s">
        <v>150</v>
      </c>
      <c r="O99" s="17" t="s">
        <v>173</v>
      </c>
    </row>
    <row r="100" spans="1:15" ht="40.5" x14ac:dyDescent="0.25">
      <c r="A100" s="24">
        <f t="shared" si="3"/>
        <v>3</v>
      </c>
      <c r="B100" s="23">
        <v>9</v>
      </c>
      <c r="C100" s="17" t="str">
        <f>LEFT(D100,2)&amp;"****"</f>
        <v>툼레****</v>
      </c>
      <c r="D100" s="17" t="s">
        <v>282</v>
      </c>
      <c r="E100" s="18">
        <v>43167</v>
      </c>
      <c r="F100" s="19">
        <v>4497609262</v>
      </c>
      <c r="G100" s="20">
        <v>4.2999999999999997E-2</v>
      </c>
      <c r="H100" s="19">
        <v>4497609262</v>
      </c>
      <c r="I100" s="19">
        <v>539994</v>
      </c>
      <c r="J100" s="19">
        <v>539994</v>
      </c>
      <c r="K100" s="19">
        <v>806</v>
      </c>
      <c r="L100" s="19">
        <v>31845</v>
      </c>
      <c r="M100" s="17" t="s">
        <v>150</v>
      </c>
      <c r="N100" s="17" t="s">
        <v>150</v>
      </c>
      <c r="O100" s="17" t="s">
        <v>158</v>
      </c>
    </row>
    <row r="101" spans="1:15" ht="40.5" x14ac:dyDescent="0.25">
      <c r="A101" s="24">
        <f t="shared" si="3"/>
        <v>3</v>
      </c>
      <c r="B101" s="23">
        <v>10</v>
      </c>
      <c r="C101" s="17" t="str">
        <f>LEFT(D101,2)&amp;"****"</f>
        <v>월요****</v>
      </c>
      <c r="D101" s="17" t="s">
        <v>283</v>
      </c>
      <c r="E101" s="18">
        <v>43153</v>
      </c>
      <c r="F101" s="19">
        <v>3716920600</v>
      </c>
      <c r="G101" s="20">
        <v>3.5999999999999997E-2</v>
      </c>
      <c r="H101" s="19">
        <v>7489087100</v>
      </c>
      <c r="I101" s="19">
        <v>433324</v>
      </c>
      <c r="J101" s="19">
        <v>903009</v>
      </c>
      <c r="K101" s="19">
        <v>381</v>
      </c>
      <c r="L101" s="19">
        <v>15198</v>
      </c>
      <c r="M101" s="17" t="s">
        <v>216</v>
      </c>
      <c r="N101" s="17" t="s">
        <v>284</v>
      </c>
      <c r="O101" s="17" t="s">
        <v>232</v>
      </c>
    </row>
    <row r="102" spans="1:15" ht="27" x14ac:dyDescent="0.25">
      <c r="A102" s="24">
        <f t="shared" si="3"/>
        <v>3</v>
      </c>
      <c r="B102" s="23">
        <v>11</v>
      </c>
      <c r="C102" s="17" t="str">
        <f>LEFT(D102,2)&amp;"****"</f>
        <v>7년****</v>
      </c>
      <c r="D102" s="17" t="s">
        <v>255</v>
      </c>
      <c r="E102" s="18">
        <v>43187</v>
      </c>
      <c r="F102" s="19">
        <v>2479450024</v>
      </c>
      <c r="G102" s="20">
        <v>2.4E-2</v>
      </c>
      <c r="H102" s="19">
        <v>2479450024</v>
      </c>
      <c r="I102" s="19">
        <v>338087</v>
      </c>
      <c r="J102" s="19">
        <v>338087</v>
      </c>
      <c r="K102" s="19">
        <v>872</v>
      </c>
      <c r="L102" s="19">
        <v>12722</v>
      </c>
      <c r="M102" s="17" t="s">
        <v>153</v>
      </c>
      <c r="N102" s="17" t="s">
        <v>153</v>
      </c>
      <c r="O102" s="17" t="s">
        <v>154</v>
      </c>
    </row>
    <row r="103" spans="1:15" ht="40.5" x14ac:dyDescent="0.25">
      <c r="A103" s="24">
        <f t="shared" si="3"/>
        <v>3</v>
      </c>
      <c r="B103" s="23">
        <v>12</v>
      </c>
      <c r="C103" s="17" t="str">
        <f>LEFT(D103,2)&amp;"****"</f>
        <v>셰이****</v>
      </c>
      <c r="D103" s="17" t="s">
        <v>285</v>
      </c>
      <c r="E103" s="18">
        <v>43153</v>
      </c>
      <c r="F103" s="19">
        <v>2230782945</v>
      </c>
      <c r="G103" s="20">
        <v>2.1999999999999999E-2</v>
      </c>
      <c r="H103" s="19">
        <v>4171345900</v>
      </c>
      <c r="I103" s="19">
        <v>265461</v>
      </c>
      <c r="J103" s="19">
        <v>501429</v>
      </c>
      <c r="K103" s="19">
        <v>303</v>
      </c>
      <c r="L103" s="19">
        <v>11997</v>
      </c>
      <c r="M103" s="17" t="s">
        <v>150</v>
      </c>
      <c r="N103" s="17" t="s">
        <v>150</v>
      </c>
      <c r="O103" s="17" t="s">
        <v>161</v>
      </c>
    </row>
    <row r="104" spans="1:15" ht="27" x14ac:dyDescent="0.25">
      <c r="A104" s="24">
        <f t="shared" si="3"/>
        <v>3</v>
      </c>
      <c r="B104" s="23">
        <v>13</v>
      </c>
      <c r="C104" s="17" t="str">
        <f>LEFT(D104,2)&amp;"****"</f>
        <v>치즈****</v>
      </c>
      <c r="D104" s="17" t="s">
        <v>286</v>
      </c>
      <c r="E104" s="18">
        <v>43173</v>
      </c>
      <c r="F104" s="19">
        <v>1883820300</v>
      </c>
      <c r="G104" s="20">
        <v>1.7999999999999999E-2</v>
      </c>
      <c r="H104" s="19">
        <v>1883820300</v>
      </c>
      <c r="I104" s="19">
        <v>228036</v>
      </c>
      <c r="J104" s="19">
        <v>228036</v>
      </c>
      <c r="K104" s="19">
        <v>364</v>
      </c>
      <c r="L104" s="19">
        <v>14517</v>
      </c>
      <c r="M104" s="17" t="s">
        <v>153</v>
      </c>
      <c r="N104" s="17" t="s">
        <v>153</v>
      </c>
      <c r="O104" s="17" t="s">
        <v>261</v>
      </c>
    </row>
    <row r="105" spans="1:15" ht="54" x14ac:dyDescent="0.25">
      <c r="A105" s="24">
        <f t="shared" si="3"/>
        <v>3</v>
      </c>
      <c r="B105" s="23">
        <v>14</v>
      </c>
      <c r="C105" s="17" t="str">
        <f>LEFT(D105,2)&amp;"****"</f>
        <v>허리****</v>
      </c>
      <c r="D105" s="17" t="s">
        <v>287</v>
      </c>
      <c r="E105" s="18">
        <v>43173</v>
      </c>
      <c r="F105" s="19">
        <v>1722214848</v>
      </c>
      <c r="G105" s="20">
        <v>1.7000000000000001E-2</v>
      </c>
      <c r="H105" s="19">
        <v>1722214848</v>
      </c>
      <c r="I105" s="19">
        <v>213672</v>
      </c>
      <c r="J105" s="19">
        <v>213672</v>
      </c>
      <c r="K105" s="19">
        <v>544</v>
      </c>
      <c r="L105" s="19">
        <v>16283</v>
      </c>
      <c r="M105" s="17" t="s">
        <v>150</v>
      </c>
      <c r="N105" s="17" t="s">
        <v>150</v>
      </c>
      <c r="O105" s="17" t="s">
        <v>156</v>
      </c>
    </row>
    <row r="106" spans="1:15" ht="27" x14ac:dyDescent="0.25">
      <c r="A106" s="24">
        <f t="shared" si="3"/>
        <v>3</v>
      </c>
      <c r="B106" s="23">
        <v>15</v>
      </c>
      <c r="C106" s="17" t="str">
        <f>LEFT(D106,2)&amp;"****"</f>
        <v>나미****</v>
      </c>
      <c r="D106" s="17" t="s">
        <v>288</v>
      </c>
      <c r="E106" s="18">
        <v>43159</v>
      </c>
      <c r="F106" s="19">
        <v>1109045685</v>
      </c>
      <c r="G106" s="20">
        <v>1.0999999999999999E-2</v>
      </c>
      <c r="H106" s="19">
        <v>1458105285</v>
      </c>
      <c r="I106" s="19">
        <v>137444</v>
      </c>
      <c r="J106" s="19">
        <v>192115</v>
      </c>
      <c r="K106" s="19">
        <v>532</v>
      </c>
      <c r="L106" s="19">
        <v>8957</v>
      </c>
      <c r="M106" s="17" t="s">
        <v>165</v>
      </c>
      <c r="N106" s="17" t="s">
        <v>165</v>
      </c>
      <c r="O106" s="17" t="s">
        <v>166</v>
      </c>
    </row>
    <row r="107" spans="1:15" ht="67.5" x14ac:dyDescent="0.25">
      <c r="A107" s="24">
        <f t="shared" si="3"/>
        <v>3</v>
      </c>
      <c r="B107" s="23">
        <v>16</v>
      </c>
      <c r="C107" s="17" t="str">
        <f>LEFT(D107,2)&amp;"****"</f>
        <v>콜 ****</v>
      </c>
      <c r="D107" s="17" t="s">
        <v>242</v>
      </c>
      <c r="E107" s="18">
        <v>43181</v>
      </c>
      <c r="F107" s="19">
        <v>962889400</v>
      </c>
      <c r="G107" s="20">
        <v>8.9999999999999993E-3</v>
      </c>
      <c r="H107" s="19">
        <v>962889400</v>
      </c>
      <c r="I107" s="19">
        <v>116530</v>
      </c>
      <c r="J107" s="19">
        <v>116530</v>
      </c>
      <c r="K107" s="19">
        <v>192</v>
      </c>
      <c r="L107" s="19">
        <v>5540</v>
      </c>
      <c r="M107" s="17" t="s">
        <v>231</v>
      </c>
      <c r="N107" s="17" t="s">
        <v>243</v>
      </c>
      <c r="O107" s="17" t="s">
        <v>181</v>
      </c>
    </row>
    <row r="108" spans="1:15" ht="27" x14ac:dyDescent="0.25">
      <c r="A108" s="24">
        <f t="shared" si="3"/>
        <v>3</v>
      </c>
      <c r="B108" s="23">
        <v>17</v>
      </c>
      <c r="C108" s="17" t="str">
        <f>LEFT(D108,2)&amp;"****"</f>
        <v>더 ****</v>
      </c>
      <c r="D108" s="17" t="s">
        <v>289</v>
      </c>
      <c r="E108" s="18">
        <v>43159</v>
      </c>
      <c r="F108" s="19">
        <v>922703148</v>
      </c>
      <c r="G108" s="20">
        <v>8.9999999999999993E-3</v>
      </c>
      <c r="H108" s="19">
        <v>1065076948</v>
      </c>
      <c r="I108" s="19">
        <v>114032</v>
      </c>
      <c r="J108" s="19">
        <v>134586</v>
      </c>
      <c r="K108" s="19">
        <v>273</v>
      </c>
      <c r="L108" s="19">
        <v>5900</v>
      </c>
      <c r="M108" s="17" t="s">
        <v>150</v>
      </c>
      <c r="N108" s="17" t="s">
        <v>150</v>
      </c>
      <c r="O108" s="17" t="s">
        <v>184</v>
      </c>
    </row>
    <row r="109" spans="1:15" ht="40.5" x14ac:dyDescent="0.25">
      <c r="A109" s="24">
        <f t="shared" si="3"/>
        <v>3</v>
      </c>
      <c r="B109" s="23">
        <v>18</v>
      </c>
      <c r="C109" s="17" t="str">
        <f>LEFT(D109,2)&amp;"****"</f>
        <v>레드****</v>
      </c>
      <c r="D109" s="17" t="s">
        <v>290</v>
      </c>
      <c r="E109" s="18">
        <v>43159</v>
      </c>
      <c r="F109" s="19">
        <v>733113100</v>
      </c>
      <c r="G109" s="20">
        <v>6.9999999999999897E-3</v>
      </c>
      <c r="H109" s="19">
        <v>847303700</v>
      </c>
      <c r="I109" s="19">
        <v>88611</v>
      </c>
      <c r="J109" s="19">
        <v>106664</v>
      </c>
      <c r="K109" s="19">
        <v>384</v>
      </c>
      <c r="L109" s="19">
        <v>5686</v>
      </c>
      <c r="M109" s="17" t="s">
        <v>150</v>
      </c>
      <c r="N109" s="17" t="s">
        <v>150</v>
      </c>
      <c r="O109" s="17" t="s">
        <v>161</v>
      </c>
    </row>
    <row r="110" spans="1:15" ht="40.5" x14ac:dyDescent="0.25">
      <c r="A110" s="24">
        <f t="shared" si="3"/>
        <v>3</v>
      </c>
      <c r="B110" s="23">
        <v>19</v>
      </c>
      <c r="C110" s="17" t="str">
        <f>LEFT(D110,2)&amp;"****"</f>
        <v>쓰리****</v>
      </c>
      <c r="D110" s="17" t="s">
        <v>291</v>
      </c>
      <c r="E110" s="18">
        <v>43174</v>
      </c>
      <c r="F110" s="19">
        <v>715939000</v>
      </c>
      <c r="G110" s="20">
        <v>6.9999999999999897E-3</v>
      </c>
      <c r="H110" s="19">
        <v>719217000</v>
      </c>
      <c r="I110" s="19">
        <v>87150</v>
      </c>
      <c r="J110" s="19">
        <v>87551</v>
      </c>
      <c r="K110" s="19">
        <v>110</v>
      </c>
      <c r="L110" s="19">
        <v>3356</v>
      </c>
      <c r="M110" s="17" t="s">
        <v>150</v>
      </c>
      <c r="N110" s="17" t="s">
        <v>150</v>
      </c>
      <c r="O110" s="17" t="s">
        <v>161</v>
      </c>
    </row>
    <row r="111" spans="1:15" ht="40.5" x14ac:dyDescent="0.25">
      <c r="A111" s="24">
        <f t="shared" si="3"/>
        <v>3</v>
      </c>
      <c r="B111" s="23">
        <v>20</v>
      </c>
      <c r="C111" s="17" t="str">
        <f>LEFT(D111,2)&amp;"****"</f>
        <v>게이****</v>
      </c>
      <c r="D111" s="17" t="s">
        <v>292</v>
      </c>
      <c r="E111" s="18">
        <v>43159</v>
      </c>
      <c r="F111" s="19">
        <v>716191900</v>
      </c>
      <c r="G111" s="20">
        <v>6.9999999999999897E-3</v>
      </c>
      <c r="H111" s="19">
        <v>820696100</v>
      </c>
      <c r="I111" s="19">
        <v>85516</v>
      </c>
      <c r="J111" s="19">
        <v>101129</v>
      </c>
      <c r="K111" s="19">
        <v>208</v>
      </c>
      <c r="L111" s="19">
        <v>4874</v>
      </c>
      <c r="M111" s="17" t="s">
        <v>153</v>
      </c>
      <c r="N111" s="17" t="s">
        <v>153</v>
      </c>
      <c r="O111" s="17" t="s">
        <v>293</v>
      </c>
    </row>
    <row r="112" spans="1:15" x14ac:dyDescent="0.25">
      <c r="A112" s="24">
        <f t="shared" si="3"/>
        <v>3</v>
      </c>
      <c r="B112" s="23">
        <v>21</v>
      </c>
      <c r="C112" s="17" t="str">
        <f>LEFT(D112,2)&amp;"****"</f>
        <v>플로****</v>
      </c>
      <c r="D112" s="17" t="s">
        <v>294</v>
      </c>
      <c r="E112" s="18">
        <v>43166</v>
      </c>
      <c r="F112" s="19">
        <v>633923300</v>
      </c>
      <c r="G112" s="20">
        <v>6.0000000000000001E-3</v>
      </c>
      <c r="H112" s="19">
        <v>693999500</v>
      </c>
      <c r="I112" s="19">
        <v>75579</v>
      </c>
      <c r="J112" s="19">
        <v>83109</v>
      </c>
      <c r="K112" s="19">
        <v>126</v>
      </c>
      <c r="L112" s="19">
        <v>4568</v>
      </c>
      <c r="M112" s="17" t="s">
        <v>150</v>
      </c>
      <c r="N112" s="17" t="s">
        <v>150</v>
      </c>
      <c r="O112" s="17" t="s">
        <v>219</v>
      </c>
    </row>
    <row r="113" spans="1:15" ht="27" x14ac:dyDescent="0.25">
      <c r="A113" s="24">
        <f t="shared" si="3"/>
        <v>3</v>
      </c>
      <c r="B113" s="23">
        <v>22</v>
      </c>
      <c r="C113" s="17" t="str">
        <f>LEFT(D113,2)&amp;"****"</f>
        <v>미니****</v>
      </c>
      <c r="D113" s="17" t="s">
        <v>268</v>
      </c>
      <c r="E113" s="18">
        <v>43181</v>
      </c>
      <c r="F113" s="19">
        <v>532666200</v>
      </c>
      <c r="G113" s="20">
        <v>5.0000000000000001E-3</v>
      </c>
      <c r="H113" s="19">
        <v>532666200</v>
      </c>
      <c r="I113" s="19">
        <v>71110</v>
      </c>
      <c r="J113" s="19">
        <v>71110</v>
      </c>
      <c r="K113" s="19">
        <v>458</v>
      </c>
      <c r="L113" s="19">
        <v>3450</v>
      </c>
      <c r="M113" s="17" t="s">
        <v>153</v>
      </c>
      <c r="N113" s="17" t="s">
        <v>153</v>
      </c>
      <c r="O113" s="17" t="s">
        <v>269</v>
      </c>
    </row>
    <row r="114" spans="1:15" ht="54" x14ac:dyDescent="0.25">
      <c r="A114" s="24">
        <f t="shared" si="3"/>
        <v>3</v>
      </c>
      <c r="B114" s="23">
        <v>23</v>
      </c>
      <c r="C114" s="17" t="str">
        <f>LEFT(D114,2)&amp;"****"</f>
        <v>50****</v>
      </c>
      <c r="D114" s="17" t="s">
        <v>295</v>
      </c>
      <c r="E114" s="18">
        <v>43152</v>
      </c>
      <c r="F114" s="19">
        <v>541824400</v>
      </c>
      <c r="G114" s="20">
        <v>5.0000000000000001E-3</v>
      </c>
      <c r="H114" s="19">
        <v>1855835700</v>
      </c>
      <c r="I114" s="19">
        <v>61140</v>
      </c>
      <c r="J114" s="19">
        <v>216336</v>
      </c>
      <c r="K114" s="19">
        <v>146</v>
      </c>
      <c r="L114" s="19">
        <v>3362</v>
      </c>
      <c r="M114" s="17" t="s">
        <v>150</v>
      </c>
      <c r="N114" s="17" t="s">
        <v>150</v>
      </c>
      <c r="O114" s="17" t="s">
        <v>151</v>
      </c>
    </row>
    <row r="115" spans="1:15" ht="27" x14ac:dyDescent="0.25">
      <c r="A115" s="24">
        <f t="shared" si="3"/>
        <v>3</v>
      </c>
      <c r="B115" s="23">
        <v>24</v>
      </c>
      <c r="C115" s="17" t="str">
        <f>LEFT(D115,2)&amp;"****"</f>
        <v>온리****</v>
      </c>
      <c r="D115" s="17" t="s">
        <v>296</v>
      </c>
      <c r="E115" s="18">
        <v>43166</v>
      </c>
      <c r="F115" s="19">
        <v>373727300</v>
      </c>
      <c r="G115" s="20">
        <v>4.0000000000000001E-3</v>
      </c>
      <c r="H115" s="19">
        <v>390912300</v>
      </c>
      <c r="I115" s="19">
        <v>47540</v>
      </c>
      <c r="J115" s="19">
        <v>49612</v>
      </c>
      <c r="K115" s="19">
        <v>301</v>
      </c>
      <c r="L115" s="19">
        <v>4428</v>
      </c>
      <c r="M115" s="17" t="s">
        <v>150</v>
      </c>
      <c r="N115" s="17" t="s">
        <v>150</v>
      </c>
      <c r="O115" s="17" t="s">
        <v>175</v>
      </c>
    </row>
    <row r="116" spans="1:15" ht="27" x14ac:dyDescent="0.25">
      <c r="A116" s="24">
        <f t="shared" si="3"/>
        <v>3</v>
      </c>
      <c r="B116" s="23">
        <v>25</v>
      </c>
      <c r="C116" s="17" t="str">
        <f>LEFT(D116,2)&amp;"****"</f>
        <v>소공****</v>
      </c>
      <c r="D116" s="17" t="s">
        <v>277</v>
      </c>
      <c r="E116" s="18">
        <v>43181</v>
      </c>
      <c r="F116" s="19">
        <v>309905700</v>
      </c>
      <c r="G116" s="20">
        <v>3.0000000000000001E-3</v>
      </c>
      <c r="H116" s="19">
        <v>313276200</v>
      </c>
      <c r="I116" s="19">
        <v>39021</v>
      </c>
      <c r="J116" s="19">
        <v>39511</v>
      </c>
      <c r="K116" s="19">
        <v>284</v>
      </c>
      <c r="L116" s="19">
        <v>4062</v>
      </c>
      <c r="M116" s="17" t="s">
        <v>153</v>
      </c>
      <c r="N116" s="17" t="s">
        <v>153</v>
      </c>
      <c r="O116" s="17" t="s">
        <v>184</v>
      </c>
    </row>
    <row r="117" spans="1:15" ht="54" x14ac:dyDescent="0.25">
      <c r="A117" s="24">
        <f t="shared" si="3"/>
        <v>3</v>
      </c>
      <c r="B117" s="23">
        <v>26</v>
      </c>
      <c r="C117" s="17" t="str">
        <f>LEFT(D117,2)&amp;"****"</f>
        <v>프렌****</v>
      </c>
      <c r="D117" s="17" t="s">
        <v>297</v>
      </c>
      <c r="E117" s="18">
        <v>40906</v>
      </c>
      <c r="F117" s="19">
        <v>241656300</v>
      </c>
      <c r="G117" s="20">
        <v>2E-3</v>
      </c>
      <c r="H117" s="19">
        <v>4026883100</v>
      </c>
      <c r="I117" s="19">
        <v>32602</v>
      </c>
      <c r="J117" s="19">
        <v>549698</v>
      </c>
      <c r="K117" s="19">
        <v>187</v>
      </c>
      <c r="L117" s="19">
        <v>1679</v>
      </c>
      <c r="M117" s="17" t="s">
        <v>165</v>
      </c>
      <c r="N117" s="17" t="s">
        <v>165</v>
      </c>
      <c r="O117" s="17" t="s">
        <v>298</v>
      </c>
    </row>
    <row r="118" spans="1:15" ht="27" x14ac:dyDescent="0.25">
      <c r="A118" s="24">
        <f t="shared" si="3"/>
        <v>3</v>
      </c>
      <c r="B118" s="23">
        <v>27</v>
      </c>
      <c r="C118" s="17" t="str">
        <f>LEFT(D118,2)&amp;"****"</f>
        <v>패딩****</v>
      </c>
      <c r="D118" s="17" t="s">
        <v>299</v>
      </c>
      <c r="E118" s="18">
        <v>43139</v>
      </c>
      <c r="F118" s="19">
        <v>235910600</v>
      </c>
      <c r="G118" s="20">
        <v>2E-3</v>
      </c>
      <c r="H118" s="19">
        <v>2554346200</v>
      </c>
      <c r="I118" s="19">
        <v>30729</v>
      </c>
      <c r="J118" s="19">
        <v>338871</v>
      </c>
      <c r="K118" s="19">
        <v>150</v>
      </c>
      <c r="L118" s="19">
        <v>1206</v>
      </c>
      <c r="M118" s="17" t="s">
        <v>204</v>
      </c>
      <c r="N118" s="17" t="s">
        <v>300</v>
      </c>
      <c r="O118" s="17" t="s">
        <v>166</v>
      </c>
    </row>
    <row r="119" spans="1:15" ht="27" x14ac:dyDescent="0.25">
      <c r="A119" s="24">
        <f t="shared" si="3"/>
        <v>3</v>
      </c>
      <c r="B119" s="23">
        <v>28</v>
      </c>
      <c r="C119" s="17" t="str">
        <f>LEFT(D119,2)&amp;"****"</f>
        <v>로건****</v>
      </c>
      <c r="D119" s="17" t="s">
        <v>301</v>
      </c>
      <c r="E119" s="18">
        <v>43173</v>
      </c>
      <c r="F119" s="19">
        <v>178088100</v>
      </c>
      <c r="G119" s="20">
        <v>2E-3</v>
      </c>
      <c r="H119" s="19">
        <v>179989600</v>
      </c>
      <c r="I119" s="19">
        <v>23024</v>
      </c>
      <c r="J119" s="19">
        <v>23302</v>
      </c>
      <c r="K119" s="19">
        <v>257</v>
      </c>
      <c r="L119" s="19">
        <v>3243</v>
      </c>
      <c r="M119" s="17" t="s">
        <v>150</v>
      </c>
      <c r="N119" s="17" t="s">
        <v>150</v>
      </c>
      <c r="O119" s="17" t="s">
        <v>190</v>
      </c>
    </row>
    <row r="120" spans="1:15" ht="54" x14ac:dyDescent="0.25">
      <c r="A120" s="24">
        <f t="shared" si="3"/>
        <v>3</v>
      </c>
      <c r="B120" s="23">
        <v>29</v>
      </c>
      <c r="C120" s="17" t="str">
        <f>LEFT(D120,2)&amp;"****"</f>
        <v>팬텀****</v>
      </c>
      <c r="D120" s="17" t="s">
        <v>302</v>
      </c>
      <c r="E120" s="18">
        <v>43167</v>
      </c>
      <c r="F120" s="19">
        <v>178108600</v>
      </c>
      <c r="G120" s="20">
        <v>2E-3</v>
      </c>
      <c r="H120" s="19">
        <v>190758200</v>
      </c>
      <c r="I120" s="19">
        <v>21429</v>
      </c>
      <c r="J120" s="19">
        <v>22898</v>
      </c>
      <c r="K120" s="19">
        <v>42</v>
      </c>
      <c r="L120" s="19">
        <v>980</v>
      </c>
      <c r="M120" s="17" t="s">
        <v>150</v>
      </c>
      <c r="N120" s="17" t="s">
        <v>150</v>
      </c>
      <c r="O120" s="17" t="s">
        <v>151</v>
      </c>
    </row>
    <row r="121" spans="1:15" ht="27" x14ac:dyDescent="0.25">
      <c r="A121" s="24">
        <f t="shared" si="3"/>
        <v>3</v>
      </c>
      <c r="B121" s="23">
        <v>30</v>
      </c>
      <c r="C121" s="17" t="str">
        <f>LEFT(D121,2)&amp;"****"</f>
        <v>펭이****</v>
      </c>
      <c r="D121" s="17" t="s">
        <v>303</v>
      </c>
      <c r="E121" s="18">
        <v>43159</v>
      </c>
      <c r="F121" s="19">
        <v>141292700</v>
      </c>
      <c r="G121" s="20">
        <v>1E-3</v>
      </c>
      <c r="H121" s="19">
        <v>168968800</v>
      </c>
      <c r="I121" s="19">
        <v>18652</v>
      </c>
      <c r="J121" s="19">
        <v>22695</v>
      </c>
      <c r="K121" s="19">
        <v>233</v>
      </c>
      <c r="L121" s="19">
        <v>1341</v>
      </c>
      <c r="M121" s="17" t="s">
        <v>189</v>
      </c>
      <c r="N121" s="17" t="s">
        <v>189</v>
      </c>
      <c r="O121" s="17" t="s">
        <v>196</v>
      </c>
    </row>
    <row r="122" spans="1:15" ht="54" x14ac:dyDescent="0.25">
      <c r="A122" s="24">
        <f>MONTH("2018-02-01")</f>
        <v>2</v>
      </c>
      <c r="B122" s="23">
        <v>1</v>
      </c>
      <c r="C122" s="17" t="str">
        <f>LEFT(D122,2)&amp;"****"</f>
        <v>블랙****</v>
      </c>
      <c r="D122" s="17" t="s">
        <v>281</v>
      </c>
      <c r="E122" s="18">
        <v>43145</v>
      </c>
      <c r="F122" s="19">
        <v>40772915402</v>
      </c>
      <c r="G122" s="20">
        <v>0.32299999999999901</v>
      </c>
      <c r="H122" s="19">
        <v>40772915402</v>
      </c>
      <c r="I122" s="19">
        <v>4789420</v>
      </c>
      <c r="J122" s="19">
        <v>4789420</v>
      </c>
      <c r="K122" s="19">
        <v>1620</v>
      </c>
      <c r="L122" s="19">
        <v>93101</v>
      </c>
      <c r="M122" s="17" t="s">
        <v>150</v>
      </c>
      <c r="N122" s="17" t="s">
        <v>150</v>
      </c>
      <c r="O122" s="17" t="s">
        <v>173</v>
      </c>
    </row>
    <row r="123" spans="1:15" x14ac:dyDescent="0.25">
      <c r="A123" s="24">
        <f t="shared" ref="A123:A152" si="4">MONTH("2018-02-01")</f>
        <v>2</v>
      </c>
      <c r="B123" s="23">
        <v>2</v>
      </c>
      <c r="C123" s="17" t="str">
        <f>LEFT(D123,2)&amp;"****"</f>
        <v>조선****</v>
      </c>
      <c r="D123" s="17" t="s">
        <v>304</v>
      </c>
      <c r="E123" s="18">
        <v>43139</v>
      </c>
      <c r="F123" s="19">
        <v>19593112364</v>
      </c>
      <c r="G123" s="20">
        <v>0.155</v>
      </c>
      <c r="H123" s="19">
        <v>19725018364</v>
      </c>
      <c r="I123" s="19">
        <v>2411247</v>
      </c>
      <c r="J123" s="19">
        <v>2431040</v>
      </c>
      <c r="K123" s="19">
        <v>1249</v>
      </c>
      <c r="L123" s="19">
        <v>73664</v>
      </c>
      <c r="M123" s="17" t="s">
        <v>153</v>
      </c>
      <c r="N123" s="17" t="s">
        <v>153</v>
      </c>
      <c r="O123" s="17" t="s">
        <v>249</v>
      </c>
    </row>
    <row r="124" spans="1:15" ht="27" x14ac:dyDescent="0.25">
      <c r="A124" s="24">
        <f t="shared" si="4"/>
        <v>2</v>
      </c>
      <c r="B124" s="23">
        <v>3</v>
      </c>
      <c r="C124" s="17" t="str">
        <f>LEFT(D124,2)&amp;"****"</f>
        <v>골든****</v>
      </c>
      <c r="D124" s="17" t="s">
        <v>305</v>
      </c>
      <c r="E124" s="18">
        <v>43145</v>
      </c>
      <c r="F124" s="19">
        <v>11312817798</v>
      </c>
      <c r="G124" s="20">
        <v>8.8999999999999996E-2</v>
      </c>
      <c r="H124" s="19">
        <v>11312817798</v>
      </c>
      <c r="I124" s="19">
        <v>1373457</v>
      </c>
      <c r="J124" s="19">
        <v>1373457</v>
      </c>
      <c r="K124" s="19">
        <v>833</v>
      </c>
      <c r="L124" s="19">
        <v>41717</v>
      </c>
      <c r="M124" s="17" t="s">
        <v>153</v>
      </c>
      <c r="N124" s="17" t="s">
        <v>153</v>
      </c>
      <c r="O124" s="17" t="s">
        <v>154</v>
      </c>
    </row>
    <row r="125" spans="1:15" ht="27" x14ac:dyDescent="0.25">
      <c r="A125" s="24">
        <f t="shared" si="4"/>
        <v>2</v>
      </c>
      <c r="B125" s="23">
        <v>4</v>
      </c>
      <c r="C125" s="17" t="str">
        <f>LEFT(D125,2)&amp;"****"</f>
        <v>그것****</v>
      </c>
      <c r="D125" s="17" t="s">
        <v>306</v>
      </c>
      <c r="E125" s="18">
        <v>43117</v>
      </c>
      <c r="F125" s="19">
        <v>9098275530</v>
      </c>
      <c r="G125" s="20">
        <v>7.1999999999999995E-2</v>
      </c>
      <c r="H125" s="19">
        <v>27427616182</v>
      </c>
      <c r="I125" s="19">
        <v>1128676</v>
      </c>
      <c r="J125" s="19">
        <v>3415172</v>
      </c>
      <c r="K125" s="19">
        <v>863</v>
      </c>
      <c r="L125" s="19">
        <v>43908</v>
      </c>
      <c r="M125" s="17" t="s">
        <v>153</v>
      </c>
      <c r="N125" s="17" t="s">
        <v>153</v>
      </c>
      <c r="O125" s="17" t="s">
        <v>154</v>
      </c>
    </row>
    <row r="126" spans="1:15" ht="54" x14ac:dyDescent="0.25">
      <c r="A126" s="24">
        <f t="shared" si="4"/>
        <v>2</v>
      </c>
      <c r="B126" s="23">
        <v>5</v>
      </c>
      <c r="C126" s="17" t="str">
        <f>LEFT(D126,2)&amp;"****"</f>
        <v>코코****</v>
      </c>
      <c r="D126" s="17" t="s">
        <v>307</v>
      </c>
      <c r="E126" s="18">
        <v>43111</v>
      </c>
      <c r="F126" s="19">
        <v>6135505224</v>
      </c>
      <c r="G126" s="20">
        <v>4.9000000000000002E-2</v>
      </c>
      <c r="H126" s="19">
        <v>27642707940</v>
      </c>
      <c r="I126" s="19">
        <v>767441</v>
      </c>
      <c r="J126" s="19">
        <v>3503109</v>
      </c>
      <c r="K126" s="19">
        <v>805</v>
      </c>
      <c r="L126" s="19">
        <v>27511</v>
      </c>
      <c r="M126" s="17" t="s">
        <v>150</v>
      </c>
      <c r="N126" s="17" t="s">
        <v>150</v>
      </c>
      <c r="O126" s="17" t="s">
        <v>173</v>
      </c>
    </row>
    <row r="127" spans="1:15" ht="54" x14ac:dyDescent="0.25">
      <c r="A127" s="24">
        <f t="shared" si="4"/>
        <v>2</v>
      </c>
      <c r="B127" s="23">
        <v>6</v>
      </c>
      <c r="C127" s="17" t="str">
        <f>LEFT(D127,2)&amp;"****"</f>
        <v>염력****</v>
      </c>
      <c r="D127" s="17" t="s">
        <v>308</v>
      </c>
      <c r="E127" s="18">
        <v>43131</v>
      </c>
      <c r="F127" s="19">
        <v>5785901512</v>
      </c>
      <c r="G127" s="20">
        <v>4.5999999999999999E-2</v>
      </c>
      <c r="H127" s="19">
        <v>7463453112</v>
      </c>
      <c r="I127" s="19">
        <v>713364</v>
      </c>
      <c r="J127" s="19">
        <v>986658</v>
      </c>
      <c r="K127" s="19">
        <v>1053</v>
      </c>
      <c r="L127" s="19">
        <v>39030</v>
      </c>
      <c r="M127" s="17" t="s">
        <v>153</v>
      </c>
      <c r="N127" s="17" t="s">
        <v>153</v>
      </c>
      <c r="O127" s="17" t="s">
        <v>156</v>
      </c>
    </row>
    <row r="128" spans="1:15" ht="40.5" x14ac:dyDescent="0.25">
      <c r="A128" s="24">
        <f t="shared" si="4"/>
        <v>2</v>
      </c>
      <c r="B128" s="23">
        <v>7</v>
      </c>
      <c r="C128" s="17" t="str">
        <f>LEFT(D128,2)&amp;"****"</f>
        <v>월요****</v>
      </c>
      <c r="D128" s="17" t="s">
        <v>283</v>
      </c>
      <c r="E128" s="18">
        <v>43153</v>
      </c>
      <c r="F128" s="19">
        <v>3772166500</v>
      </c>
      <c r="G128" s="20">
        <v>0.03</v>
      </c>
      <c r="H128" s="19">
        <v>3772166500</v>
      </c>
      <c r="I128" s="19">
        <v>469685</v>
      </c>
      <c r="J128" s="19">
        <v>469685</v>
      </c>
      <c r="K128" s="19">
        <v>355</v>
      </c>
      <c r="L128" s="19">
        <v>9028</v>
      </c>
      <c r="M128" s="17" t="s">
        <v>216</v>
      </c>
      <c r="N128" s="17" t="s">
        <v>284</v>
      </c>
      <c r="O128" s="17" t="s">
        <v>232</v>
      </c>
    </row>
    <row r="129" spans="1:15" ht="67.5" x14ac:dyDescent="0.25">
      <c r="A129" s="24">
        <f t="shared" si="4"/>
        <v>2</v>
      </c>
      <c r="B129" s="23">
        <v>8</v>
      </c>
      <c r="C129" s="17" t="str">
        <f>LEFT(D129,2)&amp;"****"</f>
        <v>인시****</v>
      </c>
      <c r="D129" s="17" t="s">
        <v>309</v>
      </c>
      <c r="E129" s="18">
        <v>43131</v>
      </c>
      <c r="F129" s="19">
        <v>3660884364</v>
      </c>
      <c r="G129" s="20">
        <v>2.8999999999999901E-2</v>
      </c>
      <c r="H129" s="19">
        <v>4292946864</v>
      </c>
      <c r="I129" s="19">
        <v>449756</v>
      </c>
      <c r="J129" s="19">
        <v>553128</v>
      </c>
      <c r="K129" s="19">
        <v>769</v>
      </c>
      <c r="L129" s="19">
        <v>21840</v>
      </c>
      <c r="M129" s="17" t="s">
        <v>150</v>
      </c>
      <c r="N129" s="17" t="s">
        <v>150</v>
      </c>
      <c r="O129" s="17" t="s">
        <v>181</v>
      </c>
    </row>
    <row r="130" spans="1:15" ht="40.5" x14ac:dyDescent="0.25">
      <c r="A130" s="24">
        <f t="shared" si="4"/>
        <v>2</v>
      </c>
      <c r="B130" s="23">
        <v>9</v>
      </c>
      <c r="C130" s="17" t="str">
        <f>LEFT(D130,2)&amp;"****"</f>
        <v>흥부****</v>
      </c>
      <c r="D130" s="17" t="s">
        <v>310</v>
      </c>
      <c r="E130" s="18">
        <v>43145</v>
      </c>
      <c r="F130" s="19">
        <v>3361497500</v>
      </c>
      <c r="G130" s="20">
        <v>2.7E-2</v>
      </c>
      <c r="H130" s="19">
        <v>3361497500</v>
      </c>
      <c r="I130" s="19">
        <v>413515</v>
      </c>
      <c r="J130" s="19">
        <v>413515</v>
      </c>
      <c r="K130" s="19">
        <v>627</v>
      </c>
      <c r="L130" s="19">
        <v>18555</v>
      </c>
      <c r="M130" s="17" t="s">
        <v>153</v>
      </c>
      <c r="N130" s="17" t="s">
        <v>153</v>
      </c>
      <c r="O130" s="17" t="s">
        <v>214</v>
      </c>
    </row>
    <row r="131" spans="1:15" ht="40.5" x14ac:dyDescent="0.25">
      <c r="A131" s="24">
        <f t="shared" si="4"/>
        <v>2</v>
      </c>
      <c r="B131" s="23">
        <v>10</v>
      </c>
      <c r="C131" s="17" t="str">
        <f>LEFT(D131,2)&amp;"****"</f>
        <v>신과****</v>
      </c>
      <c r="D131" s="17" t="s">
        <v>311</v>
      </c>
      <c r="E131" s="18">
        <v>43089</v>
      </c>
      <c r="F131" s="19">
        <v>2927607400</v>
      </c>
      <c r="G131" s="20">
        <v>2.3E-2</v>
      </c>
      <c r="H131" s="19">
        <v>115694181237</v>
      </c>
      <c r="I131" s="19">
        <v>358512</v>
      </c>
      <c r="J131" s="19">
        <v>14410246</v>
      </c>
      <c r="K131" s="19">
        <v>534</v>
      </c>
      <c r="L131" s="19">
        <v>14938</v>
      </c>
      <c r="M131" s="17" t="s">
        <v>153</v>
      </c>
      <c r="N131" s="17" t="s">
        <v>153</v>
      </c>
      <c r="O131" s="17" t="s">
        <v>214</v>
      </c>
    </row>
    <row r="132" spans="1:15" ht="27" x14ac:dyDescent="0.25">
      <c r="A132" s="24">
        <f t="shared" si="4"/>
        <v>2</v>
      </c>
      <c r="B132" s="23">
        <v>11</v>
      </c>
      <c r="C132" s="17" t="str">
        <f>LEFT(D132,2)&amp;"****"</f>
        <v>패딩****</v>
      </c>
      <c r="D132" s="17" t="s">
        <v>299</v>
      </c>
      <c r="E132" s="18">
        <v>43139</v>
      </c>
      <c r="F132" s="19">
        <v>2290931600</v>
      </c>
      <c r="G132" s="20">
        <v>1.7999999999999999E-2</v>
      </c>
      <c r="H132" s="19">
        <v>2318435600</v>
      </c>
      <c r="I132" s="19">
        <v>305149</v>
      </c>
      <c r="J132" s="19">
        <v>308142</v>
      </c>
      <c r="K132" s="19">
        <v>629</v>
      </c>
      <c r="L132" s="19">
        <v>13249</v>
      </c>
      <c r="M132" s="17" t="s">
        <v>204</v>
      </c>
      <c r="N132" s="17" t="s">
        <v>300</v>
      </c>
      <c r="O132" s="17" t="s">
        <v>166</v>
      </c>
    </row>
    <row r="133" spans="1:15" ht="27" x14ac:dyDescent="0.25">
      <c r="A133" s="24">
        <f t="shared" si="4"/>
        <v>2</v>
      </c>
      <c r="B133" s="23">
        <v>12</v>
      </c>
      <c r="C133" s="17" t="str">
        <f>LEFT(D133,2)&amp;"****"</f>
        <v>명탐****</v>
      </c>
      <c r="D133" s="17" t="s">
        <v>312</v>
      </c>
      <c r="E133" s="18">
        <v>43145</v>
      </c>
      <c r="F133" s="19">
        <v>1760965200</v>
      </c>
      <c r="G133" s="20">
        <v>1.39999999999999E-2</v>
      </c>
      <c r="H133" s="19">
        <v>1760965200</v>
      </c>
      <c r="I133" s="19">
        <v>237011</v>
      </c>
      <c r="J133" s="19">
        <v>237011</v>
      </c>
      <c r="K133" s="19">
        <v>487</v>
      </c>
      <c r="L133" s="19">
        <v>8186</v>
      </c>
      <c r="M133" s="17" t="s">
        <v>165</v>
      </c>
      <c r="N133" s="17" t="s">
        <v>165</v>
      </c>
      <c r="O133" s="17" t="s">
        <v>154</v>
      </c>
    </row>
    <row r="134" spans="1:15" ht="40.5" x14ac:dyDescent="0.25">
      <c r="A134" s="24">
        <f t="shared" si="4"/>
        <v>2</v>
      </c>
      <c r="B134" s="23">
        <v>13</v>
      </c>
      <c r="C134" s="17" t="str">
        <f>LEFT(D134,2)&amp;"****"</f>
        <v>셰이****</v>
      </c>
      <c r="D134" s="17" t="s">
        <v>285</v>
      </c>
      <c r="E134" s="18">
        <v>43153</v>
      </c>
      <c r="F134" s="19">
        <v>1938980955</v>
      </c>
      <c r="G134" s="20">
        <v>1.4999999999999999E-2</v>
      </c>
      <c r="H134" s="19">
        <v>1940562955</v>
      </c>
      <c r="I134" s="19">
        <v>235742</v>
      </c>
      <c r="J134" s="19">
        <v>235968</v>
      </c>
      <c r="K134" s="19">
        <v>404</v>
      </c>
      <c r="L134" s="19">
        <v>7883</v>
      </c>
      <c r="M134" s="17" t="s">
        <v>150</v>
      </c>
      <c r="N134" s="17" t="s">
        <v>150</v>
      </c>
      <c r="O134" s="17" t="s">
        <v>161</v>
      </c>
    </row>
    <row r="135" spans="1:15" ht="40.5" x14ac:dyDescent="0.25">
      <c r="A135" s="24">
        <f t="shared" si="4"/>
        <v>2</v>
      </c>
      <c r="B135" s="23">
        <v>14</v>
      </c>
      <c r="C135" s="17" t="str">
        <f>LEFT(D135,2)&amp;"****"</f>
        <v>메이****</v>
      </c>
      <c r="D135" s="17" t="s">
        <v>313</v>
      </c>
      <c r="E135" s="18">
        <v>43117</v>
      </c>
      <c r="F135" s="19">
        <v>1753883979</v>
      </c>
      <c r="G135" s="20">
        <v>1.39999999999999E-2</v>
      </c>
      <c r="H135" s="19">
        <v>18888593104</v>
      </c>
      <c r="I135" s="19">
        <v>216997</v>
      </c>
      <c r="J135" s="19">
        <v>2297982</v>
      </c>
      <c r="K135" s="19">
        <v>508</v>
      </c>
      <c r="L135" s="19">
        <v>9234</v>
      </c>
      <c r="M135" s="17" t="s">
        <v>150</v>
      </c>
      <c r="N135" s="17" t="s">
        <v>150</v>
      </c>
      <c r="O135" s="17" t="s">
        <v>161</v>
      </c>
    </row>
    <row r="136" spans="1:15" ht="40.5" x14ac:dyDescent="0.25">
      <c r="A136" s="24">
        <f t="shared" si="4"/>
        <v>2</v>
      </c>
      <c r="B136" s="23">
        <v>15</v>
      </c>
      <c r="C136" s="17" t="str">
        <f>LEFT(D136,2)&amp;"****"</f>
        <v>12****</v>
      </c>
      <c r="D136" s="17" t="s">
        <v>314</v>
      </c>
      <c r="E136" s="18">
        <v>43131</v>
      </c>
      <c r="F136" s="19">
        <v>1637662800</v>
      </c>
      <c r="G136" s="20">
        <v>1.2999999999999999E-2</v>
      </c>
      <c r="H136" s="19">
        <v>1828579400</v>
      </c>
      <c r="I136" s="19">
        <v>193405</v>
      </c>
      <c r="J136" s="19">
        <v>222537</v>
      </c>
      <c r="K136" s="19">
        <v>211</v>
      </c>
      <c r="L136" s="19">
        <v>8742</v>
      </c>
      <c r="M136" s="17" t="s">
        <v>150</v>
      </c>
      <c r="N136" s="17" t="s">
        <v>150</v>
      </c>
      <c r="O136" s="17" t="s">
        <v>293</v>
      </c>
    </row>
    <row r="137" spans="1:15" ht="27" x14ac:dyDescent="0.25">
      <c r="A137" s="24">
        <f t="shared" si="4"/>
        <v>2</v>
      </c>
      <c r="B137" s="23">
        <v>16</v>
      </c>
      <c r="C137" s="17" t="str">
        <f>LEFT(D137,2)&amp;"****"</f>
        <v>궁합****</v>
      </c>
      <c r="D137" s="17" t="s">
        <v>280</v>
      </c>
      <c r="E137" s="18">
        <v>43159</v>
      </c>
      <c r="F137" s="19">
        <v>1099034900</v>
      </c>
      <c r="G137" s="20">
        <v>8.9999999999999993E-3</v>
      </c>
      <c r="H137" s="19">
        <v>1099034900</v>
      </c>
      <c r="I137" s="19">
        <v>179659</v>
      </c>
      <c r="J137" s="19">
        <v>179659</v>
      </c>
      <c r="K137" s="19">
        <v>855</v>
      </c>
      <c r="L137" s="19">
        <v>4127</v>
      </c>
      <c r="M137" s="17" t="s">
        <v>153</v>
      </c>
      <c r="N137" s="17" t="s">
        <v>153</v>
      </c>
      <c r="O137" s="17" t="s">
        <v>154</v>
      </c>
    </row>
    <row r="138" spans="1:15" ht="54" x14ac:dyDescent="0.25">
      <c r="A138" s="24">
        <f t="shared" si="4"/>
        <v>2</v>
      </c>
      <c r="B138" s="23">
        <v>17</v>
      </c>
      <c r="C138" s="17" t="str">
        <f>LEFT(D138,2)&amp;"****"</f>
        <v>50****</v>
      </c>
      <c r="D138" s="17" t="s">
        <v>295</v>
      </c>
      <c r="E138" s="18">
        <v>43152</v>
      </c>
      <c r="F138" s="19">
        <v>1314011300</v>
      </c>
      <c r="G138" s="20">
        <v>0.01</v>
      </c>
      <c r="H138" s="19">
        <v>1314011300</v>
      </c>
      <c r="I138" s="19">
        <v>155196</v>
      </c>
      <c r="J138" s="19">
        <v>155196</v>
      </c>
      <c r="K138" s="19">
        <v>213</v>
      </c>
      <c r="L138" s="19">
        <v>6625</v>
      </c>
      <c r="M138" s="17" t="s">
        <v>150</v>
      </c>
      <c r="N138" s="17" t="s">
        <v>150</v>
      </c>
      <c r="O138" s="17" t="s">
        <v>151</v>
      </c>
    </row>
    <row r="139" spans="1:15" ht="40.5" x14ac:dyDescent="0.25">
      <c r="A139" s="24">
        <f t="shared" si="4"/>
        <v>2</v>
      </c>
      <c r="B139" s="23">
        <v>18</v>
      </c>
      <c r="C139" s="17" t="str">
        <f>LEFT(D139,2)&amp;"****"</f>
        <v>리틀****</v>
      </c>
      <c r="D139" s="17" t="s">
        <v>278</v>
      </c>
      <c r="E139" s="18">
        <v>43159</v>
      </c>
      <c r="F139" s="19">
        <v>889188600</v>
      </c>
      <c r="G139" s="20">
        <v>6.9999999999999897E-3</v>
      </c>
      <c r="H139" s="19">
        <v>889188600</v>
      </c>
      <c r="I139" s="19">
        <v>146948</v>
      </c>
      <c r="J139" s="19">
        <v>146948</v>
      </c>
      <c r="K139" s="19">
        <v>831</v>
      </c>
      <c r="L139" s="19">
        <v>4275</v>
      </c>
      <c r="M139" s="17" t="s">
        <v>153</v>
      </c>
      <c r="N139" s="17" t="s">
        <v>153</v>
      </c>
      <c r="O139" s="17" t="s">
        <v>207</v>
      </c>
    </row>
    <row r="140" spans="1:15" ht="27" x14ac:dyDescent="0.25">
      <c r="A140" s="24">
        <f t="shared" si="4"/>
        <v>2</v>
      </c>
      <c r="B140" s="23">
        <v>19</v>
      </c>
      <c r="C140" s="17" t="str">
        <f>LEFT(D140,2)&amp;"****"</f>
        <v>19****</v>
      </c>
      <c r="D140" s="17">
        <v>1987</v>
      </c>
      <c r="E140" s="18">
        <v>43096</v>
      </c>
      <c r="F140" s="19">
        <v>1027518800</v>
      </c>
      <c r="G140" s="20">
        <v>8.0000000000000002E-3</v>
      </c>
      <c r="H140" s="19">
        <v>58162055145</v>
      </c>
      <c r="I140" s="19">
        <v>130053</v>
      </c>
      <c r="J140" s="19">
        <v>7231177</v>
      </c>
      <c r="K140" s="19">
        <v>417</v>
      </c>
      <c r="L140" s="19">
        <v>7178</v>
      </c>
      <c r="M140" s="17" t="s">
        <v>153</v>
      </c>
      <c r="N140" s="17" t="s">
        <v>153</v>
      </c>
      <c r="O140" s="17" t="s">
        <v>154</v>
      </c>
    </row>
    <row r="141" spans="1:15" ht="27" x14ac:dyDescent="0.25">
      <c r="A141" s="24">
        <f t="shared" si="4"/>
        <v>2</v>
      </c>
      <c r="B141" s="23">
        <v>20</v>
      </c>
      <c r="C141" s="17" t="str">
        <f>LEFT(D141,2)&amp;"****"</f>
        <v>마야****</v>
      </c>
      <c r="D141" s="17" t="s">
        <v>315</v>
      </c>
      <c r="E141" s="18">
        <v>43132</v>
      </c>
      <c r="F141" s="19">
        <v>669433200</v>
      </c>
      <c r="G141" s="20">
        <v>5.0000000000000001E-3</v>
      </c>
      <c r="H141" s="19">
        <v>694458700</v>
      </c>
      <c r="I141" s="19">
        <v>93880</v>
      </c>
      <c r="J141" s="19">
        <v>96690</v>
      </c>
      <c r="K141" s="19">
        <v>429</v>
      </c>
      <c r="L141" s="19">
        <v>4122</v>
      </c>
      <c r="M141" s="17" t="s">
        <v>209</v>
      </c>
      <c r="N141" s="17" t="s">
        <v>209</v>
      </c>
      <c r="O141" s="17" t="s">
        <v>187</v>
      </c>
    </row>
    <row r="142" spans="1:15" ht="27" x14ac:dyDescent="0.25">
      <c r="A142" s="24">
        <f t="shared" si="4"/>
        <v>2</v>
      </c>
      <c r="B142" s="23">
        <v>21</v>
      </c>
      <c r="C142" s="17" t="str">
        <f>LEFT(D142,2)&amp;"****"</f>
        <v>올 ****</v>
      </c>
      <c r="D142" s="17" t="s">
        <v>316</v>
      </c>
      <c r="E142" s="18">
        <v>43132</v>
      </c>
      <c r="F142" s="19">
        <v>540947100</v>
      </c>
      <c r="G142" s="20">
        <v>4.0000000000000001E-3</v>
      </c>
      <c r="H142" s="19">
        <v>562389100</v>
      </c>
      <c r="I142" s="19">
        <v>66753</v>
      </c>
      <c r="J142" s="19">
        <v>69446</v>
      </c>
      <c r="K142" s="19">
        <v>260</v>
      </c>
      <c r="L142" s="19">
        <v>4263</v>
      </c>
      <c r="M142" s="17" t="s">
        <v>150</v>
      </c>
      <c r="N142" s="17" t="s">
        <v>150</v>
      </c>
      <c r="O142" s="17" t="s">
        <v>192</v>
      </c>
    </row>
    <row r="143" spans="1:15" ht="40.5" x14ac:dyDescent="0.25">
      <c r="A143" s="24">
        <f t="shared" si="4"/>
        <v>2</v>
      </c>
      <c r="B143" s="23">
        <v>22</v>
      </c>
      <c r="C143" s="17" t="str">
        <f>LEFT(D143,2)&amp;"****"</f>
        <v>위대****</v>
      </c>
      <c r="D143" s="17" t="s">
        <v>317</v>
      </c>
      <c r="E143" s="18">
        <v>43089</v>
      </c>
      <c r="F143" s="19">
        <v>537272700</v>
      </c>
      <c r="G143" s="20">
        <v>4.0000000000000001E-3</v>
      </c>
      <c r="H143" s="19">
        <v>11443932200</v>
      </c>
      <c r="I143" s="19">
        <v>63659</v>
      </c>
      <c r="J143" s="19">
        <v>1394793</v>
      </c>
      <c r="K143" s="19">
        <v>82</v>
      </c>
      <c r="L143" s="19">
        <v>2202</v>
      </c>
      <c r="M143" s="17" t="s">
        <v>150</v>
      </c>
      <c r="N143" s="17" t="s">
        <v>150</v>
      </c>
      <c r="O143" s="17" t="s">
        <v>161</v>
      </c>
    </row>
    <row r="144" spans="1:15" ht="40.5" x14ac:dyDescent="0.25">
      <c r="A144" s="24">
        <f t="shared" si="4"/>
        <v>2</v>
      </c>
      <c r="B144" s="23">
        <v>23</v>
      </c>
      <c r="C144" s="17" t="str">
        <f>LEFT(D144,2)&amp;"****"</f>
        <v>타이****</v>
      </c>
      <c r="D144" s="17" t="s">
        <v>318</v>
      </c>
      <c r="E144" s="18">
        <v>35846</v>
      </c>
      <c r="F144" s="19">
        <v>428049000</v>
      </c>
      <c r="G144" s="20">
        <v>3.0000000000000001E-3</v>
      </c>
      <c r="H144" s="19">
        <v>4905682500</v>
      </c>
      <c r="I144" s="19">
        <v>58925</v>
      </c>
      <c r="J144" s="19">
        <v>429248</v>
      </c>
      <c r="K144" s="19">
        <v>107</v>
      </c>
      <c r="L144" s="19">
        <v>2767</v>
      </c>
      <c r="M144" s="17" t="s">
        <v>150</v>
      </c>
      <c r="N144" s="17" t="s">
        <v>150</v>
      </c>
      <c r="O144" s="17" t="s">
        <v>319</v>
      </c>
    </row>
    <row r="145" spans="1:15" ht="27" x14ac:dyDescent="0.25">
      <c r="A145" s="24">
        <f t="shared" si="4"/>
        <v>2</v>
      </c>
      <c r="B145" s="23">
        <v>24</v>
      </c>
      <c r="C145" s="17" t="str">
        <f>LEFT(D145,2)&amp;"****"</f>
        <v>나미****</v>
      </c>
      <c r="D145" s="17" t="s">
        <v>288</v>
      </c>
      <c r="E145" s="18">
        <v>43159</v>
      </c>
      <c r="F145" s="19">
        <v>343622600</v>
      </c>
      <c r="G145" s="20">
        <v>3.0000000000000001E-3</v>
      </c>
      <c r="H145" s="19">
        <v>349059600</v>
      </c>
      <c r="I145" s="19">
        <v>54056</v>
      </c>
      <c r="J145" s="19">
        <v>54671</v>
      </c>
      <c r="K145" s="19">
        <v>479</v>
      </c>
      <c r="L145" s="19">
        <v>1247</v>
      </c>
      <c r="M145" s="17" t="s">
        <v>165</v>
      </c>
      <c r="N145" s="17" t="s">
        <v>165</v>
      </c>
      <c r="O145" s="17" t="s">
        <v>166</v>
      </c>
    </row>
    <row r="146" spans="1:15" ht="54" x14ac:dyDescent="0.25">
      <c r="A146" s="24">
        <f t="shared" si="4"/>
        <v>2</v>
      </c>
      <c r="B146" s="23">
        <v>25</v>
      </c>
      <c r="C146" s="17" t="str">
        <f>LEFT(D146,2)&amp;"****"</f>
        <v>더 ****</v>
      </c>
      <c r="D146" s="17" t="s">
        <v>320</v>
      </c>
      <c r="E146" s="18">
        <v>43138</v>
      </c>
      <c r="F146" s="19">
        <v>319001600</v>
      </c>
      <c r="G146" s="20">
        <v>3.0000000000000001E-3</v>
      </c>
      <c r="H146" s="19">
        <v>320377600</v>
      </c>
      <c r="I146" s="19">
        <v>39060</v>
      </c>
      <c r="J146" s="19">
        <v>39232</v>
      </c>
      <c r="K146" s="19">
        <v>156</v>
      </c>
      <c r="L146" s="19">
        <v>3195</v>
      </c>
      <c r="M146" s="17" t="s">
        <v>216</v>
      </c>
      <c r="N146" s="17" t="s">
        <v>321</v>
      </c>
      <c r="O146" s="17" t="s">
        <v>322</v>
      </c>
    </row>
    <row r="147" spans="1:15" ht="27" x14ac:dyDescent="0.25">
      <c r="A147" s="24">
        <f t="shared" si="4"/>
        <v>2</v>
      </c>
      <c r="B147" s="23">
        <v>26</v>
      </c>
      <c r="C147" s="17" t="str">
        <f>LEFT(D147,2)&amp;"****"</f>
        <v>반딧****</v>
      </c>
      <c r="D147" s="17" t="s">
        <v>323</v>
      </c>
      <c r="E147" s="18">
        <v>43153</v>
      </c>
      <c r="F147" s="19">
        <v>215322400</v>
      </c>
      <c r="G147" s="20">
        <v>2E-3</v>
      </c>
      <c r="H147" s="19">
        <v>215322400</v>
      </c>
      <c r="I147" s="19">
        <v>30852</v>
      </c>
      <c r="J147" s="19">
        <v>30852</v>
      </c>
      <c r="K147" s="19">
        <v>303</v>
      </c>
      <c r="L147" s="19">
        <v>2144</v>
      </c>
      <c r="M147" s="17" t="s">
        <v>189</v>
      </c>
      <c r="N147" s="17" t="s">
        <v>189</v>
      </c>
      <c r="O147" s="17" t="s">
        <v>210</v>
      </c>
    </row>
    <row r="148" spans="1:15" ht="27" x14ac:dyDescent="0.25">
      <c r="A148" s="24">
        <f t="shared" si="4"/>
        <v>2</v>
      </c>
      <c r="B148" s="23">
        <v>27</v>
      </c>
      <c r="C148" s="17" t="str">
        <f>LEFT(D148,2)&amp;"****"</f>
        <v>지구****</v>
      </c>
      <c r="D148" s="17" t="s">
        <v>324</v>
      </c>
      <c r="E148" s="18">
        <v>43153</v>
      </c>
      <c r="F148" s="19">
        <v>185597500</v>
      </c>
      <c r="G148" s="20">
        <v>1E-3</v>
      </c>
      <c r="H148" s="19">
        <v>185597500</v>
      </c>
      <c r="I148" s="19">
        <v>24644</v>
      </c>
      <c r="J148" s="19">
        <v>24644</v>
      </c>
      <c r="K148" s="19">
        <v>231</v>
      </c>
      <c r="L148" s="19">
        <v>1774</v>
      </c>
      <c r="M148" s="17" t="s">
        <v>216</v>
      </c>
      <c r="N148" s="17" t="s">
        <v>216</v>
      </c>
      <c r="O148" s="17" t="s">
        <v>261</v>
      </c>
    </row>
    <row r="149" spans="1:15" ht="27" x14ac:dyDescent="0.25">
      <c r="A149" s="24">
        <f t="shared" si="4"/>
        <v>2</v>
      </c>
      <c r="B149" s="23">
        <v>28</v>
      </c>
      <c r="C149" s="17" t="str">
        <f>LEFT(D149,2)&amp;"****"</f>
        <v>원더****</v>
      </c>
      <c r="D149" s="17" t="s">
        <v>325</v>
      </c>
      <c r="E149" s="18">
        <v>43096</v>
      </c>
      <c r="F149" s="19">
        <v>160884000</v>
      </c>
      <c r="G149" s="20">
        <v>1E-3</v>
      </c>
      <c r="H149" s="19">
        <v>1957626489</v>
      </c>
      <c r="I149" s="19">
        <v>23161</v>
      </c>
      <c r="J149" s="19">
        <v>256130</v>
      </c>
      <c r="K149" s="19">
        <v>59</v>
      </c>
      <c r="L149" s="19">
        <v>1430</v>
      </c>
      <c r="M149" s="17" t="s">
        <v>150</v>
      </c>
      <c r="N149" s="17" t="s">
        <v>150</v>
      </c>
      <c r="O149" s="17" t="s">
        <v>184</v>
      </c>
    </row>
    <row r="150" spans="1:15" ht="54" x14ac:dyDescent="0.25">
      <c r="A150" s="24">
        <f t="shared" si="4"/>
        <v>2</v>
      </c>
      <c r="B150" s="23">
        <v>29</v>
      </c>
      <c r="C150" s="17" t="str">
        <f>LEFT(D150,2)&amp;"****"</f>
        <v>터닝****</v>
      </c>
      <c r="D150" s="17" t="s">
        <v>326</v>
      </c>
      <c r="E150" s="18">
        <v>43139</v>
      </c>
      <c r="F150" s="19">
        <v>164581700</v>
      </c>
      <c r="G150" s="20">
        <v>1E-3</v>
      </c>
      <c r="H150" s="19">
        <v>164581700</v>
      </c>
      <c r="I150" s="19">
        <v>21895</v>
      </c>
      <c r="J150" s="19">
        <v>21895</v>
      </c>
      <c r="K150" s="19">
        <v>168</v>
      </c>
      <c r="L150" s="19">
        <v>1697</v>
      </c>
      <c r="M150" s="17" t="s">
        <v>153</v>
      </c>
      <c r="N150" s="17" t="s">
        <v>153</v>
      </c>
      <c r="O150" s="17" t="s">
        <v>327</v>
      </c>
    </row>
    <row r="151" spans="1:15" ht="27" x14ac:dyDescent="0.25">
      <c r="A151" s="24">
        <f t="shared" si="4"/>
        <v>2</v>
      </c>
      <c r="B151" s="23">
        <v>30</v>
      </c>
      <c r="C151" s="17" t="str">
        <f>LEFT(D151,2)&amp;"****"</f>
        <v>더 ****</v>
      </c>
      <c r="D151" s="17" t="s">
        <v>289</v>
      </c>
      <c r="E151" s="18">
        <v>43159</v>
      </c>
      <c r="F151" s="19">
        <v>142373800</v>
      </c>
      <c r="G151" s="20">
        <v>1E-3</v>
      </c>
      <c r="H151" s="19">
        <v>142373800</v>
      </c>
      <c r="I151" s="19">
        <v>20554</v>
      </c>
      <c r="J151" s="19">
        <v>20554</v>
      </c>
      <c r="K151" s="19">
        <v>281</v>
      </c>
      <c r="L151" s="19">
        <v>673</v>
      </c>
      <c r="M151" s="17" t="s">
        <v>150</v>
      </c>
      <c r="N151" s="17" t="s">
        <v>150</v>
      </c>
      <c r="O151" s="17" t="s">
        <v>184</v>
      </c>
    </row>
    <row r="152" spans="1:15" ht="40.5" x14ac:dyDescent="0.25">
      <c r="A152" s="24">
        <f>MONTH("2018-01-01")</f>
        <v>1</v>
      </c>
      <c r="B152" s="23">
        <v>1</v>
      </c>
      <c r="C152" s="17" t="str">
        <f>LEFT(D152,2)&amp;"****"</f>
        <v>신과****</v>
      </c>
      <c r="D152" s="17" t="s">
        <v>311</v>
      </c>
      <c r="E152" s="18">
        <v>43089</v>
      </c>
      <c r="F152" s="19">
        <v>44416077405</v>
      </c>
      <c r="G152" s="20">
        <v>0.24299999999999999</v>
      </c>
      <c r="H152" s="19">
        <v>112766573837</v>
      </c>
      <c r="I152" s="19">
        <v>5512239</v>
      </c>
      <c r="J152" s="19">
        <v>14051734</v>
      </c>
      <c r="K152" s="19">
        <v>1644</v>
      </c>
      <c r="L152" s="19">
        <v>106960</v>
      </c>
      <c r="M152" s="17" t="s">
        <v>153</v>
      </c>
      <c r="N152" s="17" t="s">
        <v>153</v>
      </c>
      <c r="O152" s="17" t="s">
        <v>214</v>
      </c>
    </row>
    <row r="153" spans="1:15" ht="27" x14ac:dyDescent="0.25">
      <c r="A153" s="24">
        <f t="shared" ref="A153:A181" si="5">MONTH("2018-01-01")</f>
        <v>1</v>
      </c>
      <c r="B153" s="23">
        <v>2</v>
      </c>
      <c r="C153" s="17" t="str">
        <f>LEFT(D153,2)&amp;"****"</f>
        <v>19****</v>
      </c>
      <c r="D153" s="17">
        <v>1987</v>
      </c>
      <c r="E153" s="18">
        <v>43096</v>
      </c>
      <c r="F153" s="19">
        <v>41880532308</v>
      </c>
      <c r="G153" s="20">
        <v>0.22899999999999901</v>
      </c>
      <c r="H153" s="19">
        <v>57134536345</v>
      </c>
      <c r="I153" s="19">
        <v>5159047</v>
      </c>
      <c r="J153" s="19">
        <v>7101124</v>
      </c>
      <c r="K153" s="19">
        <v>1122</v>
      </c>
      <c r="L153" s="19">
        <v>103406</v>
      </c>
      <c r="M153" s="17" t="s">
        <v>153</v>
      </c>
      <c r="N153" s="17" t="s">
        <v>153</v>
      </c>
      <c r="O153" s="17" t="s">
        <v>154</v>
      </c>
    </row>
    <row r="154" spans="1:15" ht="54" x14ac:dyDescent="0.25">
      <c r="A154" s="24">
        <f t="shared" si="5"/>
        <v>1</v>
      </c>
      <c r="B154" s="23">
        <v>3</v>
      </c>
      <c r="C154" s="17" t="str">
        <f>LEFT(D154,2)&amp;"****"</f>
        <v>코코****</v>
      </c>
      <c r="D154" s="17" t="s">
        <v>307</v>
      </c>
      <c r="E154" s="18">
        <v>43111</v>
      </c>
      <c r="F154" s="19">
        <v>21469392716</v>
      </c>
      <c r="G154" s="20">
        <v>0.11699999999999899</v>
      </c>
      <c r="H154" s="19">
        <v>21507202716</v>
      </c>
      <c r="I154" s="19">
        <v>2732571</v>
      </c>
      <c r="J154" s="19">
        <v>2735668</v>
      </c>
      <c r="K154" s="19">
        <v>1177</v>
      </c>
      <c r="L154" s="19">
        <v>58030</v>
      </c>
      <c r="M154" s="17" t="s">
        <v>150</v>
      </c>
      <c r="N154" s="17" t="s">
        <v>150</v>
      </c>
      <c r="O154" s="17" t="s">
        <v>173</v>
      </c>
    </row>
    <row r="155" spans="1:15" ht="27" x14ac:dyDescent="0.25">
      <c r="A155" s="24">
        <f t="shared" si="5"/>
        <v>1</v>
      </c>
      <c r="B155" s="23">
        <v>4</v>
      </c>
      <c r="C155" s="17" t="str">
        <f>LEFT(D155,2)&amp;"****"</f>
        <v>그것****</v>
      </c>
      <c r="D155" s="17" t="s">
        <v>306</v>
      </c>
      <c r="E155" s="18">
        <v>43117</v>
      </c>
      <c r="F155" s="19">
        <v>18326028652</v>
      </c>
      <c r="G155" s="20">
        <v>0.1</v>
      </c>
      <c r="H155" s="19">
        <v>18329340652</v>
      </c>
      <c r="I155" s="19">
        <v>2286082</v>
      </c>
      <c r="J155" s="19">
        <v>2286496</v>
      </c>
      <c r="K155" s="19">
        <v>956</v>
      </c>
      <c r="L155" s="19">
        <v>51450</v>
      </c>
      <c r="M155" s="17" t="s">
        <v>153</v>
      </c>
      <c r="N155" s="17" t="s">
        <v>153</v>
      </c>
      <c r="O155" s="17" t="s">
        <v>154</v>
      </c>
    </row>
    <row r="156" spans="1:15" ht="40.5" x14ac:dyDescent="0.25">
      <c r="A156" s="24">
        <f t="shared" si="5"/>
        <v>1</v>
      </c>
      <c r="B156" s="23">
        <v>5</v>
      </c>
      <c r="C156" s="17" t="str">
        <f>LEFT(D156,2)&amp;"****"</f>
        <v>메이****</v>
      </c>
      <c r="D156" s="17" t="s">
        <v>313</v>
      </c>
      <c r="E156" s="18">
        <v>43117</v>
      </c>
      <c r="F156" s="19">
        <v>17134709125</v>
      </c>
      <c r="G156" s="20">
        <v>9.4E-2</v>
      </c>
      <c r="H156" s="19">
        <v>17134709125</v>
      </c>
      <c r="I156" s="19">
        <v>2080985</v>
      </c>
      <c r="J156" s="19">
        <v>2080985</v>
      </c>
      <c r="K156" s="19">
        <v>1090</v>
      </c>
      <c r="L156" s="19">
        <v>49610</v>
      </c>
      <c r="M156" s="17" t="s">
        <v>150</v>
      </c>
      <c r="N156" s="17" t="s">
        <v>150</v>
      </c>
      <c r="O156" s="17" t="s">
        <v>161</v>
      </c>
    </row>
    <row r="157" spans="1:15" ht="67.5" x14ac:dyDescent="0.25">
      <c r="A157" s="24">
        <f t="shared" si="5"/>
        <v>1</v>
      </c>
      <c r="B157" s="23">
        <v>6</v>
      </c>
      <c r="C157" s="17" t="str">
        <f>LEFT(D157,2)&amp;"****"</f>
        <v>쥬만****</v>
      </c>
      <c r="D157" s="17" t="s">
        <v>328</v>
      </c>
      <c r="E157" s="18">
        <v>43103</v>
      </c>
      <c r="F157" s="19">
        <v>13809169364</v>
      </c>
      <c r="G157" s="20">
        <v>7.4999999999999997E-2</v>
      </c>
      <c r="H157" s="19">
        <v>13830264364</v>
      </c>
      <c r="I157" s="19">
        <v>1707776</v>
      </c>
      <c r="J157" s="19">
        <v>1710350</v>
      </c>
      <c r="K157" s="19">
        <v>791</v>
      </c>
      <c r="L157" s="19">
        <v>41776</v>
      </c>
      <c r="M157" s="17" t="s">
        <v>150</v>
      </c>
      <c r="N157" s="17" t="s">
        <v>150</v>
      </c>
      <c r="O157" s="17" t="s">
        <v>181</v>
      </c>
    </row>
    <row r="158" spans="1:15" ht="40.5" x14ac:dyDescent="0.25">
      <c r="A158" s="24">
        <f t="shared" si="5"/>
        <v>1</v>
      </c>
      <c r="B158" s="23">
        <v>7</v>
      </c>
      <c r="C158" s="17" t="str">
        <f>LEFT(D158,2)&amp;"****"</f>
        <v>페르****</v>
      </c>
      <c r="D158" s="17" t="s">
        <v>329</v>
      </c>
      <c r="E158" s="18">
        <v>43103</v>
      </c>
      <c r="F158" s="19">
        <v>3833000500</v>
      </c>
      <c r="G158" s="20">
        <v>2.1000000000000001E-2</v>
      </c>
      <c r="H158" s="19">
        <v>3845250500</v>
      </c>
      <c r="I158" s="19">
        <v>530782</v>
      </c>
      <c r="J158" s="19">
        <v>532440</v>
      </c>
      <c r="K158" s="19">
        <v>698</v>
      </c>
      <c r="L158" s="19">
        <v>13632</v>
      </c>
      <c r="M158" s="17" t="s">
        <v>150</v>
      </c>
      <c r="N158" s="17" t="s">
        <v>150</v>
      </c>
      <c r="O158" s="17" t="s">
        <v>161</v>
      </c>
    </row>
    <row r="159" spans="1:15" ht="40.5" x14ac:dyDescent="0.25">
      <c r="A159" s="24">
        <f t="shared" si="5"/>
        <v>1</v>
      </c>
      <c r="B159" s="23">
        <v>8</v>
      </c>
      <c r="C159" s="17" t="str">
        <f>LEFT(D159,2)&amp;"****"</f>
        <v>위대****</v>
      </c>
      <c r="D159" s="17" t="s">
        <v>317</v>
      </c>
      <c r="E159" s="18">
        <v>43089</v>
      </c>
      <c r="F159" s="19">
        <v>4249620300</v>
      </c>
      <c r="G159" s="20">
        <v>2.3E-2</v>
      </c>
      <c r="H159" s="19">
        <v>10906659500</v>
      </c>
      <c r="I159" s="19">
        <v>516547</v>
      </c>
      <c r="J159" s="19">
        <v>1331134</v>
      </c>
      <c r="K159" s="19">
        <v>444</v>
      </c>
      <c r="L159" s="19">
        <v>13311</v>
      </c>
      <c r="M159" s="17" t="s">
        <v>150</v>
      </c>
      <c r="N159" s="17" t="s">
        <v>150</v>
      </c>
      <c r="O159" s="17" t="s">
        <v>161</v>
      </c>
    </row>
    <row r="160" spans="1:15" ht="54" x14ac:dyDescent="0.25">
      <c r="A160" s="24">
        <f t="shared" si="5"/>
        <v>1</v>
      </c>
      <c r="B160" s="23">
        <v>9</v>
      </c>
      <c r="C160" s="17" t="str">
        <f>LEFT(D160,2)&amp;"****"</f>
        <v>강철****</v>
      </c>
      <c r="D160" s="17" t="s">
        <v>330</v>
      </c>
      <c r="E160" s="18">
        <v>43083</v>
      </c>
      <c r="F160" s="19">
        <v>3484995400</v>
      </c>
      <c r="G160" s="20">
        <v>1.9E-2</v>
      </c>
      <c r="H160" s="19">
        <v>35479892966</v>
      </c>
      <c r="I160" s="19">
        <v>436716</v>
      </c>
      <c r="J160" s="19">
        <v>4451009</v>
      </c>
      <c r="K160" s="19">
        <v>602</v>
      </c>
      <c r="L160" s="19">
        <v>13209</v>
      </c>
      <c r="M160" s="17" t="s">
        <v>153</v>
      </c>
      <c r="N160" s="17" t="s">
        <v>153</v>
      </c>
      <c r="O160" s="17" t="s">
        <v>156</v>
      </c>
    </row>
    <row r="161" spans="1:15" ht="54" x14ac:dyDescent="0.25">
      <c r="A161" s="24">
        <f t="shared" si="5"/>
        <v>1</v>
      </c>
      <c r="B161" s="23">
        <v>10</v>
      </c>
      <c r="C161" s="17" t="str">
        <f>LEFT(D161,2)&amp;"****"</f>
        <v>염력****</v>
      </c>
      <c r="D161" s="17" t="s">
        <v>308</v>
      </c>
      <c r="E161" s="18">
        <v>43131</v>
      </c>
      <c r="F161" s="19">
        <v>1677551600</v>
      </c>
      <c r="G161" s="20">
        <v>8.9999999999999993E-3</v>
      </c>
      <c r="H161" s="19">
        <v>1677551600</v>
      </c>
      <c r="I161" s="19">
        <v>273294</v>
      </c>
      <c r="J161" s="19">
        <v>273294</v>
      </c>
      <c r="K161" s="19">
        <v>1099</v>
      </c>
      <c r="L161" s="19">
        <v>6378</v>
      </c>
      <c r="M161" s="17" t="s">
        <v>153</v>
      </c>
      <c r="N161" s="17" t="s">
        <v>153</v>
      </c>
      <c r="O161" s="17" t="s">
        <v>156</v>
      </c>
    </row>
    <row r="162" spans="1:15" ht="40.5" x14ac:dyDescent="0.25">
      <c r="A162" s="24">
        <f t="shared" si="5"/>
        <v>1</v>
      </c>
      <c r="B162" s="23">
        <v>11</v>
      </c>
      <c r="C162" s="17" t="str">
        <f>LEFT(D162,2)&amp;"****"</f>
        <v>커뮤****</v>
      </c>
      <c r="D162" s="17" t="s">
        <v>331</v>
      </c>
      <c r="E162" s="18">
        <v>43124</v>
      </c>
      <c r="F162" s="19">
        <v>2122704655</v>
      </c>
      <c r="G162" s="20">
        <v>1.2E-2</v>
      </c>
      <c r="H162" s="19">
        <v>2122704655</v>
      </c>
      <c r="I162" s="19">
        <v>264304</v>
      </c>
      <c r="J162" s="19">
        <v>264304</v>
      </c>
      <c r="K162" s="19">
        <v>575</v>
      </c>
      <c r="L162" s="19">
        <v>14264</v>
      </c>
      <c r="M162" s="17" t="s">
        <v>216</v>
      </c>
      <c r="N162" s="17" t="s">
        <v>332</v>
      </c>
      <c r="O162" s="17" t="s">
        <v>207</v>
      </c>
    </row>
    <row r="163" spans="1:15" ht="27" x14ac:dyDescent="0.25">
      <c r="A163" s="24">
        <f t="shared" si="5"/>
        <v>1</v>
      </c>
      <c r="B163" s="23">
        <v>12</v>
      </c>
      <c r="C163" s="17" t="str">
        <f>LEFT(D163,2)&amp;"****"</f>
        <v>1급****</v>
      </c>
      <c r="D163" s="17" t="s">
        <v>333</v>
      </c>
      <c r="E163" s="18">
        <v>43124</v>
      </c>
      <c r="F163" s="19">
        <v>1584274900</v>
      </c>
      <c r="G163" s="20">
        <v>8.9999999999999993E-3</v>
      </c>
      <c r="H163" s="19">
        <v>1592836900</v>
      </c>
      <c r="I163" s="19">
        <v>199108</v>
      </c>
      <c r="J163" s="19">
        <v>200100</v>
      </c>
      <c r="K163" s="19">
        <v>512</v>
      </c>
      <c r="L163" s="19">
        <v>9761</v>
      </c>
      <c r="M163" s="17" t="s">
        <v>153</v>
      </c>
      <c r="N163" s="17" t="s">
        <v>153</v>
      </c>
      <c r="O163" s="17" t="s">
        <v>261</v>
      </c>
    </row>
    <row r="164" spans="1:15" ht="27" x14ac:dyDescent="0.25">
      <c r="A164" s="24">
        <f t="shared" si="5"/>
        <v>1</v>
      </c>
      <c r="B164" s="23">
        <v>13</v>
      </c>
      <c r="C164" s="17" t="str">
        <f>LEFT(D164,2)&amp;"****"</f>
        <v>원더****</v>
      </c>
      <c r="D164" s="17" t="s">
        <v>325</v>
      </c>
      <c r="E164" s="18">
        <v>43096</v>
      </c>
      <c r="F164" s="19">
        <v>1164352789</v>
      </c>
      <c r="G164" s="20">
        <v>6.0000000000000001E-3</v>
      </c>
      <c r="H164" s="19">
        <v>1796742489</v>
      </c>
      <c r="I164" s="19">
        <v>151289</v>
      </c>
      <c r="J164" s="19">
        <v>232969</v>
      </c>
      <c r="K164" s="19">
        <v>183</v>
      </c>
      <c r="L164" s="19">
        <v>5812</v>
      </c>
      <c r="M164" s="17" t="s">
        <v>150</v>
      </c>
      <c r="N164" s="17" t="s">
        <v>150</v>
      </c>
      <c r="O164" s="17" t="s">
        <v>184</v>
      </c>
    </row>
    <row r="165" spans="1:15" ht="40.5" x14ac:dyDescent="0.25">
      <c r="A165" s="24">
        <f t="shared" si="5"/>
        <v>1</v>
      </c>
      <c r="B165" s="23">
        <v>14</v>
      </c>
      <c r="C165" s="17" t="str">
        <f>LEFT(D165,2)&amp;"****"</f>
        <v>다운****</v>
      </c>
      <c r="D165" s="17" t="s">
        <v>334</v>
      </c>
      <c r="E165" s="18">
        <v>43111</v>
      </c>
      <c r="F165" s="19">
        <v>1236618004</v>
      </c>
      <c r="G165" s="20">
        <v>6.9999999999999897E-3</v>
      </c>
      <c r="H165" s="19">
        <v>1237610004</v>
      </c>
      <c r="I165" s="19">
        <v>150221</v>
      </c>
      <c r="J165" s="19">
        <v>150345</v>
      </c>
      <c r="K165" s="19">
        <v>511</v>
      </c>
      <c r="L165" s="19">
        <v>8377</v>
      </c>
      <c r="M165" s="17" t="s">
        <v>150</v>
      </c>
      <c r="N165" s="17" t="s">
        <v>150</v>
      </c>
      <c r="O165" s="17" t="s">
        <v>214</v>
      </c>
    </row>
    <row r="166" spans="1:15" ht="67.5" x14ac:dyDescent="0.25">
      <c r="A166" s="24">
        <f t="shared" si="5"/>
        <v>1</v>
      </c>
      <c r="B166" s="23">
        <v>15</v>
      </c>
      <c r="C166" s="17" t="str">
        <f>LEFT(D166,2)&amp;"****"</f>
        <v>인시****</v>
      </c>
      <c r="D166" s="17" t="s">
        <v>309</v>
      </c>
      <c r="E166" s="18">
        <v>43131</v>
      </c>
      <c r="F166" s="19">
        <v>632062500</v>
      </c>
      <c r="G166" s="20">
        <v>3.0000000000000001E-3</v>
      </c>
      <c r="H166" s="19">
        <v>632062500</v>
      </c>
      <c r="I166" s="19">
        <v>103372</v>
      </c>
      <c r="J166" s="19">
        <v>103372</v>
      </c>
      <c r="K166" s="19">
        <v>601</v>
      </c>
      <c r="L166" s="19">
        <v>2019</v>
      </c>
      <c r="M166" s="17" t="s">
        <v>150</v>
      </c>
      <c r="N166" s="17" t="s">
        <v>150</v>
      </c>
      <c r="O166" s="17" t="s">
        <v>181</v>
      </c>
    </row>
    <row r="167" spans="1:15" ht="27" x14ac:dyDescent="0.25">
      <c r="A167" s="24">
        <f t="shared" si="5"/>
        <v>1</v>
      </c>
      <c r="B167" s="23">
        <v>16</v>
      </c>
      <c r="C167" s="17" t="str">
        <f>LEFT(D167,2)&amp;"****"</f>
        <v>극장****</v>
      </c>
      <c r="D167" s="17" t="s">
        <v>335</v>
      </c>
      <c r="E167" s="18">
        <v>43090</v>
      </c>
      <c r="F167" s="19">
        <v>695251800</v>
      </c>
      <c r="G167" s="20">
        <v>4.0000000000000001E-3</v>
      </c>
      <c r="H167" s="19">
        <v>3812781500</v>
      </c>
      <c r="I167" s="19">
        <v>94073</v>
      </c>
      <c r="J167" s="19">
        <v>509328</v>
      </c>
      <c r="K167" s="19">
        <v>417</v>
      </c>
      <c r="L167" s="19">
        <v>2637</v>
      </c>
      <c r="M167" s="17" t="s">
        <v>165</v>
      </c>
      <c r="N167" s="17" t="s">
        <v>165</v>
      </c>
      <c r="O167" s="17" t="s">
        <v>166</v>
      </c>
    </row>
    <row r="168" spans="1:15" ht="40.5" x14ac:dyDescent="0.25">
      <c r="A168" s="24">
        <f t="shared" si="5"/>
        <v>1</v>
      </c>
      <c r="B168" s="23">
        <v>17</v>
      </c>
      <c r="C168" s="17" t="str">
        <f>LEFT(D168,2)&amp;"****"</f>
        <v>몬스****</v>
      </c>
      <c r="D168" s="17" t="s">
        <v>336</v>
      </c>
      <c r="E168" s="18">
        <v>43090</v>
      </c>
      <c r="F168" s="19">
        <v>409509000</v>
      </c>
      <c r="G168" s="20">
        <v>2E-3</v>
      </c>
      <c r="H168" s="19">
        <v>2940691700</v>
      </c>
      <c r="I168" s="19">
        <v>55937</v>
      </c>
      <c r="J168" s="19">
        <v>397551</v>
      </c>
      <c r="K168" s="19">
        <v>342</v>
      </c>
      <c r="L168" s="19">
        <v>1545</v>
      </c>
      <c r="M168" s="17" t="s">
        <v>209</v>
      </c>
      <c r="N168" s="17" t="s">
        <v>209</v>
      </c>
      <c r="O168" s="17" t="s">
        <v>171</v>
      </c>
    </row>
    <row r="169" spans="1:15" ht="54" x14ac:dyDescent="0.25">
      <c r="A169" s="24">
        <f t="shared" si="5"/>
        <v>1</v>
      </c>
      <c r="B169" s="23">
        <v>18</v>
      </c>
      <c r="C169" s="17" t="str">
        <f>LEFT(D169,2)&amp;"****"</f>
        <v>뽀로****</v>
      </c>
      <c r="D169" s="17" t="s">
        <v>337</v>
      </c>
      <c r="E169" s="18">
        <v>43076</v>
      </c>
      <c r="F169" s="19">
        <v>365898200</v>
      </c>
      <c r="G169" s="20">
        <v>2E-3</v>
      </c>
      <c r="H169" s="19">
        <v>6214786800</v>
      </c>
      <c r="I169" s="19">
        <v>51377</v>
      </c>
      <c r="J169" s="19">
        <v>825120</v>
      </c>
      <c r="K169" s="19">
        <v>195</v>
      </c>
      <c r="L169" s="19">
        <v>1547</v>
      </c>
      <c r="M169" s="17" t="s">
        <v>153</v>
      </c>
      <c r="N169" s="17" t="s">
        <v>153</v>
      </c>
      <c r="O169" s="17" t="s">
        <v>156</v>
      </c>
    </row>
    <row r="170" spans="1:15" ht="40.5" x14ac:dyDescent="0.25">
      <c r="A170" s="24">
        <f t="shared" si="5"/>
        <v>1</v>
      </c>
      <c r="B170" s="23">
        <v>19</v>
      </c>
      <c r="C170" s="17" t="str">
        <f>LEFT(D170,2)&amp;"****"</f>
        <v>비밥****</v>
      </c>
      <c r="D170" s="17" t="s">
        <v>338</v>
      </c>
      <c r="E170" s="18">
        <v>43124</v>
      </c>
      <c r="F170" s="19">
        <v>290538700</v>
      </c>
      <c r="G170" s="20">
        <v>2E-3</v>
      </c>
      <c r="H170" s="19">
        <v>290538700</v>
      </c>
      <c r="I170" s="19">
        <v>41785</v>
      </c>
      <c r="J170" s="19">
        <v>41785</v>
      </c>
      <c r="K170" s="19">
        <v>347</v>
      </c>
      <c r="L170" s="19">
        <v>3792</v>
      </c>
      <c r="M170" s="17" t="s">
        <v>153</v>
      </c>
      <c r="N170" s="17" t="s">
        <v>153</v>
      </c>
      <c r="O170" s="17" t="s">
        <v>171</v>
      </c>
    </row>
    <row r="171" spans="1:15" ht="40.5" x14ac:dyDescent="0.25">
      <c r="A171" s="24">
        <f t="shared" si="5"/>
        <v>1</v>
      </c>
      <c r="B171" s="23">
        <v>20</v>
      </c>
      <c r="C171" s="17" t="str">
        <f>LEFT(D171,2)&amp;"****"</f>
        <v>너의****</v>
      </c>
      <c r="D171" s="17" t="s">
        <v>339</v>
      </c>
      <c r="E171" s="18">
        <v>42739</v>
      </c>
      <c r="F171" s="19">
        <v>288286400</v>
      </c>
      <c r="G171" s="20">
        <v>2E-3</v>
      </c>
      <c r="H171" s="19">
        <v>29855266556</v>
      </c>
      <c r="I171" s="19">
        <v>36854</v>
      </c>
      <c r="J171" s="19">
        <v>3711225</v>
      </c>
      <c r="K171" s="19">
        <v>121</v>
      </c>
      <c r="L171" s="19">
        <v>1159</v>
      </c>
      <c r="M171" s="17" t="s">
        <v>165</v>
      </c>
      <c r="N171" s="17" t="s">
        <v>165</v>
      </c>
      <c r="O171" s="17" t="s">
        <v>207</v>
      </c>
    </row>
    <row r="172" spans="1:15" ht="40.5" x14ac:dyDescent="0.25">
      <c r="A172" s="24">
        <f t="shared" si="5"/>
        <v>1</v>
      </c>
      <c r="B172" s="23">
        <v>21</v>
      </c>
      <c r="C172" s="17" t="str">
        <f>LEFT(D172,2)&amp;"****"</f>
        <v>젝스****</v>
      </c>
      <c r="D172" s="17" t="s">
        <v>340</v>
      </c>
      <c r="E172" s="18">
        <v>43118</v>
      </c>
      <c r="F172" s="19">
        <v>263232000</v>
      </c>
      <c r="G172" s="20">
        <v>1E-3</v>
      </c>
      <c r="H172" s="19">
        <v>263232000</v>
      </c>
      <c r="I172" s="19">
        <v>35068</v>
      </c>
      <c r="J172" s="19">
        <v>35068</v>
      </c>
      <c r="K172" s="19">
        <v>25</v>
      </c>
      <c r="L172" s="19">
        <v>583</v>
      </c>
      <c r="M172" s="17" t="s">
        <v>153</v>
      </c>
      <c r="N172" s="17" t="s">
        <v>153</v>
      </c>
      <c r="O172" s="17" t="s">
        <v>341</v>
      </c>
    </row>
    <row r="173" spans="1:15" ht="27" x14ac:dyDescent="0.25">
      <c r="A173" s="24">
        <f t="shared" si="5"/>
        <v>1</v>
      </c>
      <c r="B173" s="23">
        <v>22</v>
      </c>
      <c r="C173" s="17" t="str">
        <f>LEFT(D173,2)&amp;"****"</f>
        <v>극장****</v>
      </c>
      <c r="D173" s="17" t="s">
        <v>342</v>
      </c>
      <c r="E173" s="18">
        <v>43125</v>
      </c>
      <c r="F173" s="19">
        <v>230825200</v>
      </c>
      <c r="G173" s="20">
        <v>1E-3</v>
      </c>
      <c r="H173" s="19">
        <v>230825200</v>
      </c>
      <c r="I173" s="19">
        <v>31171</v>
      </c>
      <c r="J173" s="19">
        <v>31171</v>
      </c>
      <c r="K173" s="19">
        <v>305</v>
      </c>
      <c r="L173" s="19">
        <v>2061</v>
      </c>
      <c r="M173" s="17" t="s">
        <v>204</v>
      </c>
      <c r="N173" s="17" t="s">
        <v>204</v>
      </c>
      <c r="O173" s="17" t="s">
        <v>269</v>
      </c>
    </row>
    <row r="174" spans="1:15" ht="40.5" x14ac:dyDescent="0.25">
      <c r="A174" s="24">
        <f t="shared" si="5"/>
        <v>1</v>
      </c>
      <c r="B174" s="23">
        <v>23</v>
      </c>
      <c r="C174" s="17" t="str">
        <f>LEFT(D174,2)&amp;"****"</f>
        <v>12****</v>
      </c>
      <c r="D174" s="17" t="s">
        <v>314</v>
      </c>
      <c r="E174" s="18">
        <v>43131</v>
      </c>
      <c r="F174" s="19">
        <v>190916600</v>
      </c>
      <c r="G174" s="20">
        <v>1E-3</v>
      </c>
      <c r="H174" s="19">
        <v>190916600</v>
      </c>
      <c r="I174" s="19">
        <v>29132</v>
      </c>
      <c r="J174" s="19">
        <v>29132</v>
      </c>
      <c r="K174" s="19">
        <v>184</v>
      </c>
      <c r="L174" s="19">
        <v>897</v>
      </c>
      <c r="M174" s="17" t="s">
        <v>150</v>
      </c>
      <c r="N174" s="17" t="s">
        <v>150</v>
      </c>
      <c r="O174" s="17" t="s">
        <v>293</v>
      </c>
    </row>
    <row r="175" spans="1:15" ht="27" x14ac:dyDescent="0.25">
      <c r="A175" s="24">
        <f t="shared" si="5"/>
        <v>1</v>
      </c>
      <c r="B175" s="23">
        <v>24</v>
      </c>
      <c r="C175" s="17" t="str">
        <f>LEFT(D175,2)&amp;"****"</f>
        <v>패터****</v>
      </c>
      <c r="D175" s="17" t="s">
        <v>343</v>
      </c>
      <c r="E175" s="18">
        <v>43090</v>
      </c>
      <c r="F175" s="19">
        <v>239676300</v>
      </c>
      <c r="G175" s="20">
        <v>1E-3</v>
      </c>
      <c r="H175" s="19">
        <v>477512600</v>
      </c>
      <c r="I175" s="19">
        <v>29010</v>
      </c>
      <c r="J175" s="19">
        <v>58287</v>
      </c>
      <c r="K175" s="19">
        <v>43</v>
      </c>
      <c r="L175" s="19">
        <v>1441</v>
      </c>
      <c r="M175" s="17" t="s">
        <v>204</v>
      </c>
      <c r="N175" s="17" t="s">
        <v>344</v>
      </c>
      <c r="O175" s="17" t="s">
        <v>200</v>
      </c>
    </row>
    <row r="176" spans="1:15" ht="54" x14ac:dyDescent="0.25">
      <c r="A176" s="24">
        <f t="shared" si="5"/>
        <v>1</v>
      </c>
      <c r="B176" s="23">
        <v>25</v>
      </c>
      <c r="C176" s="17" t="str">
        <f>LEFT(D176,2)&amp;"****"</f>
        <v>쏘아****</v>
      </c>
      <c r="D176" s="17" t="s">
        <v>345</v>
      </c>
      <c r="E176" s="18">
        <v>43111</v>
      </c>
      <c r="F176" s="19">
        <v>207555200</v>
      </c>
      <c r="G176" s="20">
        <v>1E-3</v>
      </c>
      <c r="H176" s="19">
        <v>207555200</v>
      </c>
      <c r="I176" s="19">
        <v>26911</v>
      </c>
      <c r="J176" s="19">
        <v>26911</v>
      </c>
      <c r="K176" s="19">
        <v>390</v>
      </c>
      <c r="L176" s="19">
        <v>3641</v>
      </c>
      <c r="M176" s="17" t="s">
        <v>165</v>
      </c>
      <c r="N176" s="17" t="s">
        <v>165</v>
      </c>
      <c r="O176" s="17" t="s">
        <v>156</v>
      </c>
    </row>
    <row r="177" spans="1:15" ht="27" x14ac:dyDescent="0.25">
      <c r="A177" s="24">
        <f t="shared" si="5"/>
        <v>1</v>
      </c>
      <c r="B177" s="23">
        <v>26</v>
      </c>
      <c r="C177" s="17" t="str">
        <f>LEFT(D177,2)&amp;"****"</f>
        <v>리틀****</v>
      </c>
      <c r="D177" s="17" t="s">
        <v>346</v>
      </c>
      <c r="E177" s="18">
        <v>43118</v>
      </c>
      <c r="F177" s="19">
        <v>162753600</v>
      </c>
      <c r="G177" s="20">
        <v>1E-3</v>
      </c>
      <c r="H177" s="19">
        <v>162753600</v>
      </c>
      <c r="I177" s="19">
        <v>22836</v>
      </c>
      <c r="J177" s="19">
        <v>22836</v>
      </c>
      <c r="K177" s="19">
        <v>213</v>
      </c>
      <c r="L177" s="19">
        <v>1532</v>
      </c>
      <c r="M177" s="17" t="s">
        <v>209</v>
      </c>
      <c r="N177" s="17" t="s">
        <v>347</v>
      </c>
      <c r="O177" s="17" t="s">
        <v>166</v>
      </c>
    </row>
    <row r="178" spans="1:15" ht="27" x14ac:dyDescent="0.25">
      <c r="A178" s="24">
        <f t="shared" si="5"/>
        <v>1</v>
      </c>
      <c r="B178" s="23">
        <v>27</v>
      </c>
      <c r="C178" s="17" t="str">
        <f>LEFT(D178,2)&amp;"****"</f>
        <v>쿵푸****</v>
      </c>
      <c r="D178" s="17" t="s">
        <v>348</v>
      </c>
      <c r="E178" s="18">
        <v>43125</v>
      </c>
      <c r="F178" s="19">
        <v>146788900</v>
      </c>
      <c r="G178" s="20">
        <v>1E-3</v>
      </c>
      <c r="H178" s="19">
        <v>146788900</v>
      </c>
      <c r="I178" s="19">
        <v>20502</v>
      </c>
      <c r="J178" s="19">
        <v>20502</v>
      </c>
      <c r="K178" s="19">
        <v>194</v>
      </c>
      <c r="L178" s="19">
        <v>1174</v>
      </c>
      <c r="M178" s="17" t="s">
        <v>189</v>
      </c>
      <c r="N178" s="17" t="s">
        <v>189</v>
      </c>
      <c r="O178" s="17" t="s">
        <v>210</v>
      </c>
    </row>
    <row r="179" spans="1:15" ht="54" x14ac:dyDescent="0.25">
      <c r="A179" s="24">
        <f t="shared" si="5"/>
        <v>1</v>
      </c>
      <c r="B179" s="23">
        <v>28</v>
      </c>
      <c r="C179" s="17" t="str">
        <f>LEFT(D179,2)&amp;"****"</f>
        <v>다키****</v>
      </c>
      <c r="D179" s="17" t="s">
        <v>349</v>
      </c>
      <c r="E179" s="18">
        <v>43117</v>
      </c>
      <c r="F179" s="19">
        <v>152394400</v>
      </c>
      <c r="G179" s="20">
        <v>1E-3</v>
      </c>
      <c r="H179" s="19">
        <v>152394400</v>
      </c>
      <c r="I179" s="19">
        <v>20158</v>
      </c>
      <c r="J179" s="19">
        <v>20158</v>
      </c>
      <c r="K179" s="19">
        <v>233</v>
      </c>
      <c r="L179" s="19">
        <v>2367</v>
      </c>
      <c r="M179" s="17" t="s">
        <v>216</v>
      </c>
      <c r="N179" s="17" t="s">
        <v>216</v>
      </c>
      <c r="O179" s="17" t="s">
        <v>151</v>
      </c>
    </row>
    <row r="180" spans="1:15" ht="27" x14ac:dyDescent="0.25">
      <c r="A180" s="24">
        <f t="shared" si="5"/>
        <v>1</v>
      </c>
      <c r="B180" s="23">
        <v>29</v>
      </c>
      <c r="C180" s="17" t="str">
        <f>LEFT(D180,2)&amp;"****"</f>
        <v>극장****</v>
      </c>
      <c r="D180" s="17" t="s">
        <v>350</v>
      </c>
      <c r="E180" s="18">
        <v>43097</v>
      </c>
      <c r="F180" s="19">
        <v>151922400</v>
      </c>
      <c r="G180" s="20">
        <v>1E-3</v>
      </c>
      <c r="H180" s="19">
        <v>431771300</v>
      </c>
      <c r="I180" s="19">
        <v>20089</v>
      </c>
      <c r="J180" s="19">
        <v>56539</v>
      </c>
      <c r="K180" s="19">
        <v>166</v>
      </c>
      <c r="L180" s="19">
        <v>1421</v>
      </c>
      <c r="M180" s="17" t="s">
        <v>165</v>
      </c>
      <c r="N180" s="17" t="s">
        <v>165</v>
      </c>
      <c r="O180" s="17" t="s">
        <v>210</v>
      </c>
    </row>
    <row r="181" spans="1:15" x14ac:dyDescent="0.25">
      <c r="A181" s="24">
        <f t="shared" si="5"/>
        <v>1</v>
      </c>
      <c r="B181" s="23">
        <v>30</v>
      </c>
      <c r="C181" s="17" t="str">
        <f>LEFT(D181,2)&amp;"****"</f>
        <v>조선****</v>
      </c>
      <c r="D181" s="17" t="s">
        <v>304</v>
      </c>
      <c r="E181" s="18">
        <v>43139</v>
      </c>
      <c r="F181" s="19">
        <v>131906000</v>
      </c>
      <c r="G181" s="20">
        <v>1E-3</v>
      </c>
      <c r="H181" s="19">
        <v>131906000</v>
      </c>
      <c r="I181" s="19">
        <v>19793</v>
      </c>
      <c r="J181" s="19">
        <v>19793</v>
      </c>
      <c r="K181" s="19">
        <v>72</v>
      </c>
      <c r="L181" s="19">
        <v>104</v>
      </c>
      <c r="M181" s="17" t="s">
        <v>153</v>
      </c>
      <c r="N181" s="17" t="s">
        <v>153</v>
      </c>
      <c r="O181" s="17" t="s">
        <v>249</v>
      </c>
    </row>
  </sheetData>
  <phoneticPr fontId="1" type="noConversion"/>
  <conditionalFormatting sqref="B1:B104857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5B52-CA69-4560-8905-5D352BB2E919}">
  <dimension ref="A1:E10"/>
  <sheetViews>
    <sheetView workbookViewId="0">
      <selection activeCell="E9" sqref="E9"/>
    </sheetView>
  </sheetViews>
  <sheetFormatPr defaultRowHeight="16.5" x14ac:dyDescent="0.3"/>
  <cols>
    <col min="2" max="2" width="11.875" bestFit="1" customWidth="1"/>
    <col min="3" max="3" width="13" bestFit="1" customWidth="1"/>
    <col min="4" max="4" width="10.875" bestFit="1" customWidth="1"/>
    <col min="5" max="5" width="13" bestFit="1" customWidth="1"/>
  </cols>
  <sheetData>
    <row r="1" spans="1:5" x14ac:dyDescent="0.3">
      <c r="A1" s="22" t="s">
        <v>356</v>
      </c>
      <c r="B1" s="22"/>
      <c r="C1" s="22"/>
      <c r="D1" s="22"/>
      <c r="E1" s="22"/>
    </row>
    <row r="2" spans="1:5" x14ac:dyDescent="0.3">
      <c r="B2" s="22" t="s">
        <v>353</v>
      </c>
      <c r="C2" s="22"/>
      <c r="D2" s="22" t="s">
        <v>354</v>
      </c>
      <c r="E2" s="22"/>
    </row>
    <row r="3" spans="1:5" x14ac:dyDescent="0.3">
      <c r="B3" t="s">
        <v>355</v>
      </c>
      <c r="C3" t="s">
        <v>357</v>
      </c>
      <c r="D3" t="s">
        <v>355</v>
      </c>
      <c r="E3" t="s">
        <v>357</v>
      </c>
    </row>
    <row r="4" spans="1:5" x14ac:dyDescent="0.3">
      <c r="A4">
        <v>1</v>
      </c>
      <c r="B4" s="27"/>
      <c r="C4" s="30"/>
      <c r="D4" s="27"/>
      <c r="E4" s="30"/>
    </row>
    <row r="5" spans="1:5" x14ac:dyDescent="0.3">
      <c r="A5">
        <v>2</v>
      </c>
      <c r="B5" s="27"/>
      <c r="C5" s="30"/>
      <c r="D5" s="27"/>
      <c r="E5" s="30"/>
    </row>
    <row r="6" spans="1:5" x14ac:dyDescent="0.3">
      <c r="A6">
        <v>3</v>
      </c>
      <c r="B6" s="27"/>
      <c r="C6" s="30"/>
      <c r="D6" s="27"/>
      <c r="E6" s="30"/>
    </row>
    <row r="7" spans="1:5" x14ac:dyDescent="0.3">
      <c r="A7">
        <v>4</v>
      </c>
      <c r="B7" s="27"/>
      <c r="C7" s="30"/>
      <c r="D7" s="27"/>
      <c r="E7" s="30"/>
    </row>
    <row r="8" spans="1:5" x14ac:dyDescent="0.3">
      <c r="A8">
        <v>5</v>
      </c>
      <c r="B8" s="27"/>
      <c r="C8" s="30"/>
      <c r="D8" s="27"/>
      <c r="E8" s="30"/>
    </row>
    <row r="9" spans="1:5" x14ac:dyDescent="0.3">
      <c r="A9">
        <v>6</v>
      </c>
      <c r="B9" s="27"/>
      <c r="C9" s="30"/>
      <c r="D9" s="27"/>
      <c r="E9" s="30"/>
    </row>
    <row r="10" spans="1:5" x14ac:dyDescent="0.3">
      <c r="B10" s="27"/>
      <c r="C10" s="27"/>
      <c r="D10" s="27"/>
      <c r="E10" s="27"/>
    </row>
  </sheetData>
  <mergeCells count="3">
    <mergeCell ref="B2:C2"/>
    <mergeCell ref="D2:E2"/>
    <mergeCell ref="A1:E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AB130-B4D7-42BE-8DE8-8CAB2465036F}">
  <dimension ref="A1:D117"/>
  <sheetViews>
    <sheetView workbookViewId="0"/>
  </sheetViews>
  <sheetFormatPr defaultRowHeight="16.5" x14ac:dyDescent="0.3"/>
  <cols>
    <col min="1" max="1" width="11.125" bestFit="1" customWidth="1"/>
  </cols>
  <sheetData>
    <row r="1" spans="1:4" x14ac:dyDescent="0.3">
      <c r="A1" s="1" t="s">
        <v>400</v>
      </c>
      <c r="B1" t="s">
        <v>18</v>
      </c>
      <c r="C1" t="s">
        <v>19</v>
      </c>
      <c r="D1" t="s">
        <v>20</v>
      </c>
    </row>
    <row r="2" spans="1:4" x14ac:dyDescent="0.3">
      <c r="A2" s="1">
        <v>43207</v>
      </c>
      <c r="B2">
        <v>51832388</v>
      </c>
      <c r="C2" t="s">
        <v>21</v>
      </c>
      <c r="D2">
        <v>16600</v>
      </c>
    </row>
    <row r="3" spans="1:4" x14ac:dyDescent="0.3">
      <c r="A3" s="1">
        <v>43281</v>
      </c>
      <c r="B3">
        <v>80861314</v>
      </c>
      <c r="C3" t="s">
        <v>22</v>
      </c>
      <c r="D3">
        <v>7200</v>
      </c>
    </row>
    <row r="4" spans="1:4" x14ac:dyDescent="0.3">
      <c r="A4" s="1">
        <v>43193</v>
      </c>
      <c r="B4">
        <v>69173880</v>
      </c>
      <c r="C4" t="s">
        <v>23</v>
      </c>
      <c r="D4">
        <v>20500</v>
      </c>
    </row>
    <row r="5" spans="1:4" x14ac:dyDescent="0.3">
      <c r="A5" s="1">
        <v>43234</v>
      </c>
      <c r="B5">
        <v>76176280</v>
      </c>
      <c r="C5" t="s">
        <v>21</v>
      </c>
      <c r="D5">
        <v>39700</v>
      </c>
    </row>
    <row r="6" spans="1:4" x14ac:dyDescent="0.3">
      <c r="A6" s="1">
        <v>43255</v>
      </c>
      <c r="B6">
        <v>33119539</v>
      </c>
      <c r="C6" t="s">
        <v>24</v>
      </c>
      <c r="D6">
        <v>44500</v>
      </c>
    </row>
    <row r="7" spans="1:4" x14ac:dyDescent="0.3">
      <c r="A7" s="1">
        <v>43163</v>
      </c>
      <c r="B7">
        <v>81361937</v>
      </c>
      <c r="C7" t="s">
        <v>25</v>
      </c>
      <c r="D7">
        <v>27700</v>
      </c>
    </row>
    <row r="8" spans="1:4" x14ac:dyDescent="0.3">
      <c r="A8" s="1">
        <v>43242</v>
      </c>
      <c r="B8">
        <v>36190884</v>
      </c>
      <c r="C8" t="s">
        <v>24</v>
      </c>
      <c r="D8">
        <v>13600</v>
      </c>
    </row>
    <row r="9" spans="1:4" x14ac:dyDescent="0.3">
      <c r="A9" s="1">
        <v>43232</v>
      </c>
      <c r="B9">
        <v>27809857</v>
      </c>
      <c r="C9" t="s">
        <v>26</v>
      </c>
      <c r="D9">
        <v>29300</v>
      </c>
    </row>
    <row r="10" spans="1:4" x14ac:dyDescent="0.3">
      <c r="A10" s="1">
        <v>43190</v>
      </c>
      <c r="B10">
        <v>59801495</v>
      </c>
      <c r="C10" t="s">
        <v>24</v>
      </c>
      <c r="D10">
        <v>47800</v>
      </c>
    </row>
    <row r="11" spans="1:4" x14ac:dyDescent="0.3">
      <c r="A11" s="1">
        <v>43268</v>
      </c>
      <c r="B11">
        <v>28717810</v>
      </c>
      <c r="C11" t="s">
        <v>27</v>
      </c>
      <c r="D11">
        <v>22100</v>
      </c>
    </row>
    <row r="12" spans="1:4" x14ac:dyDescent="0.3">
      <c r="A12" s="1">
        <v>43181</v>
      </c>
      <c r="B12">
        <v>89286117</v>
      </c>
      <c r="C12" t="s">
        <v>24</v>
      </c>
      <c r="D12">
        <v>47000</v>
      </c>
    </row>
    <row r="13" spans="1:4" x14ac:dyDescent="0.3">
      <c r="A13" s="1">
        <v>43140</v>
      </c>
      <c r="B13">
        <v>66457873</v>
      </c>
      <c r="C13" t="s">
        <v>27</v>
      </c>
      <c r="D13">
        <v>15500</v>
      </c>
    </row>
    <row r="14" spans="1:4" x14ac:dyDescent="0.3">
      <c r="A14" s="1">
        <v>43257</v>
      </c>
      <c r="B14">
        <v>32702736</v>
      </c>
      <c r="C14" t="s">
        <v>23</v>
      </c>
      <c r="D14">
        <v>32600</v>
      </c>
    </row>
    <row r="15" spans="1:4" x14ac:dyDescent="0.3">
      <c r="A15" s="1">
        <v>43106</v>
      </c>
      <c r="B15">
        <v>98296215</v>
      </c>
      <c r="C15" t="s">
        <v>26</v>
      </c>
      <c r="D15">
        <v>47000</v>
      </c>
    </row>
    <row r="16" spans="1:4" x14ac:dyDescent="0.3">
      <c r="A16" s="1">
        <v>43170</v>
      </c>
      <c r="B16">
        <v>10386032</v>
      </c>
      <c r="C16" t="s">
        <v>22</v>
      </c>
      <c r="D16">
        <v>40300</v>
      </c>
    </row>
    <row r="17" spans="1:4" x14ac:dyDescent="0.3">
      <c r="A17" s="1">
        <v>43163</v>
      </c>
      <c r="B17">
        <v>84499097</v>
      </c>
      <c r="C17" t="s">
        <v>24</v>
      </c>
      <c r="D17">
        <v>15600</v>
      </c>
    </row>
    <row r="18" spans="1:4" x14ac:dyDescent="0.3">
      <c r="A18" s="1">
        <v>43137</v>
      </c>
      <c r="B18">
        <v>90868255</v>
      </c>
      <c r="C18" t="s">
        <v>26</v>
      </c>
      <c r="D18">
        <v>21300</v>
      </c>
    </row>
    <row r="19" spans="1:4" x14ac:dyDescent="0.3">
      <c r="A19" s="1">
        <v>43273</v>
      </c>
      <c r="B19">
        <v>14077461</v>
      </c>
      <c r="C19" t="s">
        <v>27</v>
      </c>
      <c r="D19">
        <v>45000</v>
      </c>
    </row>
    <row r="20" spans="1:4" x14ac:dyDescent="0.3">
      <c r="A20" s="1">
        <v>43201</v>
      </c>
      <c r="B20">
        <v>82187966</v>
      </c>
      <c r="C20" t="s">
        <v>24</v>
      </c>
      <c r="D20">
        <v>28600</v>
      </c>
    </row>
    <row r="21" spans="1:4" x14ac:dyDescent="0.3">
      <c r="A21" s="1">
        <v>43152</v>
      </c>
      <c r="B21">
        <v>44658813</v>
      </c>
      <c r="C21" t="s">
        <v>21</v>
      </c>
      <c r="D21">
        <v>44800</v>
      </c>
    </row>
    <row r="22" spans="1:4" x14ac:dyDescent="0.3">
      <c r="A22" s="1">
        <v>43219</v>
      </c>
      <c r="B22">
        <v>29389297</v>
      </c>
      <c r="C22" t="s">
        <v>26</v>
      </c>
      <c r="D22">
        <v>47400</v>
      </c>
    </row>
    <row r="23" spans="1:4" x14ac:dyDescent="0.3">
      <c r="A23" s="1">
        <v>43270</v>
      </c>
      <c r="B23">
        <v>57890396</v>
      </c>
      <c r="C23" t="s">
        <v>27</v>
      </c>
      <c r="D23">
        <v>37200</v>
      </c>
    </row>
    <row r="24" spans="1:4" x14ac:dyDescent="0.3">
      <c r="A24" s="1">
        <v>43214</v>
      </c>
      <c r="B24">
        <v>10500688</v>
      </c>
      <c r="C24" t="s">
        <v>21</v>
      </c>
      <c r="D24">
        <v>47800</v>
      </c>
    </row>
    <row r="25" spans="1:4" x14ac:dyDescent="0.3">
      <c r="A25" s="1">
        <v>43167</v>
      </c>
      <c r="B25">
        <v>82395021</v>
      </c>
      <c r="C25" t="s">
        <v>26</v>
      </c>
      <c r="D25">
        <v>26800</v>
      </c>
    </row>
    <row r="26" spans="1:4" x14ac:dyDescent="0.3">
      <c r="A26" s="1">
        <v>43127</v>
      </c>
      <c r="B26">
        <v>84479971</v>
      </c>
      <c r="C26" t="s">
        <v>25</v>
      </c>
      <c r="D26">
        <v>48400</v>
      </c>
    </row>
    <row r="27" spans="1:4" x14ac:dyDescent="0.3">
      <c r="A27" s="1">
        <v>43178</v>
      </c>
      <c r="B27">
        <v>49755548</v>
      </c>
      <c r="C27" t="s">
        <v>28</v>
      </c>
      <c r="D27">
        <v>13500</v>
      </c>
    </row>
    <row r="28" spans="1:4" x14ac:dyDescent="0.3">
      <c r="A28" s="1">
        <v>43105</v>
      </c>
      <c r="B28">
        <v>79303989</v>
      </c>
      <c r="C28" t="s">
        <v>25</v>
      </c>
      <c r="D28">
        <v>11300</v>
      </c>
    </row>
    <row r="29" spans="1:4" x14ac:dyDescent="0.3">
      <c r="A29" s="1">
        <v>43250</v>
      </c>
      <c r="B29">
        <v>54868840</v>
      </c>
      <c r="C29" t="s">
        <v>24</v>
      </c>
      <c r="D29">
        <v>44400</v>
      </c>
    </row>
    <row r="30" spans="1:4" x14ac:dyDescent="0.3">
      <c r="A30" s="1">
        <v>43154</v>
      </c>
      <c r="B30">
        <v>56577051</v>
      </c>
      <c r="C30" t="s">
        <v>24</v>
      </c>
      <c r="D30">
        <v>29400</v>
      </c>
    </row>
    <row r="31" spans="1:4" x14ac:dyDescent="0.3">
      <c r="A31" s="1">
        <v>43267</v>
      </c>
      <c r="B31">
        <v>89836705</v>
      </c>
      <c r="C31" t="s">
        <v>27</v>
      </c>
      <c r="D31">
        <v>21700</v>
      </c>
    </row>
    <row r="32" spans="1:4" x14ac:dyDescent="0.3">
      <c r="A32" s="1">
        <v>43221</v>
      </c>
      <c r="B32">
        <v>56276904</v>
      </c>
      <c r="C32" t="s">
        <v>28</v>
      </c>
      <c r="D32">
        <v>9400</v>
      </c>
    </row>
    <row r="33" spans="1:4" x14ac:dyDescent="0.3">
      <c r="A33" s="1">
        <v>43268</v>
      </c>
      <c r="B33">
        <v>28712605</v>
      </c>
      <c r="C33" t="s">
        <v>21</v>
      </c>
      <c r="D33">
        <v>44600</v>
      </c>
    </row>
    <row r="34" spans="1:4" x14ac:dyDescent="0.3">
      <c r="A34" s="1">
        <v>43165</v>
      </c>
      <c r="B34">
        <v>74729469</v>
      </c>
      <c r="C34" t="s">
        <v>25</v>
      </c>
      <c r="D34">
        <v>6200</v>
      </c>
    </row>
    <row r="35" spans="1:4" x14ac:dyDescent="0.3">
      <c r="A35" s="1">
        <v>43187</v>
      </c>
      <c r="B35">
        <v>38617527</v>
      </c>
      <c r="C35" t="s">
        <v>26</v>
      </c>
      <c r="D35">
        <v>15900</v>
      </c>
    </row>
    <row r="36" spans="1:4" x14ac:dyDescent="0.3">
      <c r="A36" s="1">
        <v>43280</v>
      </c>
      <c r="B36">
        <v>4887607</v>
      </c>
      <c r="C36" t="s">
        <v>22</v>
      </c>
      <c r="D36">
        <v>35100</v>
      </c>
    </row>
    <row r="37" spans="1:4" x14ac:dyDescent="0.3">
      <c r="A37" s="1">
        <v>43275</v>
      </c>
      <c r="B37">
        <v>58378677</v>
      </c>
      <c r="C37" t="s">
        <v>26</v>
      </c>
      <c r="D37">
        <v>10800</v>
      </c>
    </row>
    <row r="38" spans="1:4" x14ac:dyDescent="0.3">
      <c r="A38" s="1">
        <v>43166</v>
      </c>
      <c r="B38">
        <v>8510895</v>
      </c>
      <c r="C38" t="s">
        <v>27</v>
      </c>
      <c r="D38">
        <v>8700</v>
      </c>
    </row>
    <row r="39" spans="1:4" x14ac:dyDescent="0.3">
      <c r="A39" s="1">
        <v>43168</v>
      </c>
      <c r="B39">
        <v>90772188</v>
      </c>
      <c r="C39" t="s">
        <v>28</v>
      </c>
      <c r="D39">
        <v>27400</v>
      </c>
    </row>
    <row r="40" spans="1:4" x14ac:dyDescent="0.3">
      <c r="A40" s="1">
        <v>43124</v>
      </c>
      <c r="B40">
        <v>99684012</v>
      </c>
      <c r="C40" t="s">
        <v>24</v>
      </c>
      <c r="D40">
        <v>40500</v>
      </c>
    </row>
    <row r="41" spans="1:4" x14ac:dyDescent="0.3">
      <c r="A41" s="1">
        <v>43114</v>
      </c>
      <c r="B41">
        <v>34286199</v>
      </c>
      <c r="C41" t="s">
        <v>24</v>
      </c>
      <c r="D41">
        <v>38500</v>
      </c>
    </row>
    <row r="42" spans="1:4" x14ac:dyDescent="0.3">
      <c r="A42" s="1">
        <v>43210</v>
      </c>
      <c r="B42">
        <v>65310847</v>
      </c>
      <c r="C42" t="s">
        <v>26</v>
      </c>
      <c r="D42">
        <v>19600</v>
      </c>
    </row>
    <row r="43" spans="1:4" x14ac:dyDescent="0.3">
      <c r="A43" s="1">
        <v>43132</v>
      </c>
      <c r="B43">
        <v>50194902</v>
      </c>
      <c r="C43" t="s">
        <v>27</v>
      </c>
      <c r="D43">
        <v>6900</v>
      </c>
    </row>
    <row r="44" spans="1:4" x14ac:dyDescent="0.3">
      <c r="A44" s="1">
        <v>43156</v>
      </c>
      <c r="B44">
        <v>2181293</v>
      </c>
      <c r="C44" t="s">
        <v>26</v>
      </c>
      <c r="D44">
        <v>36200</v>
      </c>
    </row>
    <row r="45" spans="1:4" x14ac:dyDescent="0.3">
      <c r="A45" s="1">
        <v>43223</v>
      </c>
      <c r="B45">
        <v>26967234</v>
      </c>
      <c r="C45" t="s">
        <v>25</v>
      </c>
      <c r="D45">
        <v>46100</v>
      </c>
    </row>
    <row r="46" spans="1:4" x14ac:dyDescent="0.3">
      <c r="A46" s="1">
        <v>43198</v>
      </c>
      <c r="B46">
        <v>98039557</v>
      </c>
      <c r="C46" t="s">
        <v>25</v>
      </c>
      <c r="D46">
        <v>14800</v>
      </c>
    </row>
    <row r="47" spans="1:4" x14ac:dyDescent="0.3">
      <c r="A47" s="1">
        <v>43148</v>
      </c>
      <c r="B47">
        <v>13190233</v>
      </c>
      <c r="C47" t="s">
        <v>21</v>
      </c>
      <c r="D47">
        <v>47800</v>
      </c>
    </row>
    <row r="48" spans="1:4" x14ac:dyDescent="0.3">
      <c r="A48" s="1">
        <v>43200</v>
      </c>
      <c r="B48">
        <v>55253898</v>
      </c>
      <c r="C48" t="s">
        <v>26</v>
      </c>
      <c r="D48">
        <v>46400</v>
      </c>
    </row>
    <row r="49" spans="1:4" x14ac:dyDescent="0.3">
      <c r="A49" s="1">
        <v>43176</v>
      </c>
      <c r="B49">
        <v>28827312</v>
      </c>
      <c r="C49" t="s">
        <v>27</v>
      </c>
      <c r="D49">
        <v>43200</v>
      </c>
    </row>
    <row r="50" spans="1:4" x14ac:dyDescent="0.3">
      <c r="A50" s="1">
        <v>43230</v>
      </c>
      <c r="B50">
        <v>30226001</v>
      </c>
      <c r="C50" t="s">
        <v>27</v>
      </c>
      <c r="D50">
        <v>37100</v>
      </c>
    </row>
    <row r="51" spans="1:4" x14ac:dyDescent="0.3">
      <c r="A51" s="1">
        <v>43209</v>
      </c>
      <c r="B51">
        <v>10714459</v>
      </c>
      <c r="C51" t="s">
        <v>28</v>
      </c>
      <c r="D51">
        <v>37400</v>
      </c>
    </row>
    <row r="52" spans="1:4" x14ac:dyDescent="0.3">
      <c r="A52" s="1">
        <v>43225</v>
      </c>
      <c r="B52">
        <v>37523548</v>
      </c>
      <c r="C52" t="s">
        <v>23</v>
      </c>
      <c r="D52">
        <v>37900</v>
      </c>
    </row>
    <row r="53" spans="1:4" x14ac:dyDescent="0.3">
      <c r="A53" s="1">
        <v>43177</v>
      </c>
      <c r="B53">
        <v>72649146</v>
      </c>
      <c r="C53" t="s">
        <v>24</v>
      </c>
      <c r="D53">
        <v>45700</v>
      </c>
    </row>
    <row r="54" spans="1:4" x14ac:dyDescent="0.3">
      <c r="A54" s="1">
        <v>43174</v>
      </c>
      <c r="B54">
        <v>19564753</v>
      </c>
      <c r="C54" t="s">
        <v>26</v>
      </c>
      <c r="D54">
        <v>29600</v>
      </c>
    </row>
    <row r="55" spans="1:4" x14ac:dyDescent="0.3">
      <c r="A55" s="1">
        <v>43134</v>
      </c>
      <c r="B55">
        <v>79854378</v>
      </c>
      <c r="C55" t="s">
        <v>27</v>
      </c>
      <c r="D55">
        <v>15700</v>
      </c>
    </row>
    <row r="56" spans="1:4" x14ac:dyDescent="0.3">
      <c r="A56" s="1">
        <v>43279</v>
      </c>
      <c r="B56">
        <v>17350435</v>
      </c>
      <c r="C56" t="s">
        <v>24</v>
      </c>
      <c r="D56">
        <v>42600</v>
      </c>
    </row>
    <row r="57" spans="1:4" x14ac:dyDescent="0.3">
      <c r="A57" s="1">
        <v>43154</v>
      </c>
      <c r="B57">
        <v>5124704</v>
      </c>
      <c r="C57" t="s">
        <v>21</v>
      </c>
      <c r="D57">
        <v>45200</v>
      </c>
    </row>
    <row r="58" spans="1:4" x14ac:dyDescent="0.3">
      <c r="A58" s="1">
        <v>43156</v>
      </c>
      <c r="B58">
        <v>84294077</v>
      </c>
      <c r="C58" t="s">
        <v>22</v>
      </c>
      <c r="D58">
        <v>18000</v>
      </c>
    </row>
    <row r="59" spans="1:4" x14ac:dyDescent="0.3">
      <c r="A59" s="1">
        <v>43177</v>
      </c>
      <c r="B59">
        <v>5090512</v>
      </c>
      <c r="C59" t="s">
        <v>22</v>
      </c>
      <c r="D59">
        <v>46800</v>
      </c>
    </row>
    <row r="60" spans="1:4" x14ac:dyDescent="0.3">
      <c r="A60" s="1">
        <v>43034</v>
      </c>
      <c r="B60">
        <v>6471004.1885064794</v>
      </c>
      <c r="C60" t="s">
        <v>27</v>
      </c>
      <c r="D60">
        <v>16400</v>
      </c>
    </row>
    <row r="61" spans="1:4" x14ac:dyDescent="0.3">
      <c r="A61" s="1">
        <v>42960</v>
      </c>
      <c r="B61">
        <v>21197422.085099582</v>
      </c>
      <c r="C61" t="s">
        <v>22</v>
      </c>
      <c r="D61">
        <v>48600</v>
      </c>
    </row>
    <row r="62" spans="1:4" x14ac:dyDescent="0.3">
      <c r="A62" s="1">
        <v>43090</v>
      </c>
      <c r="B62">
        <v>29676907.896137107</v>
      </c>
      <c r="C62" t="s">
        <v>27</v>
      </c>
      <c r="D62">
        <v>20900</v>
      </c>
    </row>
    <row r="63" spans="1:4" x14ac:dyDescent="0.3">
      <c r="A63" s="1">
        <v>43060</v>
      </c>
      <c r="B63">
        <v>23440516.929683484</v>
      </c>
      <c r="C63" t="s">
        <v>23</v>
      </c>
      <c r="D63">
        <v>3400</v>
      </c>
    </row>
    <row r="64" spans="1:4" x14ac:dyDescent="0.3">
      <c r="A64" s="1">
        <v>43066</v>
      </c>
      <c r="B64">
        <v>34769114.920553334</v>
      </c>
      <c r="C64" t="s">
        <v>24</v>
      </c>
      <c r="D64">
        <v>21400</v>
      </c>
    </row>
    <row r="65" spans="1:4" x14ac:dyDescent="0.3">
      <c r="A65" s="1">
        <v>42992</v>
      </c>
      <c r="B65">
        <v>36037757.954972319</v>
      </c>
      <c r="C65" t="s">
        <v>22</v>
      </c>
      <c r="D65">
        <v>47800</v>
      </c>
    </row>
    <row r="66" spans="1:4" x14ac:dyDescent="0.3">
      <c r="A66" s="1">
        <v>42996</v>
      </c>
      <c r="B66">
        <v>52326093.928132996</v>
      </c>
      <c r="C66" t="s">
        <v>25</v>
      </c>
      <c r="D66">
        <v>2600</v>
      </c>
    </row>
    <row r="67" spans="1:4" x14ac:dyDescent="0.3">
      <c r="A67" s="1">
        <v>42949</v>
      </c>
      <c r="B67">
        <v>88901966.048106045</v>
      </c>
      <c r="C67" t="s">
        <v>21</v>
      </c>
      <c r="D67">
        <v>27400</v>
      </c>
    </row>
    <row r="68" spans="1:4" x14ac:dyDescent="0.3">
      <c r="A68" s="1">
        <v>43083</v>
      </c>
      <c r="B68">
        <v>36309725.950941071</v>
      </c>
      <c r="C68" t="s">
        <v>23</v>
      </c>
      <c r="D68">
        <v>26700</v>
      </c>
    </row>
    <row r="69" spans="1:4" x14ac:dyDescent="0.3">
      <c r="A69" s="1">
        <v>43017</v>
      </c>
      <c r="B69">
        <v>15994753.903106129</v>
      </c>
      <c r="C69" t="s">
        <v>24</v>
      </c>
      <c r="D69">
        <v>35000</v>
      </c>
    </row>
    <row r="70" spans="1:4" x14ac:dyDescent="0.3">
      <c r="A70" s="1">
        <v>43035</v>
      </c>
      <c r="B70">
        <v>35180044.779624499</v>
      </c>
      <c r="C70" t="s">
        <v>28</v>
      </c>
      <c r="D70">
        <v>11400</v>
      </c>
    </row>
    <row r="71" spans="1:4" x14ac:dyDescent="0.3">
      <c r="A71" s="1">
        <v>42920</v>
      </c>
      <c r="B71">
        <v>33044994.821158335</v>
      </c>
      <c r="C71" t="s">
        <v>22</v>
      </c>
      <c r="D71">
        <v>1900</v>
      </c>
    </row>
    <row r="72" spans="1:4" x14ac:dyDescent="0.3">
      <c r="A72" s="1">
        <v>42945</v>
      </c>
      <c r="B72">
        <v>85148612.518072069</v>
      </c>
      <c r="C72" t="s">
        <v>25</v>
      </c>
      <c r="D72">
        <v>11100</v>
      </c>
    </row>
    <row r="73" spans="1:4" x14ac:dyDescent="0.3">
      <c r="A73" s="1">
        <v>43100</v>
      </c>
      <c r="B73">
        <v>14096788.057457587</v>
      </c>
      <c r="C73" t="s">
        <v>28</v>
      </c>
      <c r="D73">
        <v>10800</v>
      </c>
    </row>
    <row r="74" spans="1:4" x14ac:dyDescent="0.3">
      <c r="A74" s="1">
        <v>42955</v>
      </c>
      <c r="B74">
        <v>37233150.259938031</v>
      </c>
      <c r="C74" t="s">
        <v>24</v>
      </c>
      <c r="D74">
        <v>37400</v>
      </c>
    </row>
    <row r="75" spans="1:4" x14ac:dyDescent="0.3">
      <c r="A75" s="1">
        <v>43041</v>
      </c>
      <c r="B75">
        <v>90413513.615204766</v>
      </c>
      <c r="C75" t="s">
        <v>24</v>
      </c>
      <c r="D75">
        <v>27500</v>
      </c>
    </row>
    <row r="76" spans="1:4" x14ac:dyDescent="0.3">
      <c r="A76" s="1">
        <v>43007</v>
      </c>
      <c r="B76">
        <v>59113926.303212382</v>
      </c>
      <c r="C76" t="s">
        <v>22</v>
      </c>
      <c r="D76">
        <v>10700</v>
      </c>
    </row>
    <row r="77" spans="1:4" x14ac:dyDescent="0.3">
      <c r="A77" s="1">
        <v>42919</v>
      </c>
      <c r="B77">
        <v>74503658.045703232</v>
      </c>
      <c r="C77" t="s">
        <v>25</v>
      </c>
      <c r="D77">
        <v>39000</v>
      </c>
    </row>
    <row r="78" spans="1:4" x14ac:dyDescent="0.3">
      <c r="A78" s="1">
        <v>43035</v>
      </c>
      <c r="B78">
        <v>48321138.935468785</v>
      </c>
      <c r="C78" t="s">
        <v>25</v>
      </c>
      <c r="D78">
        <v>19000</v>
      </c>
    </row>
    <row r="79" spans="1:4" x14ac:dyDescent="0.3">
      <c r="A79" s="1">
        <v>42993</v>
      </c>
      <c r="B79">
        <v>45467797.94111523</v>
      </c>
      <c r="C79" t="s">
        <v>21</v>
      </c>
      <c r="D79">
        <v>15300</v>
      </c>
    </row>
    <row r="80" spans="1:4" x14ac:dyDescent="0.3">
      <c r="A80" s="1">
        <v>43088</v>
      </c>
      <c r="B80">
        <v>7807174.3913185941</v>
      </c>
      <c r="C80" t="s">
        <v>22</v>
      </c>
      <c r="D80">
        <v>23200</v>
      </c>
    </row>
    <row r="81" spans="1:4" x14ac:dyDescent="0.3">
      <c r="A81" s="1">
        <v>43067</v>
      </c>
      <c r="B81">
        <v>34603476.579408199</v>
      </c>
      <c r="C81" t="s">
        <v>23</v>
      </c>
      <c r="D81">
        <v>31600</v>
      </c>
    </row>
    <row r="82" spans="1:4" x14ac:dyDescent="0.3">
      <c r="A82" s="1">
        <v>43097</v>
      </c>
      <c r="B82">
        <v>12695309.231553953</v>
      </c>
      <c r="C82" t="s">
        <v>21</v>
      </c>
      <c r="D82">
        <v>13600</v>
      </c>
    </row>
    <row r="83" spans="1:4" x14ac:dyDescent="0.3">
      <c r="A83" s="1">
        <v>43037</v>
      </c>
      <c r="B83">
        <v>77114631.450140744</v>
      </c>
      <c r="C83" t="s">
        <v>25</v>
      </c>
      <c r="D83">
        <v>33700</v>
      </c>
    </row>
    <row r="84" spans="1:4" x14ac:dyDescent="0.3">
      <c r="A84" s="1">
        <v>42974</v>
      </c>
      <c r="B84">
        <v>20430341.063923407</v>
      </c>
      <c r="C84" t="s">
        <v>28</v>
      </c>
      <c r="D84">
        <v>26300</v>
      </c>
    </row>
    <row r="85" spans="1:4" x14ac:dyDescent="0.3">
      <c r="A85" s="1">
        <v>42976</v>
      </c>
      <c r="B85">
        <v>83666390.825248525</v>
      </c>
      <c r="C85" t="s">
        <v>27</v>
      </c>
      <c r="D85">
        <v>21000</v>
      </c>
    </row>
    <row r="86" spans="1:4" x14ac:dyDescent="0.3">
      <c r="A86" s="1">
        <v>43079</v>
      </c>
      <c r="B86">
        <v>97231919.99812521</v>
      </c>
      <c r="C86" t="s">
        <v>24</v>
      </c>
      <c r="D86">
        <v>33800</v>
      </c>
    </row>
    <row r="87" spans="1:4" x14ac:dyDescent="0.3">
      <c r="A87" s="1">
        <v>42961</v>
      </c>
      <c r="B87">
        <v>46135403.544594213</v>
      </c>
      <c r="C87" t="s">
        <v>27</v>
      </c>
      <c r="D87">
        <v>5700</v>
      </c>
    </row>
    <row r="88" spans="1:4" x14ac:dyDescent="0.3">
      <c r="A88" s="1">
        <v>42952</v>
      </c>
      <c r="B88">
        <v>12870752.978102939</v>
      </c>
      <c r="C88" t="s">
        <v>21</v>
      </c>
      <c r="D88">
        <v>3300</v>
      </c>
    </row>
    <row r="89" spans="1:4" x14ac:dyDescent="0.3">
      <c r="A89" s="1">
        <v>42919</v>
      </c>
      <c r="B89">
        <v>6504922.1729253428</v>
      </c>
      <c r="C89" t="s">
        <v>27</v>
      </c>
      <c r="D89">
        <v>10500</v>
      </c>
    </row>
    <row r="90" spans="1:4" x14ac:dyDescent="0.3">
      <c r="A90" s="1">
        <v>43049</v>
      </c>
      <c r="B90">
        <v>88928784.422741607</v>
      </c>
      <c r="C90" t="s">
        <v>23</v>
      </c>
      <c r="D90">
        <v>43400</v>
      </c>
    </row>
    <row r="91" spans="1:4" x14ac:dyDescent="0.3">
      <c r="A91" s="1">
        <v>43006</v>
      </c>
      <c r="B91">
        <v>77497078.905060008</v>
      </c>
      <c r="C91" t="s">
        <v>25</v>
      </c>
      <c r="D91">
        <v>37300</v>
      </c>
    </row>
    <row r="92" spans="1:4" x14ac:dyDescent="0.3">
      <c r="A92" s="1">
        <v>42956</v>
      </c>
      <c r="B92">
        <v>55203410.855974309</v>
      </c>
      <c r="C92" t="s">
        <v>21</v>
      </c>
      <c r="D92">
        <v>29300</v>
      </c>
    </row>
    <row r="93" spans="1:4" x14ac:dyDescent="0.3">
      <c r="A93" s="1">
        <v>43047</v>
      </c>
      <c r="B93">
        <v>85975832.023482516</v>
      </c>
      <c r="C93" t="s">
        <v>21</v>
      </c>
      <c r="D93">
        <v>38400</v>
      </c>
    </row>
    <row r="94" spans="1:4" x14ac:dyDescent="0.3">
      <c r="A94" s="1">
        <v>42925</v>
      </c>
      <c r="B94">
        <v>34732257.984260604</v>
      </c>
      <c r="C94" t="s">
        <v>22</v>
      </c>
      <c r="D94">
        <v>35200</v>
      </c>
    </row>
    <row r="95" spans="1:4" x14ac:dyDescent="0.3">
      <c r="A95" s="1">
        <v>42938</v>
      </c>
      <c r="B95">
        <v>59871973.838645153</v>
      </c>
      <c r="C95" t="s">
        <v>22</v>
      </c>
      <c r="D95">
        <v>41400</v>
      </c>
    </row>
    <row r="96" spans="1:4" x14ac:dyDescent="0.3">
      <c r="A96" s="1">
        <v>42989</v>
      </c>
      <c r="B96">
        <v>54440199.169363305</v>
      </c>
      <c r="C96" t="s">
        <v>24</v>
      </c>
      <c r="D96">
        <v>28500</v>
      </c>
    </row>
    <row r="97" spans="1:4" x14ac:dyDescent="0.3">
      <c r="A97" s="1">
        <v>43022</v>
      </c>
      <c r="B97">
        <v>37423989.303288884</v>
      </c>
      <c r="C97" t="s">
        <v>24</v>
      </c>
      <c r="D97">
        <v>35800</v>
      </c>
    </row>
    <row r="98" spans="1:4" x14ac:dyDescent="0.3">
      <c r="A98" s="1">
        <v>43099</v>
      </c>
      <c r="B98">
        <v>76336986.433990076</v>
      </c>
      <c r="C98" t="s">
        <v>28</v>
      </c>
      <c r="D98">
        <v>22700</v>
      </c>
    </row>
    <row r="99" spans="1:4" x14ac:dyDescent="0.3">
      <c r="A99" s="1">
        <v>43009</v>
      </c>
      <c r="B99">
        <v>4330986.9511028994</v>
      </c>
      <c r="C99" t="s">
        <v>22</v>
      </c>
      <c r="D99">
        <v>17700</v>
      </c>
    </row>
    <row r="100" spans="1:4" x14ac:dyDescent="0.3">
      <c r="A100" s="1">
        <v>43001</v>
      </c>
      <c r="B100">
        <v>50772962.264462806</v>
      </c>
      <c r="C100" t="s">
        <v>21</v>
      </c>
      <c r="D100">
        <v>20400</v>
      </c>
    </row>
    <row r="101" spans="1:4" x14ac:dyDescent="0.3">
      <c r="A101" s="1">
        <v>42962</v>
      </c>
      <c r="B101">
        <v>74837549.292309403</v>
      </c>
      <c r="C101" t="s">
        <v>25</v>
      </c>
      <c r="D101">
        <v>6600</v>
      </c>
    </row>
    <row r="102" spans="1:4" x14ac:dyDescent="0.3">
      <c r="A102" s="1">
        <v>43078</v>
      </c>
      <c r="B102">
        <v>58071141.377863891</v>
      </c>
      <c r="C102" t="s">
        <v>21</v>
      </c>
      <c r="D102">
        <v>28200</v>
      </c>
    </row>
    <row r="103" spans="1:4" x14ac:dyDescent="0.3">
      <c r="A103" s="1">
        <v>42926</v>
      </c>
      <c r="B103">
        <v>81439023.595776409</v>
      </c>
      <c r="C103" t="s">
        <v>21</v>
      </c>
      <c r="D103">
        <v>36200</v>
      </c>
    </row>
    <row r="104" spans="1:4" x14ac:dyDescent="0.3">
      <c r="A104" s="1">
        <v>43098</v>
      </c>
      <c r="B104">
        <v>97754200.996206775</v>
      </c>
      <c r="C104" t="s">
        <v>23</v>
      </c>
      <c r="D104">
        <v>21300</v>
      </c>
    </row>
    <row r="105" spans="1:4" x14ac:dyDescent="0.3">
      <c r="A105" s="1">
        <v>43030</v>
      </c>
      <c r="B105">
        <v>73937696.727135375</v>
      </c>
      <c r="C105" t="s">
        <v>24</v>
      </c>
      <c r="D105">
        <v>4300</v>
      </c>
    </row>
    <row r="106" spans="1:4" x14ac:dyDescent="0.3">
      <c r="A106" s="1">
        <v>43006</v>
      </c>
      <c r="B106">
        <v>48777452.058213644</v>
      </c>
      <c r="C106" t="s">
        <v>26</v>
      </c>
      <c r="D106">
        <v>17500</v>
      </c>
    </row>
    <row r="107" spans="1:4" x14ac:dyDescent="0.3">
      <c r="A107" s="1">
        <v>42991</v>
      </c>
      <c r="B107">
        <v>41116602.658111967</v>
      </c>
      <c r="C107" t="s">
        <v>22</v>
      </c>
      <c r="D107">
        <v>13600</v>
      </c>
    </row>
    <row r="108" spans="1:4" x14ac:dyDescent="0.3">
      <c r="A108" s="1">
        <v>42956</v>
      </c>
      <c r="B108">
        <v>54472536.714783423</v>
      </c>
      <c r="C108" t="s">
        <v>23</v>
      </c>
      <c r="D108">
        <v>19700</v>
      </c>
    </row>
    <row r="109" spans="1:4" x14ac:dyDescent="0.3">
      <c r="A109" s="1">
        <v>43000</v>
      </c>
      <c r="B109">
        <v>58854745.210105039</v>
      </c>
      <c r="C109" t="s">
        <v>27</v>
      </c>
      <c r="D109">
        <v>31500</v>
      </c>
    </row>
    <row r="110" spans="1:4" x14ac:dyDescent="0.3">
      <c r="A110" s="1">
        <v>43071</v>
      </c>
      <c r="B110">
        <v>77911338.592311397</v>
      </c>
      <c r="C110" t="s">
        <v>22</v>
      </c>
      <c r="D110">
        <v>44600</v>
      </c>
    </row>
    <row r="111" spans="1:4" x14ac:dyDescent="0.3">
      <c r="A111" s="1">
        <v>43043</v>
      </c>
      <c r="B111">
        <v>993866.35473210912</v>
      </c>
      <c r="C111" t="s">
        <v>26</v>
      </c>
      <c r="D111">
        <v>36900</v>
      </c>
    </row>
    <row r="112" spans="1:4" x14ac:dyDescent="0.3">
      <c r="A112" s="1">
        <v>42931</v>
      </c>
      <c r="B112">
        <v>74291679.083260119</v>
      </c>
      <c r="C112" t="s">
        <v>21</v>
      </c>
      <c r="D112">
        <v>49700</v>
      </c>
    </row>
    <row r="113" spans="1:4" x14ac:dyDescent="0.3">
      <c r="A113" s="1">
        <v>42985</v>
      </c>
      <c r="B113">
        <v>82346507.912256926</v>
      </c>
      <c r="C113" t="s">
        <v>28</v>
      </c>
      <c r="D113">
        <v>24700</v>
      </c>
    </row>
    <row r="114" spans="1:4" x14ac:dyDescent="0.3">
      <c r="A114" s="1">
        <v>42938</v>
      </c>
      <c r="B114">
        <v>23464387.937930498</v>
      </c>
      <c r="C114" t="s">
        <v>24</v>
      </c>
      <c r="D114">
        <v>38300</v>
      </c>
    </row>
    <row r="115" spans="1:4" x14ac:dyDescent="0.3">
      <c r="A115" s="1">
        <v>42994</v>
      </c>
      <c r="B115">
        <v>87572535.527141899</v>
      </c>
      <c r="C115" t="s">
        <v>21</v>
      </c>
      <c r="D115">
        <v>6100</v>
      </c>
    </row>
    <row r="116" spans="1:4" x14ac:dyDescent="0.3">
      <c r="A116" s="1">
        <v>43028</v>
      </c>
      <c r="B116">
        <v>13128515.312485201</v>
      </c>
      <c r="C116" t="s">
        <v>23</v>
      </c>
      <c r="D116">
        <v>39000</v>
      </c>
    </row>
    <row r="117" spans="1:4" x14ac:dyDescent="0.3">
      <c r="A117" s="1">
        <v>43052</v>
      </c>
      <c r="B117">
        <v>46463961.581061274</v>
      </c>
      <c r="C117" t="s">
        <v>24</v>
      </c>
      <c r="D117">
        <v>13700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3396-4579-4C23-9901-66D53EE01B1E}">
  <dimension ref="A3:J23"/>
  <sheetViews>
    <sheetView workbookViewId="0">
      <selection activeCell="C8" sqref="C8"/>
    </sheetView>
  </sheetViews>
  <sheetFormatPr defaultRowHeight="16.5" x14ac:dyDescent="0.3"/>
  <cols>
    <col min="1" max="1" width="13.125" bestFit="1" customWidth="1"/>
    <col min="2" max="2" width="11.875" bestFit="1" customWidth="1"/>
    <col min="3" max="9" width="11.375" bestFit="1" customWidth="1"/>
    <col min="10" max="11" width="12.625" bestFit="1" customWidth="1"/>
  </cols>
  <sheetData>
    <row r="3" spans="1:10" x14ac:dyDescent="0.3">
      <c r="A3" s="31" t="s">
        <v>418</v>
      </c>
      <c r="B3" s="31" t="s">
        <v>397</v>
      </c>
    </row>
    <row r="4" spans="1:10" x14ac:dyDescent="0.3">
      <c r="A4" s="31" t="s">
        <v>360</v>
      </c>
      <c r="B4" t="s">
        <v>26</v>
      </c>
      <c r="C4" t="s">
        <v>22</v>
      </c>
      <c r="D4" t="s">
        <v>24</v>
      </c>
      <c r="E4" t="s">
        <v>28</v>
      </c>
      <c r="F4" t="s">
        <v>25</v>
      </c>
      <c r="G4" t="s">
        <v>27</v>
      </c>
      <c r="H4" t="s">
        <v>23</v>
      </c>
      <c r="I4" t="s">
        <v>21</v>
      </c>
      <c r="J4" t="s">
        <v>361</v>
      </c>
    </row>
    <row r="5" spans="1:10" x14ac:dyDescent="0.3">
      <c r="A5" s="32" t="s">
        <v>401</v>
      </c>
      <c r="B5" s="36">
        <v>54400</v>
      </c>
      <c r="C5" s="36">
        <v>284700</v>
      </c>
      <c r="D5" s="36">
        <v>275700</v>
      </c>
      <c r="E5" s="36">
        <v>95900</v>
      </c>
      <c r="F5" s="36">
        <v>149300</v>
      </c>
      <c r="G5" s="36">
        <v>106000</v>
      </c>
      <c r="H5" s="36">
        <v>185100</v>
      </c>
      <c r="I5" s="36">
        <v>267900</v>
      </c>
      <c r="J5" s="36">
        <v>1419000</v>
      </c>
    </row>
    <row r="6" spans="1:10" x14ac:dyDescent="0.3">
      <c r="A6" s="33" t="s">
        <v>402</v>
      </c>
      <c r="B6" s="36">
        <v>17500</v>
      </c>
      <c r="C6" s="36">
        <v>199200</v>
      </c>
      <c r="D6" s="36">
        <v>104200</v>
      </c>
      <c r="E6" s="36">
        <v>51000</v>
      </c>
      <c r="F6" s="36">
        <v>96600</v>
      </c>
      <c r="G6" s="36">
        <v>68700</v>
      </c>
      <c r="H6" s="36">
        <v>19700</v>
      </c>
      <c r="I6" s="36">
        <v>187700</v>
      </c>
      <c r="J6" s="36">
        <v>744600</v>
      </c>
    </row>
    <row r="7" spans="1:10" x14ac:dyDescent="0.3">
      <c r="A7" s="35" t="s">
        <v>403</v>
      </c>
      <c r="B7" s="36"/>
      <c r="C7" s="36">
        <v>78500</v>
      </c>
      <c r="D7" s="36">
        <v>38300</v>
      </c>
      <c r="E7" s="36"/>
      <c r="F7" s="36">
        <v>50100</v>
      </c>
      <c r="G7" s="36">
        <v>10500</v>
      </c>
      <c r="H7" s="36"/>
      <c r="I7" s="36">
        <v>85900</v>
      </c>
      <c r="J7" s="36">
        <v>263300</v>
      </c>
    </row>
    <row r="8" spans="1:10" x14ac:dyDescent="0.3">
      <c r="A8" s="35" t="s">
        <v>404</v>
      </c>
      <c r="B8" s="36"/>
      <c r="C8" s="36">
        <v>48600</v>
      </c>
      <c r="D8" s="36">
        <v>37400</v>
      </c>
      <c r="E8" s="36">
        <v>26300</v>
      </c>
      <c r="F8" s="36">
        <v>6600</v>
      </c>
      <c r="G8" s="36">
        <v>26700</v>
      </c>
      <c r="H8" s="36">
        <v>19700</v>
      </c>
      <c r="I8" s="36">
        <v>60000</v>
      </c>
      <c r="J8" s="36">
        <v>225300</v>
      </c>
    </row>
    <row r="9" spans="1:10" x14ac:dyDescent="0.3">
      <c r="A9" s="35" t="s">
        <v>405</v>
      </c>
      <c r="B9" s="36">
        <v>17500</v>
      </c>
      <c r="C9" s="36">
        <v>72100</v>
      </c>
      <c r="D9" s="36">
        <v>28500</v>
      </c>
      <c r="E9" s="36">
        <v>24700</v>
      </c>
      <c r="F9" s="36">
        <v>39900</v>
      </c>
      <c r="G9" s="36">
        <v>31500</v>
      </c>
      <c r="H9" s="36"/>
      <c r="I9" s="36">
        <v>41800</v>
      </c>
      <c r="J9" s="36">
        <v>256000</v>
      </c>
    </row>
    <row r="10" spans="1:10" x14ac:dyDescent="0.3">
      <c r="A10" s="33" t="s">
        <v>406</v>
      </c>
      <c r="B10" s="36">
        <v>36900</v>
      </c>
      <c r="C10" s="36">
        <v>85500</v>
      </c>
      <c r="D10" s="36">
        <v>171500</v>
      </c>
      <c r="E10" s="36">
        <v>44900</v>
      </c>
      <c r="F10" s="36">
        <v>52700</v>
      </c>
      <c r="G10" s="36">
        <v>37300</v>
      </c>
      <c r="H10" s="36">
        <v>165400</v>
      </c>
      <c r="I10" s="36">
        <v>80200</v>
      </c>
      <c r="J10" s="36">
        <v>674400</v>
      </c>
    </row>
    <row r="11" spans="1:10" x14ac:dyDescent="0.3">
      <c r="A11" s="35" t="s">
        <v>407</v>
      </c>
      <c r="B11" s="36"/>
      <c r="C11" s="36">
        <v>17700</v>
      </c>
      <c r="D11" s="36">
        <v>75100</v>
      </c>
      <c r="E11" s="36">
        <v>11400</v>
      </c>
      <c r="F11" s="36">
        <v>52700</v>
      </c>
      <c r="G11" s="36">
        <v>16400</v>
      </c>
      <c r="H11" s="36">
        <v>39000</v>
      </c>
      <c r="I11" s="36"/>
      <c r="J11" s="36">
        <v>212300</v>
      </c>
    </row>
    <row r="12" spans="1:10" x14ac:dyDescent="0.3">
      <c r="A12" s="35" t="s">
        <v>408</v>
      </c>
      <c r="B12" s="36">
        <v>36900</v>
      </c>
      <c r="C12" s="36"/>
      <c r="D12" s="36">
        <v>62600</v>
      </c>
      <c r="E12" s="36"/>
      <c r="F12" s="36"/>
      <c r="G12" s="36"/>
      <c r="H12" s="36">
        <v>78400</v>
      </c>
      <c r="I12" s="36">
        <v>38400</v>
      </c>
      <c r="J12" s="36">
        <v>216300</v>
      </c>
    </row>
    <row r="13" spans="1:10" x14ac:dyDescent="0.3">
      <c r="A13" s="35" t="s">
        <v>409</v>
      </c>
      <c r="B13" s="36"/>
      <c r="C13" s="36">
        <v>67800</v>
      </c>
      <c r="D13" s="36">
        <v>33800</v>
      </c>
      <c r="E13" s="36">
        <v>33500</v>
      </c>
      <c r="F13" s="36"/>
      <c r="G13" s="36">
        <v>20900</v>
      </c>
      <c r="H13" s="36">
        <v>48000</v>
      </c>
      <c r="I13" s="36">
        <v>41800</v>
      </c>
      <c r="J13" s="36">
        <v>245800</v>
      </c>
    </row>
    <row r="14" spans="1:10" x14ac:dyDescent="0.3">
      <c r="A14" s="32" t="s">
        <v>410</v>
      </c>
      <c r="B14" s="36">
        <v>330300</v>
      </c>
      <c r="C14" s="36">
        <v>147400</v>
      </c>
      <c r="D14" s="36">
        <v>438200</v>
      </c>
      <c r="E14" s="36">
        <v>87700</v>
      </c>
      <c r="F14" s="36">
        <v>154500</v>
      </c>
      <c r="G14" s="36">
        <v>253100</v>
      </c>
      <c r="H14" s="36">
        <v>91000</v>
      </c>
      <c r="I14" s="36">
        <v>286500</v>
      </c>
      <c r="J14" s="36">
        <v>1788700</v>
      </c>
    </row>
    <row r="15" spans="1:10" x14ac:dyDescent="0.3">
      <c r="A15" s="33" t="s">
        <v>411</v>
      </c>
      <c r="B15" s="36">
        <v>176800</v>
      </c>
      <c r="C15" s="36">
        <v>105100</v>
      </c>
      <c r="D15" s="36">
        <v>264500</v>
      </c>
      <c r="E15" s="36">
        <v>40900</v>
      </c>
      <c r="F15" s="36">
        <v>93600</v>
      </c>
      <c r="G15" s="36">
        <v>90000</v>
      </c>
      <c r="H15" s="36"/>
      <c r="I15" s="36">
        <v>137800</v>
      </c>
      <c r="J15" s="36">
        <v>908700</v>
      </c>
    </row>
    <row r="16" spans="1:10" x14ac:dyDescent="0.3">
      <c r="A16" s="35" t="s">
        <v>352</v>
      </c>
      <c r="B16" s="36">
        <v>47000</v>
      </c>
      <c r="C16" s="36"/>
      <c r="D16" s="36">
        <v>79000</v>
      </c>
      <c r="E16" s="36"/>
      <c r="F16" s="36">
        <v>59700</v>
      </c>
      <c r="G16" s="36"/>
      <c r="H16" s="36"/>
      <c r="I16" s="36"/>
      <c r="J16" s="36">
        <v>185700</v>
      </c>
    </row>
    <row r="17" spans="1:10" x14ac:dyDescent="0.3">
      <c r="A17" s="35" t="s">
        <v>412</v>
      </c>
      <c r="B17" s="36">
        <v>57500</v>
      </c>
      <c r="C17" s="36">
        <v>18000</v>
      </c>
      <c r="D17" s="36">
        <v>29400</v>
      </c>
      <c r="E17" s="36"/>
      <c r="F17" s="36"/>
      <c r="G17" s="36">
        <v>38100</v>
      </c>
      <c r="H17" s="36"/>
      <c r="I17" s="36">
        <v>137800</v>
      </c>
      <c r="J17" s="36">
        <v>280800</v>
      </c>
    </row>
    <row r="18" spans="1:10" x14ac:dyDescent="0.3">
      <c r="A18" s="35" t="s">
        <v>413</v>
      </c>
      <c r="B18" s="36">
        <v>72300</v>
      </c>
      <c r="C18" s="36">
        <v>87100</v>
      </c>
      <c r="D18" s="36">
        <v>156100</v>
      </c>
      <c r="E18" s="36">
        <v>40900</v>
      </c>
      <c r="F18" s="36">
        <v>33900</v>
      </c>
      <c r="G18" s="36">
        <v>51900</v>
      </c>
      <c r="H18" s="36"/>
      <c r="I18" s="36"/>
      <c r="J18" s="36">
        <v>442200</v>
      </c>
    </row>
    <row r="19" spans="1:10" x14ac:dyDescent="0.3">
      <c r="A19" s="33" t="s">
        <v>414</v>
      </c>
      <c r="B19" s="36">
        <v>153500</v>
      </c>
      <c r="C19" s="36">
        <v>42300</v>
      </c>
      <c r="D19" s="36">
        <v>173700</v>
      </c>
      <c r="E19" s="36">
        <v>46800</v>
      </c>
      <c r="F19" s="36">
        <v>60900</v>
      </c>
      <c r="G19" s="36">
        <v>163100</v>
      </c>
      <c r="H19" s="36">
        <v>91000</v>
      </c>
      <c r="I19" s="36">
        <v>148700</v>
      </c>
      <c r="J19" s="36">
        <v>880000</v>
      </c>
    </row>
    <row r="20" spans="1:10" x14ac:dyDescent="0.3">
      <c r="A20" s="35" t="s">
        <v>415</v>
      </c>
      <c r="B20" s="36">
        <v>113400</v>
      </c>
      <c r="C20" s="36"/>
      <c r="D20" s="36">
        <v>28600</v>
      </c>
      <c r="E20" s="36">
        <v>37400</v>
      </c>
      <c r="F20" s="36">
        <v>14800</v>
      </c>
      <c r="G20" s="36"/>
      <c r="H20" s="36">
        <v>20500</v>
      </c>
      <c r="I20" s="36">
        <v>64400</v>
      </c>
      <c r="J20" s="36">
        <v>279100</v>
      </c>
    </row>
    <row r="21" spans="1:10" x14ac:dyDescent="0.3">
      <c r="A21" s="35" t="s">
        <v>416</v>
      </c>
      <c r="B21" s="36">
        <v>29300</v>
      </c>
      <c r="C21" s="36"/>
      <c r="D21" s="36">
        <v>58000</v>
      </c>
      <c r="E21" s="36">
        <v>9400</v>
      </c>
      <c r="F21" s="36">
        <v>46100</v>
      </c>
      <c r="G21" s="36">
        <v>37100</v>
      </c>
      <c r="H21" s="36">
        <v>37900</v>
      </c>
      <c r="I21" s="36">
        <v>39700</v>
      </c>
      <c r="J21" s="36">
        <v>257500</v>
      </c>
    </row>
    <row r="22" spans="1:10" x14ac:dyDescent="0.3">
      <c r="A22" s="35" t="s">
        <v>417</v>
      </c>
      <c r="B22" s="36">
        <v>10800</v>
      </c>
      <c r="C22" s="36">
        <v>42300</v>
      </c>
      <c r="D22" s="36">
        <v>87100</v>
      </c>
      <c r="E22" s="36"/>
      <c r="F22" s="36"/>
      <c r="G22" s="36">
        <v>126000</v>
      </c>
      <c r="H22" s="36">
        <v>32600</v>
      </c>
      <c r="I22" s="36">
        <v>44600</v>
      </c>
      <c r="J22" s="36">
        <v>343400</v>
      </c>
    </row>
    <row r="23" spans="1:10" x14ac:dyDescent="0.3">
      <c r="A23" s="32" t="s">
        <v>361</v>
      </c>
      <c r="B23" s="36">
        <v>384700</v>
      </c>
      <c r="C23" s="36">
        <v>432100</v>
      </c>
      <c r="D23" s="36">
        <v>713900</v>
      </c>
      <c r="E23" s="36">
        <v>183600</v>
      </c>
      <c r="F23" s="36">
        <v>303800</v>
      </c>
      <c r="G23" s="36">
        <v>359100</v>
      </c>
      <c r="H23" s="36">
        <v>276100</v>
      </c>
      <c r="I23" s="36">
        <v>554400</v>
      </c>
      <c r="J23" s="36">
        <v>3207700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47C7-B47B-42F0-B0E8-805D7ACF5E44}">
  <dimension ref="A2:H41"/>
  <sheetViews>
    <sheetView workbookViewId="0">
      <selection activeCell="D2" sqref="D2"/>
    </sheetView>
  </sheetViews>
  <sheetFormatPr defaultRowHeight="16.5" x14ac:dyDescent="0.3"/>
  <cols>
    <col min="1" max="1" width="13.875" bestFit="1" customWidth="1"/>
    <col min="2" max="3" width="13.625" bestFit="1" customWidth="1"/>
    <col min="4" max="4" width="12.375" bestFit="1" customWidth="1"/>
    <col min="5" max="8" width="13.625" bestFit="1" customWidth="1"/>
    <col min="9" max="9" width="18" bestFit="1" customWidth="1"/>
    <col min="10" max="10" width="13.875" bestFit="1" customWidth="1"/>
    <col min="11" max="11" width="18" bestFit="1" customWidth="1"/>
    <col min="12" max="12" width="13.875" bestFit="1" customWidth="1"/>
    <col min="13" max="13" width="18" bestFit="1" customWidth="1"/>
    <col min="14" max="14" width="18.75" bestFit="1" customWidth="1"/>
    <col min="15" max="15" width="22.875" bestFit="1" customWidth="1"/>
  </cols>
  <sheetData>
    <row r="2" spans="1:8" x14ac:dyDescent="0.3">
      <c r="A2" s="31" t="s">
        <v>137</v>
      </c>
      <c r="B2" t="s">
        <v>399</v>
      </c>
    </row>
    <row r="4" spans="1:8" x14ac:dyDescent="0.3">
      <c r="A4" s="31" t="s">
        <v>398</v>
      </c>
      <c r="B4" s="31" t="s">
        <v>397</v>
      </c>
    </row>
    <row r="5" spans="1:8" x14ac:dyDescent="0.3">
      <c r="A5" s="31" t="s">
        <v>360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 t="s">
        <v>361</v>
      </c>
    </row>
    <row r="6" spans="1:8" x14ac:dyDescent="0.3">
      <c r="A6" s="32" t="s">
        <v>362</v>
      </c>
      <c r="B6" s="34">
        <v>5159047</v>
      </c>
      <c r="C6" s="34"/>
      <c r="D6" s="34"/>
      <c r="E6" s="34"/>
      <c r="F6" s="34"/>
      <c r="G6" s="34"/>
      <c r="H6" s="34">
        <v>5159047</v>
      </c>
    </row>
    <row r="7" spans="1:8" x14ac:dyDescent="0.3">
      <c r="A7" s="32" t="s">
        <v>363</v>
      </c>
      <c r="B7" s="34"/>
      <c r="C7" s="34"/>
      <c r="D7" s="34">
        <v>993544</v>
      </c>
      <c r="E7" s="34">
        <v>1680948</v>
      </c>
      <c r="F7" s="34"/>
      <c r="G7" s="34"/>
      <c r="H7" s="34">
        <v>2674492</v>
      </c>
    </row>
    <row r="8" spans="1:8" x14ac:dyDescent="0.3">
      <c r="A8" s="32" t="s">
        <v>364</v>
      </c>
      <c r="B8" s="34"/>
      <c r="C8" s="34">
        <v>1373457</v>
      </c>
      <c r="D8" s="34"/>
      <c r="E8" s="34"/>
      <c r="F8" s="34"/>
      <c r="G8" s="34"/>
      <c r="H8" s="34">
        <v>1373457</v>
      </c>
    </row>
    <row r="9" spans="1:8" x14ac:dyDescent="0.3">
      <c r="A9" s="32" t="s">
        <v>365</v>
      </c>
      <c r="B9" s="34"/>
      <c r="C9" s="34"/>
      <c r="D9" s="34">
        <v>1159568</v>
      </c>
      <c r="E9" s="34"/>
      <c r="F9" s="34"/>
      <c r="G9" s="34"/>
      <c r="H9" s="34">
        <v>1159568</v>
      </c>
    </row>
    <row r="10" spans="1:8" x14ac:dyDescent="0.3">
      <c r="A10" s="32" t="s">
        <v>366</v>
      </c>
      <c r="B10" s="34">
        <v>2286082</v>
      </c>
      <c r="C10" s="34">
        <v>1128676</v>
      </c>
      <c r="D10" s="34"/>
      <c r="E10" s="34"/>
      <c r="F10" s="34"/>
      <c r="G10" s="34"/>
      <c r="H10" s="34">
        <v>3414758</v>
      </c>
    </row>
    <row r="11" spans="1:8" x14ac:dyDescent="0.3">
      <c r="A11" s="32" t="s">
        <v>367</v>
      </c>
      <c r="B11" s="34"/>
      <c r="C11" s="34"/>
      <c r="D11" s="34"/>
      <c r="E11" s="34">
        <v>486250</v>
      </c>
      <c r="F11" s="34"/>
      <c r="G11" s="34"/>
      <c r="H11" s="34">
        <v>486250</v>
      </c>
    </row>
    <row r="12" spans="1:8" x14ac:dyDescent="0.3">
      <c r="A12" s="32" t="s">
        <v>368</v>
      </c>
      <c r="B12" s="34"/>
      <c r="C12" s="34"/>
      <c r="D12" s="34"/>
      <c r="E12" s="34"/>
      <c r="F12" s="34">
        <v>3386348</v>
      </c>
      <c r="G12" s="34">
        <v>396993</v>
      </c>
      <c r="H12" s="34">
        <v>3783341</v>
      </c>
    </row>
    <row r="13" spans="1:8" x14ac:dyDescent="0.3">
      <c r="A13" s="32" t="s">
        <v>369</v>
      </c>
      <c r="B13" s="34"/>
      <c r="C13" s="34"/>
      <c r="D13" s="34"/>
      <c r="E13" s="34"/>
      <c r="F13" s="34">
        <v>2549691</v>
      </c>
      <c r="G13" s="34">
        <v>2494080</v>
      </c>
      <c r="H13" s="34">
        <v>5043771</v>
      </c>
    </row>
    <row r="14" spans="1:8" x14ac:dyDescent="0.3">
      <c r="A14" s="32" t="s">
        <v>370</v>
      </c>
      <c r="B14" s="34"/>
      <c r="C14" s="34"/>
      <c r="D14" s="34"/>
      <c r="E14" s="34">
        <v>1378271</v>
      </c>
      <c r="F14" s="34"/>
      <c r="G14" s="34"/>
      <c r="H14" s="34">
        <v>1378271</v>
      </c>
    </row>
    <row r="15" spans="1:8" x14ac:dyDescent="0.3">
      <c r="A15" s="32" t="s">
        <v>371</v>
      </c>
      <c r="B15" s="34"/>
      <c r="C15" s="34"/>
      <c r="D15" s="34">
        <v>703528</v>
      </c>
      <c r="E15" s="34">
        <v>1543651</v>
      </c>
      <c r="F15" s="34"/>
      <c r="G15" s="34"/>
      <c r="H15" s="34">
        <v>2247179</v>
      </c>
    </row>
    <row r="16" spans="1:8" x14ac:dyDescent="0.3">
      <c r="A16" s="32" t="s">
        <v>372</v>
      </c>
      <c r="B16" s="34"/>
      <c r="C16" s="34"/>
      <c r="D16" s="34"/>
      <c r="E16" s="34"/>
      <c r="F16" s="34">
        <v>763401</v>
      </c>
      <c r="G16" s="34"/>
      <c r="H16" s="34">
        <v>763401</v>
      </c>
    </row>
    <row r="17" spans="1:8" x14ac:dyDescent="0.3">
      <c r="A17" s="32" t="s">
        <v>373</v>
      </c>
      <c r="B17" s="34"/>
      <c r="C17" s="34"/>
      <c r="D17" s="34">
        <v>1346509</v>
      </c>
      <c r="E17" s="34"/>
      <c r="F17" s="34"/>
      <c r="G17" s="34"/>
      <c r="H17" s="34">
        <v>1346509</v>
      </c>
    </row>
    <row r="18" spans="1:8" x14ac:dyDescent="0.3">
      <c r="A18" s="32" t="s">
        <v>374</v>
      </c>
      <c r="B18" s="34"/>
      <c r="C18" s="34"/>
      <c r="D18" s="34"/>
      <c r="E18" s="34"/>
      <c r="F18" s="34"/>
      <c r="G18" s="34">
        <v>661965</v>
      </c>
      <c r="H18" s="34">
        <v>661965</v>
      </c>
    </row>
    <row r="19" spans="1:8" x14ac:dyDescent="0.3">
      <c r="A19" s="32" t="s">
        <v>375</v>
      </c>
      <c r="B19" s="34">
        <v>2080985</v>
      </c>
      <c r="C19" s="34"/>
      <c r="D19" s="34"/>
      <c r="E19" s="34"/>
      <c r="F19" s="34"/>
      <c r="G19" s="34"/>
      <c r="H19" s="34">
        <v>2080985</v>
      </c>
    </row>
    <row r="20" spans="1:8" x14ac:dyDescent="0.3">
      <c r="A20" s="32" t="s">
        <v>376</v>
      </c>
      <c r="B20" s="34"/>
      <c r="C20" s="34"/>
      <c r="D20" s="34"/>
      <c r="E20" s="34">
        <v>1182637</v>
      </c>
      <c r="F20" s="34"/>
      <c r="G20" s="34"/>
      <c r="H20" s="34">
        <v>1182637</v>
      </c>
    </row>
    <row r="21" spans="1:8" x14ac:dyDescent="0.3">
      <c r="A21" s="32" t="s">
        <v>377</v>
      </c>
      <c r="B21" s="34"/>
      <c r="C21" s="34"/>
      <c r="D21" s="34"/>
      <c r="E21" s="34"/>
      <c r="F21" s="34">
        <v>484119</v>
      </c>
      <c r="G21" s="34"/>
      <c r="H21" s="34">
        <v>484119</v>
      </c>
    </row>
    <row r="22" spans="1:8" x14ac:dyDescent="0.3">
      <c r="A22" s="32" t="s">
        <v>378</v>
      </c>
      <c r="B22" s="34"/>
      <c r="C22" s="34">
        <v>4789420</v>
      </c>
      <c r="D22" s="34"/>
      <c r="E22" s="34"/>
      <c r="F22" s="34"/>
      <c r="G22" s="34"/>
      <c r="H22" s="34">
        <v>4789420</v>
      </c>
    </row>
    <row r="23" spans="1:8" x14ac:dyDescent="0.3">
      <c r="A23" s="32" t="s">
        <v>379</v>
      </c>
      <c r="B23" s="34"/>
      <c r="C23" s="34"/>
      <c r="D23" s="34">
        <v>1312143</v>
      </c>
      <c r="E23" s="34"/>
      <c r="F23" s="34"/>
      <c r="G23" s="34"/>
      <c r="H23" s="34">
        <v>1312143</v>
      </c>
    </row>
    <row r="24" spans="1:8" x14ac:dyDescent="0.3">
      <c r="A24" s="32" t="s">
        <v>380</v>
      </c>
      <c r="B24" s="34">
        <v>5512239</v>
      </c>
      <c r="C24" s="34"/>
      <c r="D24" s="34"/>
      <c r="E24" s="34"/>
      <c r="F24" s="34"/>
      <c r="G24" s="34"/>
      <c r="H24" s="34">
        <v>5512239</v>
      </c>
    </row>
    <row r="25" spans="1:8" x14ac:dyDescent="0.3">
      <c r="A25" s="32" t="s">
        <v>381</v>
      </c>
      <c r="B25" s="34"/>
      <c r="C25" s="34"/>
      <c r="D25" s="34"/>
      <c r="E25" s="34"/>
      <c r="F25" s="34"/>
      <c r="G25" s="34">
        <v>229346</v>
      </c>
      <c r="H25" s="34">
        <v>229346</v>
      </c>
    </row>
    <row r="26" spans="1:8" x14ac:dyDescent="0.3">
      <c r="A26" s="32" t="s">
        <v>382</v>
      </c>
      <c r="B26" s="34"/>
      <c r="C26" s="34"/>
      <c r="D26" s="34"/>
      <c r="E26" s="34">
        <v>5260282</v>
      </c>
      <c r="F26" s="34">
        <v>5804474</v>
      </c>
      <c r="G26" s="34"/>
      <c r="H26" s="34">
        <v>11064756</v>
      </c>
    </row>
    <row r="27" spans="1:8" x14ac:dyDescent="0.3">
      <c r="A27" s="32" t="s">
        <v>383</v>
      </c>
      <c r="B27" s="34"/>
      <c r="C27" s="34">
        <v>713364</v>
      </c>
      <c r="D27" s="34"/>
      <c r="E27" s="34"/>
      <c r="F27" s="34"/>
      <c r="G27" s="34"/>
      <c r="H27" s="34">
        <v>713364</v>
      </c>
    </row>
    <row r="28" spans="1:8" x14ac:dyDescent="0.3">
      <c r="A28" s="32" t="s">
        <v>384</v>
      </c>
      <c r="B28" s="34"/>
      <c r="C28" s="34"/>
      <c r="D28" s="34"/>
      <c r="E28" s="34"/>
      <c r="F28" s="34"/>
      <c r="G28" s="34">
        <v>1251725</v>
      </c>
      <c r="H28" s="34">
        <v>1251725</v>
      </c>
    </row>
    <row r="29" spans="1:8" x14ac:dyDescent="0.3">
      <c r="A29" s="32" t="s">
        <v>385</v>
      </c>
      <c r="B29" s="34"/>
      <c r="C29" s="34">
        <v>469685</v>
      </c>
      <c r="D29" s="34"/>
      <c r="E29" s="34"/>
      <c r="F29" s="34"/>
      <c r="G29" s="34"/>
      <c r="H29" s="34">
        <v>469685</v>
      </c>
    </row>
    <row r="30" spans="1:8" x14ac:dyDescent="0.3">
      <c r="A30" s="32" t="s">
        <v>386</v>
      </c>
      <c r="B30" s="34"/>
      <c r="C30" s="34">
        <v>2411247</v>
      </c>
      <c r="D30" s="34"/>
      <c r="E30" s="34"/>
      <c r="F30" s="34"/>
      <c r="G30" s="34"/>
      <c r="H30" s="34">
        <v>2411247</v>
      </c>
    </row>
    <row r="31" spans="1:8" x14ac:dyDescent="0.3">
      <c r="A31" s="32" t="s">
        <v>387</v>
      </c>
      <c r="B31" s="34"/>
      <c r="C31" s="34"/>
      <c r="D31" s="34"/>
      <c r="E31" s="34"/>
      <c r="F31" s="34"/>
      <c r="G31" s="34">
        <v>5519169</v>
      </c>
      <c r="H31" s="34">
        <v>5519169</v>
      </c>
    </row>
    <row r="32" spans="1:8" x14ac:dyDescent="0.3">
      <c r="A32" s="32" t="s">
        <v>388</v>
      </c>
      <c r="B32" s="34">
        <v>1707776</v>
      </c>
      <c r="C32" s="34"/>
      <c r="D32" s="34"/>
      <c r="E32" s="34"/>
      <c r="F32" s="34"/>
      <c r="G32" s="34"/>
      <c r="H32" s="34">
        <v>1707776</v>
      </c>
    </row>
    <row r="33" spans="1:8" x14ac:dyDescent="0.3">
      <c r="A33" s="32" t="s">
        <v>389</v>
      </c>
      <c r="B33" s="34"/>
      <c r="C33" s="34"/>
      <c r="D33" s="34">
        <v>2230419</v>
      </c>
      <c r="E33" s="34"/>
      <c r="F33" s="34"/>
      <c r="G33" s="34"/>
      <c r="H33" s="34">
        <v>2230419</v>
      </c>
    </row>
    <row r="34" spans="1:8" x14ac:dyDescent="0.3">
      <c r="A34" s="32" t="s">
        <v>390</v>
      </c>
      <c r="B34" s="34"/>
      <c r="C34" s="34"/>
      <c r="D34" s="34"/>
      <c r="E34" s="34"/>
      <c r="F34" s="34">
        <v>1124264</v>
      </c>
      <c r="G34" s="34"/>
      <c r="H34" s="34">
        <v>1124264</v>
      </c>
    </row>
    <row r="35" spans="1:8" x14ac:dyDescent="0.3">
      <c r="A35" s="32" t="s">
        <v>391</v>
      </c>
      <c r="B35" s="34">
        <v>2732571</v>
      </c>
      <c r="C35" s="34">
        <v>767441</v>
      </c>
      <c r="D35" s="34"/>
      <c r="E35" s="34"/>
      <c r="F35" s="34"/>
      <c r="G35" s="34"/>
      <c r="H35" s="34">
        <v>3500012</v>
      </c>
    </row>
    <row r="36" spans="1:8" x14ac:dyDescent="0.3">
      <c r="A36" s="32" t="s">
        <v>392</v>
      </c>
      <c r="B36" s="34"/>
      <c r="C36" s="34"/>
      <c r="D36" s="34"/>
      <c r="E36" s="34">
        <v>505803</v>
      </c>
      <c r="F36" s="34"/>
      <c r="G36" s="34"/>
      <c r="H36" s="34">
        <v>505803</v>
      </c>
    </row>
    <row r="37" spans="1:8" x14ac:dyDescent="0.3">
      <c r="A37" s="32" t="s">
        <v>393</v>
      </c>
      <c r="B37" s="34"/>
      <c r="C37" s="34"/>
      <c r="D37" s="34"/>
      <c r="E37" s="34"/>
      <c r="F37" s="34"/>
      <c r="G37" s="34">
        <v>2672554</v>
      </c>
      <c r="H37" s="34">
        <v>2672554</v>
      </c>
    </row>
    <row r="38" spans="1:8" x14ac:dyDescent="0.3">
      <c r="A38" s="32" t="s">
        <v>394</v>
      </c>
      <c r="B38" s="34"/>
      <c r="C38" s="34"/>
      <c r="D38" s="34">
        <v>1026926</v>
      </c>
      <c r="E38" s="34"/>
      <c r="F38" s="34"/>
      <c r="G38" s="34"/>
      <c r="H38" s="34">
        <v>1026926</v>
      </c>
    </row>
    <row r="39" spans="1:8" x14ac:dyDescent="0.3">
      <c r="A39" s="32" t="s">
        <v>395</v>
      </c>
      <c r="B39" s="34">
        <v>530782</v>
      </c>
      <c r="C39" s="34"/>
      <c r="D39" s="34"/>
      <c r="E39" s="34"/>
      <c r="F39" s="34"/>
      <c r="G39" s="34"/>
      <c r="H39" s="34">
        <v>530782</v>
      </c>
    </row>
    <row r="40" spans="1:8" x14ac:dyDescent="0.3">
      <c r="A40" s="32" t="s">
        <v>396</v>
      </c>
      <c r="B40" s="34"/>
      <c r="C40" s="34"/>
      <c r="D40" s="34"/>
      <c r="E40" s="34"/>
      <c r="F40" s="34">
        <v>318472</v>
      </c>
      <c r="G40" s="34"/>
      <c r="H40" s="34">
        <v>318472</v>
      </c>
    </row>
    <row r="41" spans="1:8" x14ac:dyDescent="0.3">
      <c r="A41" s="32" t="s">
        <v>361</v>
      </c>
      <c r="B41" s="34">
        <v>20009482</v>
      </c>
      <c r="C41" s="34">
        <v>11653290</v>
      </c>
      <c r="D41" s="34">
        <v>8772637</v>
      </c>
      <c r="E41" s="34">
        <v>12037842</v>
      </c>
      <c r="F41" s="34">
        <v>14430769</v>
      </c>
      <c r="G41" s="34">
        <v>13225832</v>
      </c>
      <c r="H41" s="34">
        <v>80129852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F538-8AD2-435C-86B2-1F140681FD50}">
  <dimension ref="A1:AB8"/>
  <sheetViews>
    <sheetView workbookViewId="0"/>
  </sheetViews>
  <sheetFormatPr defaultRowHeight="16.5" x14ac:dyDescent="0.3"/>
  <cols>
    <col min="1" max="1" width="10.875" bestFit="1" customWidth="1"/>
    <col min="3" max="3" width="1.875" customWidth="1"/>
    <col min="4" max="4" width="10.875" bestFit="1" customWidth="1"/>
    <col min="6" max="6" width="1.625" customWidth="1"/>
    <col min="7" max="7" width="10.875" bestFit="1" customWidth="1"/>
    <col min="9" max="10" width="4.75" customWidth="1"/>
    <col min="11" max="11" width="14.625" bestFit="1" customWidth="1"/>
    <col min="13" max="13" width="2.125" customWidth="1"/>
    <col min="14" max="14" width="14.625" bestFit="1" customWidth="1"/>
    <col min="16" max="16" width="1.625" customWidth="1"/>
    <col min="17" max="17" width="14.625" bestFit="1" customWidth="1"/>
    <col min="19" max="20" width="4.875" customWidth="1"/>
    <col min="23" max="23" width="1" customWidth="1"/>
    <col min="25" max="25" width="9" customWidth="1"/>
    <col min="26" max="26" width="1.625" customWidth="1"/>
  </cols>
  <sheetData>
    <row r="1" spans="1:28" x14ac:dyDescent="0.3">
      <c r="B1" s="39"/>
    </row>
    <row r="2" spans="1:28" x14ac:dyDescent="0.3">
      <c r="A2" t="s">
        <v>419</v>
      </c>
      <c r="K2" t="s">
        <v>421</v>
      </c>
      <c r="U2" t="s">
        <v>422</v>
      </c>
    </row>
    <row r="3" spans="1:28" x14ac:dyDescent="0.3">
      <c r="A3" s="37" t="s">
        <v>420</v>
      </c>
      <c r="B3" s="38"/>
      <c r="D3" s="37" t="s">
        <v>420</v>
      </c>
      <c r="E3" s="38"/>
      <c r="G3" s="37" t="s">
        <v>420</v>
      </c>
      <c r="H3" s="38"/>
      <c r="K3" s="37" t="s">
        <v>420</v>
      </c>
      <c r="L3" s="38"/>
      <c r="N3" s="37" t="s">
        <v>420</v>
      </c>
      <c r="O3" s="38"/>
      <c r="Q3" s="37" t="s">
        <v>420</v>
      </c>
      <c r="R3" s="38"/>
      <c r="U3" s="37" t="s">
        <v>420</v>
      </c>
      <c r="V3" s="38"/>
      <c r="X3" s="37" t="s">
        <v>420</v>
      </c>
      <c r="Y3" s="38"/>
      <c r="AA3" s="37" t="s">
        <v>420</v>
      </c>
      <c r="AB3" s="38"/>
    </row>
    <row r="4" spans="1:28" x14ac:dyDescent="0.3">
      <c r="A4" s="7"/>
      <c r="B4" s="9"/>
      <c r="D4" s="7"/>
      <c r="E4" s="9"/>
      <c r="G4" s="7"/>
      <c r="H4" s="9"/>
      <c r="K4" s="7"/>
      <c r="L4" s="9"/>
      <c r="N4" s="7"/>
      <c r="O4" s="9"/>
      <c r="Q4" s="7"/>
      <c r="R4" s="9"/>
      <c r="U4" s="7"/>
      <c r="V4" s="9"/>
      <c r="X4" s="7"/>
      <c r="Y4" s="9"/>
      <c r="AA4" s="7"/>
      <c r="AB4" s="9"/>
    </row>
    <row r="5" spans="1:28" x14ac:dyDescent="0.3">
      <c r="A5" s="10"/>
      <c r="B5" s="12"/>
      <c r="D5" s="10"/>
      <c r="E5" s="12"/>
      <c r="G5" s="10"/>
      <c r="H5" s="12"/>
      <c r="K5" s="10"/>
      <c r="L5" s="12"/>
      <c r="N5" s="10"/>
      <c r="O5" s="12"/>
      <c r="Q5" s="10"/>
      <c r="R5" s="12"/>
      <c r="U5" s="10"/>
      <c r="V5" s="12"/>
      <c r="X5" s="10"/>
      <c r="Y5" s="12"/>
      <c r="AA5" s="10"/>
    </row>
    <row r="6" spans="1:28" x14ac:dyDescent="0.3">
      <c r="G6" s="10"/>
      <c r="H6" s="12"/>
      <c r="AB6" s="12"/>
    </row>
    <row r="7" spans="1:28" x14ac:dyDescent="0.3">
      <c r="A7" s="27"/>
      <c r="D7" s="27"/>
      <c r="K7" s="27"/>
      <c r="N7" s="27"/>
      <c r="Q7" s="27"/>
    </row>
    <row r="8" spans="1:28" x14ac:dyDescent="0.3">
      <c r="G8" s="27"/>
    </row>
  </sheetData>
  <mergeCells count="9">
    <mergeCell ref="U3:V3"/>
    <mergeCell ref="X3:Y3"/>
    <mergeCell ref="AA3:AB3"/>
    <mergeCell ref="A3:B3"/>
    <mergeCell ref="D3:E3"/>
    <mergeCell ref="G3:H3"/>
    <mergeCell ref="K3:L3"/>
    <mergeCell ref="N3:O3"/>
    <mergeCell ref="Q3:R3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43F4-92E5-46CF-8CB4-D635A0A1FF98}">
  <dimension ref="A1:V6"/>
  <sheetViews>
    <sheetView workbookViewId="0"/>
  </sheetViews>
  <sheetFormatPr defaultRowHeight="16.5" x14ac:dyDescent="0.3"/>
  <cols>
    <col min="1" max="1" width="15.625" bestFit="1" customWidth="1"/>
    <col min="3" max="3" width="1.875" customWidth="1"/>
    <col min="4" max="4" width="15.625" bestFit="1" customWidth="1"/>
    <col min="6" max="6" width="7.875" customWidth="1"/>
    <col min="7" max="8" width="4.75" customWidth="1"/>
    <col min="9" max="9" width="15.625" bestFit="1" customWidth="1"/>
    <col min="11" max="11" width="2.125" customWidth="1"/>
    <col min="12" max="12" width="11.875" bestFit="1" customWidth="1"/>
    <col min="14" max="14" width="9" customWidth="1"/>
    <col min="15" max="16" width="4.875" customWidth="1"/>
    <col min="19" max="19" width="1" customWidth="1"/>
    <col min="20" max="20" width="11.125" bestFit="1" customWidth="1"/>
    <col min="21" max="21" width="9" customWidth="1"/>
    <col min="22" max="22" width="9.875" customWidth="1"/>
  </cols>
  <sheetData>
    <row r="1" spans="1:21" x14ac:dyDescent="0.3">
      <c r="A1" t="s">
        <v>423</v>
      </c>
      <c r="I1" t="s">
        <v>424</v>
      </c>
      <c r="Q1" t="s">
        <v>425</v>
      </c>
    </row>
    <row r="2" spans="1:21" x14ac:dyDescent="0.3">
      <c r="A2" s="37" t="s">
        <v>420</v>
      </c>
      <c r="B2" s="38"/>
      <c r="D2" s="37" t="s">
        <v>420</v>
      </c>
      <c r="E2" s="41"/>
      <c r="F2" s="38"/>
      <c r="I2" s="37" t="s">
        <v>420</v>
      </c>
      <c r="J2" s="38"/>
      <c r="L2" s="37" t="s">
        <v>420</v>
      </c>
      <c r="M2" s="41"/>
      <c r="N2" s="38"/>
      <c r="Q2" s="37" t="s">
        <v>420</v>
      </c>
      <c r="R2" s="38"/>
      <c r="T2" s="37" t="s">
        <v>420</v>
      </c>
      <c r="U2" s="38"/>
    </row>
    <row r="3" spans="1:21" x14ac:dyDescent="0.3">
      <c r="A3" s="7"/>
      <c r="B3" s="9"/>
      <c r="D3" s="7"/>
      <c r="E3" s="8"/>
      <c r="F3" s="9"/>
      <c r="I3" s="7"/>
      <c r="J3" s="9"/>
      <c r="L3" s="7"/>
      <c r="M3" s="8"/>
      <c r="N3" s="9"/>
      <c r="Q3" s="7"/>
      <c r="R3" s="9"/>
      <c r="T3" s="42"/>
      <c r="U3" s="9"/>
    </row>
    <row r="4" spans="1:21" x14ac:dyDescent="0.3">
      <c r="A4" s="10"/>
      <c r="B4" s="12"/>
      <c r="D4" s="10"/>
      <c r="E4" s="11"/>
      <c r="F4" s="12"/>
      <c r="I4" s="10"/>
      <c r="J4" s="12"/>
      <c r="L4" s="10"/>
      <c r="M4" s="11"/>
      <c r="N4" s="12"/>
      <c r="Q4" s="10"/>
      <c r="R4" s="12"/>
      <c r="T4" s="43"/>
      <c r="U4" s="12"/>
    </row>
    <row r="6" spans="1:21" x14ac:dyDescent="0.3">
      <c r="A6" s="27"/>
      <c r="D6" s="27"/>
      <c r="I6" s="27"/>
      <c r="L6" s="27"/>
    </row>
  </sheetData>
  <mergeCells count="6">
    <mergeCell ref="Q2:R2"/>
    <mergeCell ref="T2:U2"/>
    <mergeCell ref="D2:F2"/>
    <mergeCell ref="L2:N2"/>
    <mergeCell ref="A2:B2"/>
    <mergeCell ref="I2:J2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D14C3-8777-4EF7-B23C-632D2ACD8D9B}">
  <dimension ref="A1:C15"/>
  <sheetViews>
    <sheetView tabSelected="1" workbookViewId="0">
      <selection activeCell="C4" sqref="C4"/>
    </sheetView>
  </sheetViews>
  <sheetFormatPr defaultRowHeight="16.5" x14ac:dyDescent="0.3"/>
  <cols>
    <col min="1" max="1" width="14.125" bestFit="1" customWidth="1"/>
    <col min="2" max="2" width="11.625" bestFit="1" customWidth="1"/>
  </cols>
  <sheetData>
    <row r="1" spans="1:3" x14ac:dyDescent="0.3">
      <c r="A1" t="s">
        <v>426</v>
      </c>
      <c r="B1" t="s">
        <v>427</v>
      </c>
      <c r="C1" t="s">
        <v>428</v>
      </c>
    </row>
    <row r="2" spans="1:3" x14ac:dyDescent="0.3">
      <c r="A2" t="s">
        <v>433</v>
      </c>
      <c r="B2" t="s">
        <v>447</v>
      </c>
      <c r="C2" t="s">
        <v>359</v>
      </c>
    </row>
    <row r="3" spans="1:3" x14ac:dyDescent="0.3">
      <c r="A3" t="s">
        <v>441</v>
      </c>
      <c r="B3" t="s">
        <v>447</v>
      </c>
      <c r="C3" t="s">
        <v>358</v>
      </c>
    </row>
    <row r="4" spans="1:3" x14ac:dyDescent="0.3">
      <c r="A4" t="s">
        <v>440</v>
      </c>
      <c r="B4" t="s">
        <v>445</v>
      </c>
      <c r="C4" t="s">
        <v>449</v>
      </c>
    </row>
    <row r="5" spans="1:3" x14ac:dyDescent="0.3">
      <c r="A5" t="s">
        <v>438</v>
      </c>
      <c r="B5" t="s">
        <v>445</v>
      </c>
      <c r="C5" t="s">
        <v>359</v>
      </c>
    </row>
    <row r="6" spans="1:3" x14ac:dyDescent="0.3">
      <c r="A6" t="s">
        <v>431</v>
      </c>
      <c r="B6" t="s">
        <v>445</v>
      </c>
      <c r="C6" t="s">
        <v>358</v>
      </c>
    </row>
    <row r="7" spans="1:3" x14ac:dyDescent="0.3">
      <c r="A7" t="s">
        <v>432</v>
      </c>
      <c r="B7" t="s">
        <v>446</v>
      </c>
      <c r="C7" t="s">
        <v>449</v>
      </c>
    </row>
    <row r="8" spans="1:3" x14ac:dyDescent="0.3">
      <c r="A8" t="s">
        <v>435</v>
      </c>
      <c r="B8" t="s">
        <v>446</v>
      </c>
      <c r="C8" t="s">
        <v>449</v>
      </c>
    </row>
    <row r="9" spans="1:3" x14ac:dyDescent="0.3">
      <c r="A9" t="s">
        <v>434</v>
      </c>
      <c r="B9" t="s">
        <v>446</v>
      </c>
      <c r="C9" t="s">
        <v>450</v>
      </c>
    </row>
    <row r="10" spans="1:3" x14ac:dyDescent="0.3">
      <c r="A10" t="s">
        <v>430</v>
      </c>
      <c r="B10" t="s">
        <v>444</v>
      </c>
      <c r="C10" t="s">
        <v>448</v>
      </c>
    </row>
    <row r="11" spans="1:3" x14ac:dyDescent="0.3">
      <c r="A11" t="s">
        <v>442</v>
      </c>
      <c r="B11" t="s">
        <v>444</v>
      </c>
      <c r="C11" t="s">
        <v>448</v>
      </c>
    </row>
    <row r="12" spans="1:3" x14ac:dyDescent="0.3">
      <c r="A12" t="s">
        <v>429</v>
      </c>
      <c r="B12" t="s">
        <v>443</v>
      </c>
      <c r="C12" t="s">
        <v>448</v>
      </c>
    </row>
    <row r="13" spans="1:3" x14ac:dyDescent="0.3">
      <c r="A13" t="s">
        <v>439</v>
      </c>
      <c r="B13" t="s">
        <v>443</v>
      </c>
      <c r="C13" t="s">
        <v>449</v>
      </c>
    </row>
    <row r="14" spans="1:3" x14ac:dyDescent="0.3">
      <c r="A14" t="s">
        <v>436</v>
      </c>
      <c r="B14" t="s">
        <v>443</v>
      </c>
      <c r="C14" t="s">
        <v>358</v>
      </c>
    </row>
    <row r="15" spans="1:3" x14ac:dyDescent="0.3">
      <c r="A15" t="s">
        <v>437</v>
      </c>
      <c r="B15" t="s">
        <v>443</v>
      </c>
      <c r="C15" t="s">
        <v>451</v>
      </c>
    </row>
  </sheetData>
  <sortState xmlns:xlrd2="http://schemas.microsoft.com/office/spreadsheetml/2017/richdata2" ref="A2:C15">
    <sortCondition descending="1" ref="B2:B15" customList="Python,Java,C,Visual Basic,C#,C++,Go,Julia,javaScript,rust,scala,php"/>
  </sortState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C6FC-3FC5-40CD-9E17-D1A86EAAAD4B}">
  <dimension ref="A1:D117"/>
  <sheetViews>
    <sheetView workbookViewId="0"/>
  </sheetViews>
  <sheetFormatPr defaultRowHeight="16.5" x14ac:dyDescent="0.3"/>
  <cols>
    <col min="1" max="1" width="11.125" bestFit="1" customWidth="1"/>
  </cols>
  <sheetData>
    <row r="1" spans="1:4" x14ac:dyDescent="0.3">
      <c r="A1" s="1" t="s">
        <v>400</v>
      </c>
      <c r="B1" t="s">
        <v>18</v>
      </c>
      <c r="C1" t="s">
        <v>19</v>
      </c>
      <c r="D1" t="s">
        <v>20</v>
      </c>
    </row>
    <row r="2" spans="1:4" x14ac:dyDescent="0.3">
      <c r="A2" s="1">
        <v>43207</v>
      </c>
      <c r="B2">
        <v>51832388</v>
      </c>
      <c r="C2" t="s">
        <v>21</v>
      </c>
      <c r="D2">
        <v>16600</v>
      </c>
    </row>
    <row r="3" spans="1:4" x14ac:dyDescent="0.3">
      <c r="A3" s="1">
        <v>43281</v>
      </c>
      <c r="B3">
        <v>80861314</v>
      </c>
      <c r="C3" t="s">
        <v>22</v>
      </c>
      <c r="D3">
        <v>7200</v>
      </c>
    </row>
    <row r="4" spans="1:4" x14ac:dyDescent="0.3">
      <c r="A4" s="1">
        <v>43193</v>
      </c>
      <c r="B4">
        <v>69173880</v>
      </c>
      <c r="C4" t="s">
        <v>23</v>
      </c>
      <c r="D4">
        <v>20500</v>
      </c>
    </row>
    <row r="5" spans="1:4" x14ac:dyDescent="0.3">
      <c r="A5" s="1">
        <v>43234</v>
      </c>
      <c r="B5">
        <v>76176280</v>
      </c>
      <c r="C5" t="s">
        <v>21</v>
      </c>
      <c r="D5">
        <v>39700</v>
      </c>
    </row>
    <row r="6" spans="1:4" x14ac:dyDescent="0.3">
      <c r="A6" s="1">
        <v>43255</v>
      </c>
      <c r="B6">
        <v>33119539</v>
      </c>
      <c r="C6" t="s">
        <v>24</v>
      </c>
      <c r="D6">
        <v>44500</v>
      </c>
    </row>
    <row r="7" spans="1:4" x14ac:dyDescent="0.3">
      <c r="A7" s="1">
        <v>43163</v>
      </c>
      <c r="B7">
        <v>81361937</v>
      </c>
      <c r="C7" t="s">
        <v>25</v>
      </c>
      <c r="D7">
        <v>27700</v>
      </c>
    </row>
    <row r="8" spans="1:4" x14ac:dyDescent="0.3">
      <c r="A8" s="1">
        <v>43242</v>
      </c>
      <c r="B8">
        <v>36190884</v>
      </c>
      <c r="C8" t="s">
        <v>24</v>
      </c>
      <c r="D8">
        <v>13600</v>
      </c>
    </row>
    <row r="9" spans="1:4" x14ac:dyDescent="0.3">
      <c r="A9" s="1">
        <v>43232</v>
      </c>
      <c r="B9">
        <v>27809857</v>
      </c>
      <c r="C9" t="s">
        <v>26</v>
      </c>
      <c r="D9">
        <v>29300</v>
      </c>
    </row>
    <row r="10" spans="1:4" x14ac:dyDescent="0.3">
      <c r="A10" s="1">
        <v>43190</v>
      </c>
      <c r="B10">
        <v>59801495</v>
      </c>
      <c r="C10" t="s">
        <v>24</v>
      </c>
      <c r="D10">
        <v>47800</v>
      </c>
    </row>
    <row r="11" spans="1:4" x14ac:dyDescent="0.3">
      <c r="A11" s="1">
        <v>43268</v>
      </c>
      <c r="B11">
        <v>28717810</v>
      </c>
      <c r="C11" t="s">
        <v>27</v>
      </c>
      <c r="D11">
        <v>22100</v>
      </c>
    </row>
    <row r="12" spans="1:4" x14ac:dyDescent="0.3">
      <c r="A12" s="1">
        <v>43181</v>
      </c>
      <c r="B12">
        <v>89286117</v>
      </c>
      <c r="C12" t="s">
        <v>24</v>
      </c>
      <c r="D12">
        <v>47000</v>
      </c>
    </row>
    <row r="13" spans="1:4" x14ac:dyDescent="0.3">
      <c r="A13" s="1">
        <v>43140</v>
      </c>
      <c r="B13">
        <v>66457873</v>
      </c>
      <c r="C13" t="s">
        <v>27</v>
      </c>
      <c r="D13">
        <v>15500</v>
      </c>
    </row>
    <row r="14" spans="1:4" x14ac:dyDescent="0.3">
      <c r="A14" s="1">
        <v>43257</v>
      </c>
      <c r="B14">
        <v>32702736</v>
      </c>
      <c r="C14" t="s">
        <v>23</v>
      </c>
      <c r="D14">
        <v>32600</v>
      </c>
    </row>
    <row r="15" spans="1:4" x14ac:dyDescent="0.3">
      <c r="A15" s="1">
        <v>43106</v>
      </c>
      <c r="B15">
        <v>98296215</v>
      </c>
      <c r="C15" t="s">
        <v>26</v>
      </c>
      <c r="D15">
        <v>47000</v>
      </c>
    </row>
    <row r="16" spans="1:4" x14ac:dyDescent="0.3">
      <c r="A16" s="1">
        <v>43170</v>
      </c>
      <c r="B16">
        <v>10386032</v>
      </c>
      <c r="C16" t="s">
        <v>22</v>
      </c>
      <c r="D16">
        <v>40300</v>
      </c>
    </row>
    <row r="17" spans="1:4" x14ac:dyDescent="0.3">
      <c r="A17" s="1">
        <v>43163</v>
      </c>
      <c r="B17">
        <v>84499097</v>
      </c>
      <c r="C17" t="s">
        <v>24</v>
      </c>
      <c r="D17">
        <v>15600</v>
      </c>
    </row>
    <row r="18" spans="1:4" x14ac:dyDescent="0.3">
      <c r="A18" s="1">
        <v>43137</v>
      </c>
      <c r="B18">
        <v>90868255</v>
      </c>
      <c r="C18" t="s">
        <v>26</v>
      </c>
      <c r="D18">
        <v>21300</v>
      </c>
    </row>
    <row r="19" spans="1:4" x14ac:dyDescent="0.3">
      <c r="A19" s="1">
        <v>43273</v>
      </c>
      <c r="B19">
        <v>14077461</v>
      </c>
      <c r="C19" t="s">
        <v>27</v>
      </c>
      <c r="D19">
        <v>45000</v>
      </c>
    </row>
    <row r="20" spans="1:4" x14ac:dyDescent="0.3">
      <c r="A20" s="1">
        <v>43201</v>
      </c>
      <c r="B20">
        <v>82187966</v>
      </c>
      <c r="C20" t="s">
        <v>24</v>
      </c>
      <c r="D20">
        <v>28600</v>
      </c>
    </row>
    <row r="21" spans="1:4" x14ac:dyDescent="0.3">
      <c r="A21" s="1">
        <v>43152</v>
      </c>
      <c r="B21">
        <v>44658813</v>
      </c>
      <c r="C21" t="s">
        <v>21</v>
      </c>
      <c r="D21">
        <v>44800</v>
      </c>
    </row>
    <row r="22" spans="1:4" x14ac:dyDescent="0.3">
      <c r="A22" s="1">
        <v>43219</v>
      </c>
      <c r="B22">
        <v>29389297</v>
      </c>
      <c r="C22" t="s">
        <v>26</v>
      </c>
      <c r="D22">
        <v>47400</v>
      </c>
    </row>
    <row r="23" spans="1:4" x14ac:dyDescent="0.3">
      <c r="A23" s="1">
        <v>43270</v>
      </c>
      <c r="B23">
        <v>57890396</v>
      </c>
      <c r="C23" t="s">
        <v>27</v>
      </c>
      <c r="D23">
        <v>37200</v>
      </c>
    </row>
    <row r="24" spans="1:4" x14ac:dyDescent="0.3">
      <c r="A24" s="1">
        <v>43214</v>
      </c>
      <c r="B24">
        <v>10500688</v>
      </c>
      <c r="C24" t="s">
        <v>21</v>
      </c>
      <c r="D24">
        <v>47800</v>
      </c>
    </row>
    <row r="25" spans="1:4" x14ac:dyDescent="0.3">
      <c r="A25" s="1">
        <v>43167</v>
      </c>
      <c r="B25">
        <v>82395021</v>
      </c>
      <c r="C25" t="s">
        <v>26</v>
      </c>
      <c r="D25">
        <v>26800</v>
      </c>
    </row>
    <row r="26" spans="1:4" x14ac:dyDescent="0.3">
      <c r="A26" s="1">
        <v>43127</v>
      </c>
      <c r="B26">
        <v>84479971</v>
      </c>
      <c r="C26" t="s">
        <v>25</v>
      </c>
      <c r="D26">
        <v>48400</v>
      </c>
    </row>
    <row r="27" spans="1:4" x14ac:dyDescent="0.3">
      <c r="A27" s="1">
        <v>43178</v>
      </c>
      <c r="B27">
        <v>49755548</v>
      </c>
      <c r="C27" t="s">
        <v>28</v>
      </c>
      <c r="D27">
        <v>13500</v>
      </c>
    </row>
    <row r="28" spans="1:4" x14ac:dyDescent="0.3">
      <c r="A28" s="1">
        <v>43105</v>
      </c>
      <c r="B28">
        <v>79303989</v>
      </c>
      <c r="C28" t="s">
        <v>25</v>
      </c>
      <c r="D28">
        <v>11300</v>
      </c>
    </row>
    <row r="29" spans="1:4" x14ac:dyDescent="0.3">
      <c r="A29" s="1">
        <v>43250</v>
      </c>
      <c r="B29">
        <v>54868840</v>
      </c>
      <c r="C29" t="s">
        <v>24</v>
      </c>
      <c r="D29">
        <v>44400</v>
      </c>
    </row>
    <row r="30" spans="1:4" x14ac:dyDescent="0.3">
      <c r="A30" s="1">
        <v>43154</v>
      </c>
      <c r="B30">
        <v>56577051</v>
      </c>
      <c r="C30" t="s">
        <v>24</v>
      </c>
      <c r="D30">
        <v>29400</v>
      </c>
    </row>
    <row r="31" spans="1:4" x14ac:dyDescent="0.3">
      <c r="A31" s="1">
        <v>43267</v>
      </c>
      <c r="B31">
        <v>89836705</v>
      </c>
      <c r="C31" t="s">
        <v>27</v>
      </c>
      <c r="D31">
        <v>21700</v>
      </c>
    </row>
    <row r="32" spans="1:4" x14ac:dyDescent="0.3">
      <c r="A32" s="1">
        <v>43221</v>
      </c>
      <c r="B32">
        <v>56276904</v>
      </c>
      <c r="C32" t="s">
        <v>28</v>
      </c>
      <c r="D32">
        <v>9400</v>
      </c>
    </row>
    <row r="33" spans="1:4" x14ac:dyDescent="0.3">
      <c r="A33" s="1">
        <v>43268</v>
      </c>
      <c r="B33">
        <v>28712605</v>
      </c>
      <c r="C33" t="s">
        <v>21</v>
      </c>
      <c r="D33">
        <v>44600</v>
      </c>
    </row>
    <row r="34" spans="1:4" x14ac:dyDescent="0.3">
      <c r="A34" s="1">
        <v>43165</v>
      </c>
      <c r="B34">
        <v>74729469</v>
      </c>
      <c r="C34" t="s">
        <v>25</v>
      </c>
      <c r="D34">
        <v>6200</v>
      </c>
    </row>
    <row r="35" spans="1:4" x14ac:dyDescent="0.3">
      <c r="A35" s="1">
        <v>43187</v>
      </c>
      <c r="B35">
        <v>38617527</v>
      </c>
      <c r="C35" t="s">
        <v>26</v>
      </c>
      <c r="D35">
        <v>15900</v>
      </c>
    </row>
    <row r="36" spans="1:4" x14ac:dyDescent="0.3">
      <c r="A36" s="1">
        <v>43280</v>
      </c>
      <c r="B36">
        <v>4887607</v>
      </c>
      <c r="C36" t="s">
        <v>22</v>
      </c>
      <c r="D36">
        <v>35100</v>
      </c>
    </row>
    <row r="37" spans="1:4" x14ac:dyDescent="0.3">
      <c r="A37" s="1">
        <v>43275</v>
      </c>
      <c r="B37">
        <v>58378677</v>
      </c>
      <c r="C37" t="s">
        <v>26</v>
      </c>
      <c r="D37">
        <v>10800</v>
      </c>
    </row>
    <row r="38" spans="1:4" x14ac:dyDescent="0.3">
      <c r="A38" s="1">
        <v>43166</v>
      </c>
      <c r="B38">
        <v>8510895</v>
      </c>
      <c r="C38" t="s">
        <v>27</v>
      </c>
      <c r="D38">
        <v>8700</v>
      </c>
    </row>
    <row r="39" spans="1:4" x14ac:dyDescent="0.3">
      <c r="A39" s="1">
        <v>43168</v>
      </c>
      <c r="B39">
        <v>90772188</v>
      </c>
      <c r="C39" t="s">
        <v>28</v>
      </c>
      <c r="D39">
        <v>27400</v>
      </c>
    </row>
    <row r="40" spans="1:4" x14ac:dyDescent="0.3">
      <c r="A40" s="1">
        <v>43124</v>
      </c>
      <c r="B40">
        <v>99684012</v>
      </c>
      <c r="C40" t="s">
        <v>24</v>
      </c>
      <c r="D40">
        <v>40500</v>
      </c>
    </row>
    <row r="41" spans="1:4" x14ac:dyDescent="0.3">
      <c r="A41" s="1">
        <v>43114</v>
      </c>
      <c r="B41">
        <v>34286199</v>
      </c>
      <c r="C41" t="s">
        <v>24</v>
      </c>
      <c r="D41">
        <v>38500</v>
      </c>
    </row>
    <row r="42" spans="1:4" x14ac:dyDescent="0.3">
      <c r="A42" s="1">
        <v>43210</v>
      </c>
      <c r="B42">
        <v>65310847</v>
      </c>
      <c r="C42" t="s">
        <v>26</v>
      </c>
      <c r="D42">
        <v>19600</v>
      </c>
    </row>
    <row r="43" spans="1:4" x14ac:dyDescent="0.3">
      <c r="A43" s="1">
        <v>43132</v>
      </c>
      <c r="B43">
        <v>50194902</v>
      </c>
      <c r="C43" t="s">
        <v>27</v>
      </c>
      <c r="D43">
        <v>6900</v>
      </c>
    </row>
    <row r="44" spans="1:4" x14ac:dyDescent="0.3">
      <c r="A44" s="1">
        <v>43156</v>
      </c>
      <c r="B44">
        <v>2181293</v>
      </c>
      <c r="C44" t="s">
        <v>26</v>
      </c>
      <c r="D44">
        <v>36200</v>
      </c>
    </row>
    <row r="45" spans="1:4" x14ac:dyDescent="0.3">
      <c r="A45" s="1">
        <v>43223</v>
      </c>
      <c r="B45">
        <v>26967234</v>
      </c>
      <c r="C45" t="s">
        <v>25</v>
      </c>
      <c r="D45">
        <v>46100</v>
      </c>
    </row>
    <row r="46" spans="1:4" x14ac:dyDescent="0.3">
      <c r="A46" s="1">
        <v>43198</v>
      </c>
      <c r="B46">
        <v>98039557</v>
      </c>
      <c r="C46" t="s">
        <v>25</v>
      </c>
      <c r="D46">
        <v>14800</v>
      </c>
    </row>
    <row r="47" spans="1:4" x14ac:dyDescent="0.3">
      <c r="A47" s="1">
        <v>43148</v>
      </c>
      <c r="B47">
        <v>13190233</v>
      </c>
      <c r="C47" t="s">
        <v>21</v>
      </c>
      <c r="D47">
        <v>47800</v>
      </c>
    </row>
    <row r="48" spans="1:4" x14ac:dyDescent="0.3">
      <c r="A48" s="1">
        <v>43200</v>
      </c>
      <c r="B48">
        <v>55253898</v>
      </c>
      <c r="C48" t="s">
        <v>26</v>
      </c>
      <c r="D48">
        <v>46400</v>
      </c>
    </row>
    <row r="49" spans="1:4" x14ac:dyDescent="0.3">
      <c r="A49" s="1">
        <v>43176</v>
      </c>
      <c r="B49">
        <v>28827312</v>
      </c>
      <c r="C49" t="s">
        <v>27</v>
      </c>
      <c r="D49">
        <v>43200</v>
      </c>
    </row>
    <row r="50" spans="1:4" x14ac:dyDescent="0.3">
      <c r="A50" s="1">
        <v>43230</v>
      </c>
      <c r="B50">
        <v>30226001</v>
      </c>
      <c r="C50" t="s">
        <v>27</v>
      </c>
      <c r="D50">
        <v>37100</v>
      </c>
    </row>
    <row r="51" spans="1:4" x14ac:dyDescent="0.3">
      <c r="A51" s="1">
        <v>43209</v>
      </c>
      <c r="B51">
        <v>10714459</v>
      </c>
      <c r="C51" t="s">
        <v>28</v>
      </c>
      <c r="D51">
        <v>37400</v>
      </c>
    </row>
    <row r="52" spans="1:4" x14ac:dyDescent="0.3">
      <c r="A52" s="1">
        <v>43225</v>
      </c>
      <c r="B52">
        <v>37523548</v>
      </c>
      <c r="C52" t="s">
        <v>23</v>
      </c>
      <c r="D52">
        <v>37900</v>
      </c>
    </row>
    <row r="53" spans="1:4" x14ac:dyDescent="0.3">
      <c r="A53" s="1">
        <v>43177</v>
      </c>
      <c r="B53">
        <v>72649146</v>
      </c>
      <c r="C53" t="s">
        <v>24</v>
      </c>
      <c r="D53">
        <v>45700</v>
      </c>
    </row>
    <row r="54" spans="1:4" x14ac:dyDescent="0.3">
      <c r="A54" s="1">
        <v>43174</v>
      </c>
      <c r="B54">
        <v>19564753</v>
      </c>
      <c r="C54" t="s">
        <v>26</v>
      </c>
      <c r="D54">
        <v>29600</v>
      </c>
    </row>
    <row r="55" spans="1:4" x14ac:dyDescent="0.3">
      <c r="A55" s="1">
        <v>43134</v>
      </c>
      <c r="B55">
        <v>79854378</v>
      </c>
      <c r="C55" t="s">
        <v>27</v>
      </c>
      <c r="D55">
        <v>15700</v>
      </c>
    </row>
    <row r="56" spans="1:4" x14ac:dyDescent="0.3">
      <c r="A56" s="1">
        <v>43279</v>
      </c>
      <c r="B56">
        <v>17350435</v>
      </c>
      <c r="C56" t="s">
        <v>24</v>
      </c>
      <c r="D56">
        <v>42600</v>
      </c>
    </row>
    <row r="57" spans="1:4" x14ac:dyDescent="0.3">
      <c r="A57" s="1">
        <v>43154</v>
      </c>
      <c r="B57">
        <v>5124704</v>
      </c>
      <c r="C57" t="s">
        <v>21</v>
      </c>
      <c r="D57">
        <v>45200</v>
      </c>
    </row>
    <row r="58" spans="1:4" x14ac:dyDescent="0.3">
      <c r="A58" s="1">
        <v>43156</v>
      </c>
      <c r="B58">
        <v>84294077</v>
      </c>
      <c r="C58" t="s">
        <v>22</v>
      </c>
      <c r="D58">
        <v>18000</v>
      </c>
    </row>
    <row r="59" spans="1:4" x14ac:dyDescent="0.3">
      <c r="A59" s="1">
        <v>43177</v>
      </c>
      <c r="B59">
        <v>5090512</v>
      </c>
      <c r="C59" t="s">
        <v>22</v>
      </c>
      <c r="D59">
        <v>46800</v>
      </c>
    </row>
    <row r="60" spans="1:4" x14ac:dyDescent="0.3">
      <c r="A60" s="1">
        <v>43034</v>
      </c>
      <c r="B60">
        <v>6471004.1885064794</v>
      </c>
      <c r="C60" t="s">
        <v>27</v>
      </c>
      <c r="D60">
        <v>16400</v>
      </c>
    </row>
    <row r="61" spans="1:4" x14ac:dyDescent="0.3">
      <c r="A61" s="1">
        <v>42960</v>
      </c>
      <c r="B61">
        <v>21197422.085099582</v>
      </c>
      <c r="C61" t="s">
        <v>22</v>
      </c>
      <c r="D61">
        <v>48600</v>
      </c>
    </row>
    <row r="62" spans="1:4" x14ac:dyDescent="0.3">
      <c r="A62" s="1">
        <v>43090</v>
      </c>
      <c r="B62">
        <v>29676907.896137107</v>
      </c>
      <c r="C62" t="s">
        <v>27</v>
      </c>
      <c r="D62">
        <v>20900</v>
      </c>
    </row>
    <row r="63" spans="1:4" x14ac:dyDescent="0.3">
      <c r="A63" s="1">
        <v>43060</v>
      </c>
      <c r="B63">
        <v>23440516.929683484</v>
      </c>
      <c r="C63" t="s">
        <v>23</v>
      </c>
      <c r="D63">
        <v>3400</v>
      </c>
    </row>
    <row r="64" spans="1:4" x14ac:dyDescent="0.3">
      <c r="A64" s="1">
        <v>43066</v>
      </c>
      <c r="B64">
        <v>34769114.920553334</v>
      </c>
      <c r="C64" t="s">
        <v>24</v>
      </c>
      <c r="D64">
        <v>21400</v>
      </c>
    </row>
    <row r="65" spans="1:4" x14ac:dyDescent="0.3">
      <c r="A65" s="1">
        <v>42992</v>
      </c>
      <c r="B65">
        <v>36037757.954972319</v>
      </c>
      <c r="C65" t="s">
        <v>22</v>
      </c>
      <c r="D65">
        <v>47800</v>
      </c>
    </row>
    <row r="66" spans="1:4" x14ac:dyDescent="0.3">
      <c r="A66" s="1">
        <v>42996</v>
      </c>
      <c r="B66">
        <v>52326093.928132996</v>
      </c>
      <c r="C66" t="s">
        <v>25</v>
      </c>
      <c r="D66">
        <v>2600</v>
      </c>
    </row>
    <row r="67" spans="1:4" x14ac:dyDescent="0.3">
      <c r="A67" s="1">
        <v>42949</v>
      </c>
      <c r="B67">
        <v>88901966.048106045</v>
      </c>
      <c r="C67" t="s">
        <v>21</v>
      </c>
      <c r="D67">
        <v>27400</v>
      </c>
    </row>
    <row r="68" spans="1:4" x14ac:dyDescent="0.3">
      <c r="A68" s="1">
        <v>43083</v>
      </c>
      <c r="B68">
        <v>36309725.950941071</v>
      </c>
      <c r="C68" t="s">
        <v>23</v>
      </c>
      <c r="D68">
        <v>26700</v>
      </c>
    </row>
    <row r="69" spans="1:4" x14ac:dyDescent="0.3">
      <c r="A69" s="1">
        <v>43017</v>
      </c>
      <c r="B69">
        <v>15994753.903106129</v>
      </c>
      <c r="C69" t="s">
        <v>24</v>
      </c>
      <c r="D69">
        <v>35000</v>
      </c>
    </row>
    <row r="70" spans="1:4" x14ac:dyDescent="0.3">
      <c r="A70" s="1">
        <v>43035</v>
      </c>
      <c r="B70">
        <v>35180044.779624499</v>
      </c>
      <c r="C70" t="s">
        <v>28</v>
      </c>
      <c r="D70">
        <v>11400</v>
      </c>
    </row>
    <row r="71" spans="1:4" x14ac:dyDescent="0.3">
      <c r="A71" s="1">
        <v>42920</v>
      </c>
      <c r="B71">
        <v>33044994.821158335</v>
      </c>
      <c r="C71" t="s">
        <v>22</v>
      </c>
      <c r="D71">
        <v>1900</v>
      </c>
    </row>
    <row r="72" spans="1:4" x14ac:dyDescent="0.3">
      <c r="A72" s="1">
        <v>42945</v>
      </c>
      <c r="B72">
        <v>85148612.518072069</v>
      </c>
      <c r="C72" t="s">
        <v>25</v>
      </c>
      <c r="D72">
        <v>11100</v>
      </c>
    </row>
    <row r="73" spans="1:4" x14ac:dyDescent="0.3">
      <c r="A73" s="1">
        <v>43100</v>
      </c>
      <c r="B73">
        <v>14096788.057457587</v>
      </c>
      <c r="C73" t="s">
        <v>28</v>
      </c>
      <c r="D73">
        <v>10800</v>
      </c>
    </row>
    <row r="74" spans="1:4" x14ac:dyDescent="0.3">
      <c r="A74" s="1">
        <v>42955</v>
      </c>
      <c r="B74">
        <v>37233150.259938031</v>
      </c>
      <c r="C74" t="s">
        <v>24</v>
      </c>
      <c r="D74">
        <v>37400</v>
      </c>
    </row>
    <row r="75" spans="1:4" x14ac:dyDescent="0.3">
      <c r="A75" s="1">
        <v>43041</v>
      </c>
      <c r="B75">
        <v>90413513.615204766</v>
      </c>
      <c r="C75" t="s">
        <v>24</v>
      </c>
      <c r="D75">
        <v>27500</v>
      </c>
    </row>
    <row r="76" spans="1:4" x14ac:dyDescent="0.3">
      <c r="A76" s="1">
        <v>43007</v>
      </c>
      <c r="B76">
        <v>59113926.303212382</v>
      </c>
      <c r="C76" t="s">
        <v>22</v>
      </c>
      <c r="D76">
        <v>10700</v>
      </c>
    </row>
    <row r="77" spans="1:4" x14ac:dyDescent="0.3">
      <c r="A77" s="1">
        <v>42919</v>
      </c>
      <c r="B77">
        <v>74503658.045703232</v>
      </c>
      <c r="C77" t="s">
        <v>25</v>
      </c>
      <c r="D77">
        <v>39000</v>
      </c>
    </row>
    <row r="78" spans="1:4" x14ac:dyDescent="0.3">
      <c r="A78" s="1">
        <v>43035</v>
      </c>
      <c r="B78">
        <v>48321138.935468785</v>
      </c>
      <c r="C78" t="s">
        <v>25</v>
      </c>
      <c r="D78">
        <v>19000</v>
      </c>
    </row>
    <row r="79" spans="1:4" x14ac:dyDescent="0.3">
      <c r="A79" s="1">
        <v>42993</v>
      </c>
      <c r="B79">
        <v>45467797.94111523</v>
      </c>
      <c r="C79" t="s">
        <v>21</v>
      </c>
      <c r="D79">
        <v>15300</v>
      </c>
    </row>
    <row r="80" spans="1:4" x14ac:dyDescent="0.3">
      <c r="A80" s="1">
        <v>43088</v>
      </c>
      <c r="B80">
        <v>7807174.3913185941</v>
      </c>
      <c r="C80" t="s">
        <v>22</v>
      </c>
      <c r="D80">
        <v>23200</v>
      </c>
    </row>
    <row r="81" spans="1:4" x14ac:dyDescent="0.3">
      <c r="A81" s="1">
        <v>43067</v>
      </c>
      <c r="B81">
        <v>34603476.579408199</v>
      </c>
      <c r="C81" t="s">
        <v>23</v>
      </c>
      <c r="D81">
        <v>31600</v>
      </c>
    </row>
    <row r="82" spans="1:4" x14ac:dyDescent="0.3">
      <c r="A82" s="1">
        <v>43097</v>
      </c>
      <c r="B82">
        <v>12695309.231553953</v>
      </c>
      <c r="C82" t="s">
        <v>21</v>
      </c>
      <c r="D82">
        <v>13600</v>
      </c>
    </row>
    <row r="83" spans="1:4" x14ac:dyDescent="0.3">
      <c r="A83" s="1">
        <v>43037</v>
      </c>
      <c r="B83">
        <v>77114631.450140744</v>
      </c>
      <c r="C83" t="s">
        <v>25</v>
      </c>
      <c r="D83">
        <v>33700</v>
      </c>
    </row>
    <row r="84" spans="1:4" x14ac:dyDescent="0.3">
      <c r="A84" s="1">
        <v>42974</v>
      </c>
      <c r="B84">
        <v>20430341.063923407</v>
      </c>
      <c r="C84" t="s">
        <v>28</v>
      </c>
      <c r="D84">
        <v>26300</v>
      </c>
    </row>
    <row r="85" spans="1:4" x14ac:dyDescent="0.3">
      <c r="A85" s="1">
        <v>42976</v>
      </c>
      <c r="B85">
        <v>83666390.825248525</v>
      </c>
      <c r="C85" t="s">
        <v>27</v>
      </c>
      <c r="D85">
        <v>21000</v>
      </c>
    </row>
    <row r="86" spans="1:4" x14ac:dyDescent="0.3">
      <c r="A86" s="1">
        <v>43079</v>
      </c>
      <c r="B86">
        <v>97231919.99812521</v>
      </c>
      <c r="C86" t="s">
        <v>24</v>
      </c>
      <c r="D86">
        <v>33800</v>
      </c>
    </row>
    <row r="87" spans="1:4" x14ac:dyDescent="0.3">
      <c r="A87" s="1">
        <v>42961</v>
      </c>
      <c r="B87">
        <v>46135403.544594213</v>
      </c>
      <c r="C87" t="s">
        <v>27</v>
      </c>
      <c r="D87">
        <v>5700</v>
      </c>
    </row>
    <row r="88" spans="1:4" x14ac:dyDescent="0.3">
      <c r="A88" s="1">
        <v>42952</v>
      </c>
      <c r="B88">
        <v>12870752.978102939</v>
      </c>
      <c r="C88" t="s">
        <v>21</v>
      </c>
      <c r="D88">
        <v>3300</v>
      </c>
    </row>
    <row r="89" spans="1:4" x14ac:dyDescent="0.3">
      <c r="A89" s="1">
        <v>42919</v>
      </c>
      <c r="B89">
        <v>6504922.1729253428</v>
      </c>
      <c r="C89" t="s">
        <v>27</v>
      </c>
      <c r="D89">
        <v>10500</v>
      </c>
    </row>
    <row r="90" spans="1:4" x14ac:dyDescent="0.3">
      <c r="A90" s="1">
        <v>43049</v>
      </c>
      <c r="B90">
        <v>88928784.422741607</v>
      </c>
      <c r="C90" t="s">
        <v>23</v>
      </c>
      <c r="D90">
        <v>43400</v>
      </c>
    </row>
    <row r="91" spans="1:4" x14ac:dyDescent="0.3">
      <c r="A91" s="1">
        <v>43006</v>
      </c>
      <c r="B91">
        <v>77497078.905060008</v>
      </c>
      <c r="C91" t="s">
        <v>25</v>
      </c>
      <c r="D91">
        <v>37300</v>
      </c>
    </row>
    <row r="92" spans="1:4" x14ac:dyDescent="0.3">
      <c r="A92" s="1">
        <v>42956</v>
      </c>
      <c r="B92">
        <v>55203410.855974309</v>
      </c>
      <c r="C92" t="s">
        <v>21</v>
      </c>
      <c r="D92">
        <v>29300</v>
      </c>
    </row>
    <row r="93" spans="1:4" x14ac:dyDescent="0.3">
      <c r="A93" s="1">
        <v>43047</v>
      </c>
      <c r="B93">
        <v>85975832.023482516</v>
      </c>
      <c r="C93" t="s">
        <v>21</v>
      </c>
      <c r="D93">
        <v>38400</v>
      </c>
    </row>
    <row r="94" spans="1:4" x14ac:dyDescent="0.3">
      <c r="A94" s="1">
        <v>42925</v>
      </c>
      <c r="B94">
        <v>34732257.984260604</v>
      </c>
      <c r="C94" t="s">
        <v>22</v>
      </c>
      <c r="D94">
        <v>35200</v>
      </c>
    </row>
    <row r="95" spans="1:4" x14ac:dyDescent="0.3">
      <c r="A95" s="1">
        <v>42938</v>
      </c>
      <c r="B95">
        <v>59871973.838645153</v>
      </c>
      <c r="C95" t="s">
        <v>22</v>
      </c>
      <c r="D95">
        <v>41400</v>
      </c>
    </row>
    <row r="96" spans="1:4" x14ac:dyDescent="0.3">
      <c r="A96" s="1">
        <v>42989</v>
      </c>
      <c r="B96">
        <v>54440199.169363305</v>
      </c>
      <c r="C96" t="s">
        <v>24</v>
      </c>
      <c r="D96">
        <v>28500</v>
      </c>
    </row>
    <row r="97" spans="1:4" x14ac:dyDescent="0.3">
      <c r="A97" s="1">
        <v>43022</v>
      </c>
      <c r="B97">
        <v>37423989.303288884</v>
      </c>
      <c r="C97" t="s">
        <v>24</v>
      </c>
      <c r="D97">
        <v>35800</v>
      </c>
    </row>
    <row r="98" spans="1:4" x14ac:dyDescent="0.3">
      <c r="A98" s="1">
        <v>43099</v>
      </c>
      <c r="B98">
        <v>76336986.433990076</v>
      </c>
      <c r="C98" t="s">
        <v>28</v>
      </c>
      <c r="D98">
        <v>22700</v>
      </c>
    </row>
    <row r="99" spans="1:4" x14ac:dyDescent="0.3">
      <c r="A99" s="1">
        <v>43009</v>
      </c>
      <c r="B99">
        <v>4330986.9511028994</v>
      </c>
      <c r="C99" t="s">
        <v>22</v>
      </c>
      <c r="D99">
        <v>17700</v>
      </c>
    </row>
    <row r="100" spans="1:4" x14ac:dyDescent="0.3">
      <c r="A100" s="1">
        <v>43001</v>
      </c>
      <c r="B100">
        <v>50772962.264462806</v>
      </c>
      <c r="C100" t="s">
        <v>21</v>
      </c>
      <c r="D100">
        <v>20400</v>
      </c>
    </row>
    <row r="101" spans="1:4" x14ac:dyDescent="0.3">
      <c r="A101" s="1">
        <v>42962</v>
      </c>
      <c r="B101">
        <v>74837549.292309403</v>
      </c>
      <c r="C101" t="s">
        <v>25</v>
      </c>
      <c r="D101">
        <v>6600</v>
      </c>
    </row>
    <row r="102" spans="1:4" x14ac:dyDescent="0.3">
      <c r="A102" s="1">
        <v>43078</v>
      </c>
      <c r="B102">
        <v>58071141.377863891</v>
      </c>
      <c r="C102" t="s">
        <v>21</v>
      </c>
      <c r="D102">
        <v>28200</v>
      </c>
    </row>
    <row r="103" spans="1:4" x14ac:dyDescent="0.3">
      <c r="A103" s="1">
        <v>42926</v>
      </c>
      <c r="B103">
        <v>81439023.595776409</v>
      </c>
      <c r="C103" t="s">
        <v>21</v>
      </c>
      <c r="D103">
        <v>36200</v>
      </c>
    </row>
    <row r="104" spans="1:4" x14ac:dyDescent="0.3">
      <c r="A104" s="1">
        <v>43098</v>
      </c>
      <c r="B104">
        <v>97754200.996206775</v>
      </c>
      <c r="C104" t="s">
        <v>23</v>
      </c>
      <c r="D104">
        <v>21300</v>
      </c>
    </row>
    <row r="105" spans="1:4" x14ac:dyDescent="0.3">
      <c r="A105" s="1">
        <v>43030</v>
      </c>
      <c r="B105">
        <v>73937696.727135375</v>
      </c>
      <c r="C105" t="s">
        <v>24</v>
      </c>
      <c r="D105">
        <v>4300</v>
      </c>
    </row>
    <row r="106" spans="1:4" x14ac:dyDescent="0.3">
      <c r="A106" s="1">
        <v>43006</v>
      </c>
      <c r="B106">
        <v>48777452.058213644</v>
      </c>
      <c r="C106" t="s">
        <v>26</v>
      </c>
      <c r="D106">
        <v>17500</v>
      </c>
    </row>
    <row r="107" spans="1:4" x14ac:dyDescent="0.3">
      <c r="A107" s="1">
        <v>42991</v>
      </c>
      <c r="B107">
        <v>41116602.658111967</v>
      </c>
      <c r="C107" t="s">
        <v>22</v>
      </c>
      <c r="D107">
        <v>13600</v>
      </c>
    </row>
    <row r="108" spans="1:4" x14ac:dyDescent="0.3">
      <c r="A108" s="1">
        <v>42956</v>
      </c>
      <c r="B108">
        <v>54472536.714783423</v>
      </c>
      <c r="C108" t="s">
        <v>23</v>
      </c>
      <c r="D108">
        <v>19700</v>
      </c>
    </row>
    <row r="109" spans="1:4" x14ac:dyDescent="0.3">
      <c r="A109" s="1">
        <v>43000</v>
      </c>
      <c r="B109">
        <v>58854745.210105039</v>
      </c>
      <c r="C109" t="s">
        <v>27</v>
      </c>
      <c r="D109">
        <v>31500</v>
      </c>
    </row>
    <row r="110" spans="1:4" x14ac:dyDescent="0.3">
      <c r="A110" s="1">
        <v>43071</v>
      </c>
      <c r="B110">
        <v>77911338.592311397</v>
      </c>
      <c r="C110" t="s">
        <v>22</v>
      </c>
      <c r="D110">
        <v>44600</v>
      </c>
    </row>
    <row r="111" spans="1:4" x14ac:dyDescent="0.3">
      <c r="A111" s="1">
        <v>43043</v>
      </c>
      <c r="B111">
        <v>993866.35473210912</v>
      </c>
      <c r="C111" t="s">
        <v>26</v>
      </c>
      <c r="D111">
        <v>36900</v>
      </c>
    </row>
    <row r="112" spans="1:4" x14ac:dyDescent="0.3">
      <c r="A112" s="1">
        <v>42931</v>
      </c>
      <c r="B112">
        <v>74291679.083260119</v>
      </c>
      <c r="C112" t="s">
        <v>21</v>
      </c>
      <c r="D112">
        <v>49700</v>
      </c>
    </row>
    <row r="113" spans="1:4" x14ac:dyDescent="0.3">
      <c r="A113" s="1">
        <v>42985</v>
      </c>
      <c r="B113">
        <v>82346507.912256926</v>
      </c>
      <c r="C113" t="s">
        <v>28</v>
      </c>
      <c r="D113">
        <v>24700</v>
      </c>
    </row>
    <row r="114" spans="1:4" x14ac:dyDescent="0.3">
      <c r="A114" s="1">
        <v>42938</v>
      </c>
      <c r="B114">
        <v>23464387.937930498</v>
      </c>
      <c r="C114" t="s">
        <v>24</v>
      </c>
      <c r="D114">
        <v>38300</v>
      </c>
    </row>
    <row r="115" spans="1:4" x14ac:dyDescent="0.3">
      <c r="A115" s="1">
        <v>42994</v>
      </c>
      <c r="B115">
        <v>87572535.527141899</v>
      </c>
      <c r="C115" t="s">
        <v>21</v>
      </c>
      <c r="D115">
        <v>6100</v>
      </c>
    </row>
    <row r="116" spans="1:4" x14ac:dyDescent="0.3">
      <c r="A116" s="1">
        <v>43028</v>
      </c>
      <c r="B116">
        <v>13128515.312485201</v>
      </c>
      <c r="C116" t="s">
        <v>23</v>
      </c>
      <c r="D116">
        <v>39000</v>
      </c>
    </row>
    <row r="117" spans="1:4" x14ac:dyDescent="0.3">
      <c r="A117" s="1">
        <v>43052</v>
      </c>
      <c r="B117">
        <v>46463961.581061274</v>
      </c>
      <c r="C117" t="s">
        <v>24</v>
      </c>
      <c r="D117">
        <v>13700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FFC4-6B5E-40DA-A3A0-2E83E5FB1E11}">
  <dimension ref="A1:I30"/>
  <sheetViews>
    <sheetView workbookViewId="0"/>
  </sheetViews>
  <sheetFormatPr defaultRowHeight="16.5" x14ac:dyDescent="0.3"/>
  <cols>
    <col min="1" max="1" width="11.125" bestFit="1" customWidth="1"/>
    <col min="3" max="3" width="18.375" bestFit="1" customWidth="1"/>
    <col min="4" max="4" width="6.5" bestFit="1" customWidth="1"/>
    <col min="10" max="10" width="15.125" bestFit="1" customWidth="1"/>
  </cols>
  <sheetData>
    <row r="1" spans="1:9" x14ac:dyDescent="0.3">
      <c r="A1" s="1" t="s">
        <v>17</v>
      </c>
      <c r="B1" t="s">
        <v>18</v>
      </c>
      <c r="C1" t="s">
        <v>19</v>
      </c>
      <c r="D1" t="s">
        <v>20</v>
      </c>
      <c r="E1" t="s">
        <v>48</v>
      </c>
      <c r="F1" t="s">
        <v>49</v>
      </c>
      <c r="G1" t="s">
        <v>50</v>
      </c>
      <c r="H1" t="s">
        <v>45</v>
      </c>
      <c r="I1" t="s">
        <v>47</v>
      </c>
    </row>
    <row r="2" spans="1:9" x14ac:dyDescent="0.3">
      <c r="A2" s="1">
        <v>43207</v>
      </c>
      <c r="B2">
        <v>51832388</v>
      </c>
      <c r="C2" t="s">
        <v>29</v>
      </c>
      <c r="D2">
        <v>16600</v>
      </c>
    </row>
    <row r="3" spans="1:9" x14ac:dyDescent="0.3">
      <c r="A3" s="1">
        <v>43281</v>
      </c>
      <c r="B3">
        <v>80861314</v>
      </c>
      <c r="C3" t="s">
        <v>32</v>
      </c>
      <c r="D3">
        <v>7200</v>
      </c>
    </row>
    <row r="4" spans="1:9" x14ac:dyDescent="0.3">
      <c r="A4" s="1">
        <v>43193</v>
      </c>
      <c r="B4">
        <v>69173880</v>
      </c>
      <c r="C4" t="s">
        <v>33</v>
      </c>
      <c r="D4">
        <v>20500</v>
      </c>
    </row>
    <row r="5" spans="1:9" x14ac:dyDescent="0.3">
      <c r="A5" s="1">
        <v>43234</v>
      </c>
      <c r="B5">
        <v>76176280</v>
      </c>
      <c r="C5" t="s">
        <v>30</v>
      </c>
      <c r="D5">
        <v>39700</v>
      </c>
    </row>
    <row r="6" spans="1:9" x14ac:dyDescent="0.3">
      <c r="A6" s="1">
        <v>43255</v>
      </c>
      <c r="B6">
        <v>33119539</v>
      </c>
      <c r="C6" t="s">
        <v>34</v>
      </c>
      <c r="D6">
        <v>44500</v>
      </c>
    </row>
    <row r="7" spans="1:9" x14ac:dyDescent="0.3">
      <c r="A7" s="1">
        <v>43163</v>
      </c>
      <c r="B7">
        <v>81361937</v>
      </c>
      <c r="C7" t="s">
        <v>37</v>
      </c>
      <c r="D7">
        <v>27700</v>
      </c>
    </row>
    <row r="8" spans="1:9" x14ac:dyDescent="0.3">
      <c r="A8" s="1">
        <v>43242</v>
      </c>
      <c r="B8">
        <v>36190884</v>
      </c>
      <c r="C8" t="s">
        <v>34</v>
      </c>
      <c r="D8">
        <v>13600</v>
      </c>
    </row>
    <row r="9" spans="1:9" x14ac:dyDescent="0.3">
      <c r="A9" s="1">
        <v>43232</v>
      </c>
      <c r="B9">
        <v>27809857</v>
      </c>
      <c r="C9" t="s">
        <v>38</v>
      </c>
      <c r="D9">
        <v>29300</v>
      </c>
    </row>
    <row r="10" spans="1:9" x14ac:dyDescent="0.3">
      <c r="A10" s="1">
        <v>43190</v>
      </c>
      <c r="B10">
        <v>59801495</v>
      </c>
      <c r="C10" t="s">
        <v>34</v>
      </c>
      <c r="D10">
        <v>47800</v>
      </c>
    </row>
    <row r="11" spans="1:9" x14ac:dyDescent="0.3">
      <c r="A11" s="1">
        <v>43268</v>
      </c>
      <c r="B11">
        <v>28717810</v>
      </c>
      <c r="C11" t="s">
        <v>40</v>
      </c>
      <c r="D11">
        <v>22100</v>
      </c>
    </row>
    <row r="12" spans="1:9" x14ac:dyDescent="0.3">
      <c r="A12" s="1">
        <v>43181</v>
      </c>
      <c r="B12">
        <v>89286117</v>
      </c>
      <c r="C12" t="s">
        <v>34</v>
      </c>
      <c r="D12">
        <v>47000</v>
      </c>
    </row>
    <row r="13" spans="1:9" x14ac:dyDescent="0.3">
      <c r="A13" s="1">
        <v>43140</v>
      </c>
      <c r="B13">
        <v>66457873</v>
      </c>
      <c r="C13" t="s">
        <v>40</v>
      </c>
      <c r="D13">
        <v>15500</v>
      </c>
    </row>
    <row r="14" spans="1:9" x14ac:dyDescent="0.3">
      <c r="A14" s="1">
        <v>43257</v>
      </c>
      <c r="B14">
        <v>32702736</v>
      </c>
      <c r="C14" t="s">
        <v>33</v>
      </c>
      <c r="D14">
        <v>32600</v>
      </c>
    </row>
    <row r="15" spans="1:9" x14ac:dyDescent="0.3">
      <c r="A15" s="1">
        <v>43106</v>
      </c>
      <c r="B15">
        <v>98296215</v>
      </c>
      <c r="C15" t="s">
        <v>38</v>
      </c>
      <c r="D15">
        <v>47000</v>
      </c>
    </row>
    <row r="16" spans="1:9" x14ac:dyDescent="0.3">
      <c r="A16" s="1">
        <v>43170</v>
      </c>
      <c r="B16">
        <v>10386032</v>
      </c>
      <c r="C16" t="s">
        <v>32</v>
      </c>
      <c r="D16">
        <v>40300</v>
      </c>
    </row>
    <row r="17" spans="1:4" x14ac:dyDescent="0.3">
      <c r="A17" s="1">
        <v>43163</v>
      </c>
      <c r="B17">
        <v>84499097</v>
      </c>
      <c r="C17" t="s">
        <v>34</v>
      </c>
      <c r="D17">
        <v>15600</v>
      </c>
    </row>
    <row r="18" spans="1:4" x14ac:dyDescent="0.3">
      <c r="A18" s="1">
        <v>43137</v>
      </c>
      <c r="B18">
        <v>90868255</v>
      </c>
      <c r="C18" t="s">
        <v>39</v>
      </c>
      <c r="D18">
        <v>21300</v>
      </c>
    </row>
    <row r="19" spans="1:4" x14ac:dyDescent="0.3">
      <c r="A19" s="1">
        <v>43273</v>
      </c>
      <c r="B19">
        <v>14077461</v>
      </c>
      <c r="C19" t="s">
        <v>40</v>
      </c>
      <c r="D19">
        <v>45000</v>
      </c>
    </row>
    <row r="20" spans="1:4" x14ac:dyDescent="0.3">
      <c r="A20" s="1">
        <v>43201</v>
      </c>
      <c r="B20">
        <v>82187966</v>
      </c>
      <c r="C20" t="s">
        <v>34</v>
      </c>
      <c r="D20">
        <v>28600</v>
      </c>
    </row>
    <row r="21" spans="1:4" x14ac:dyDescent="0.3">
      <c r="A21" s="1">
        <v>43152</v>
      </c>
      <c r="B21">
        <v>44658813</v>
      </c>
      <c r="C21" t="s">
        <v>31</v>
      </c>
      <c r="D21">
        <v>44800</v>
      </c>
    </row>
    <row r="22" spans="1:4" x14ac:dyDescent="0.3">
      <c r="A22" s="1">
        <v>43219</v>
      </c>
      <c r="B22">
        <v>29389297</v>
      </c>
      <c r="C22" t="s">
        <v>38</v>
      </c>
      <c r="D22">
        <v>47400</v>
      </c>
    </row>
    <row r="23" spans="1:4" x14ac:dyDescent="0.3">
      <c r="A23" s="1">
        <v>43270</v>
      </c>
      <c r="B23">
        <v>57890396</v>
      </c>
      <c r="C23" t="s">
        <v>40</v>
      </c>
      <c r="D23">
        <v>37200</v>
      </c>
    </row>
    <row r="24" spans="1:4" x14ac:dyDescent="0.3">
      <c r="A24" s="1">
        <v>43214</v>
      </c>
      <c r="B24">
        <v>10500688</v>
      </c>
      <c r="C24" t="s">
        <v>31</v>
      </c>
      <c r="D24">
        <v>47800</v>
      </c>
    </row>
    <row r="25" spans="1:4" x14ac:dyDescent="0.3">
      <c r="A25" s="1">
        <v>43167</v>
      </c>
      <c r="B25">
        <v>82395021</v>
      </c>
      <c r="C25" t="s">
        <v>38</v>
      </c>
      <c r="D25">
        <v>26800</v>
      </c>
    </row>
    <row r="26" spans="1:4" x14ac:dyDescent="0.3">
      <c r="A26" s="1">
        <v>43127</v>
      </c>
      <c r="B26">
        <v>84479971</v>
      </c>
      <c r="C26" t="s">
        <v>37</v>
      </c>
      <c r="D26">
        <v>48400</v>
      </c>
    </row>
    <row r="27" spans="1:4" x14ac:dyDescent="0.3">
      <c r="A27" s="1">
        <v>43178</v>
      </c>
      <c r="B27">
        <v>49755548</v>
      </c>
      <c r="C27" t="s">
        <v>41</v>
      </c>
      <c r="D27">
        <v>13500</v>
      </c>
    </row>
    <row r="28" spans="1:4" x14ac:dyDescent="0.3">
      <c r="A28" s="1">
        <v>43105</v>
      </c>
      <c r="B28">
        <v>79303989</v>
      </c>
      <c r="C28" t="s">
        <v>37</v>
      </c>
      <c r="D28">
        <v>11300</v>
      </c>
    </row>
    <row r="29" spans="1:4" x14ac:dyDescent="0.3">
      <c r="A29" s="1">
        <v>43250</v>
      </c>
      <c r="B29">
        <v>54868840</v>
      </c>
      <c r="C29" t="s">
        <v>35</v>
      </c>
      <c r="D29">
        <v>44400</v>
      </c>
    </row>
    <row r="30" spans="1:4" x14ac:dyDescent="0.3">
      <c r="A30" s="1">
        <v>43154</v>
      </c>
      <c r="B30">
        <v>56577051</v>
      </c>
      <c r="C30" t="s">
        <v>36</v>
      </c>
      <c r="D30">
        <v>29400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51B2B-E38D-48AE-A90E-CB69B16B1B78}">
  <dimension ref="A1:S30"/>
  <sheetViews>
    <sheetView workbookViewId="0"/>
  </sheetViews>
  <sheetFormatPr defaultRowHeight="16.5" x14ac:dyDescent="0.3"/>
  <cols>
    <col min="1" max="1" width="11.125" bestFit="1" customWidth="1"/>
    <col min="3" max="3" width="18.375" bestFit="1" customWidth="1"/>
    <col min="4" max="4" width="6.5" bestFit="1" customWidth="1"/>
    <col min="5" max="7" width="8.125" bestFit="1" customWidth="1"/>
    <col min="9" max="9" width="10.625" bestFit="1" customWidth="1"/>
  </cols>
  <sheetData>
    <row r="1" spans="1:19" x14ac:dyDescent="0.3">
      <c r="A1" s="1" t="s">
        <v>17</v>
      </c>
      <c r="B1" t="s">
        <v>18</v>
      </c>
      <c r="C1" t="s">
        <v>19</v>
      </c>
      <c r="D1" t="s">
        <v>20</v>
      </c>
      <c r="E1" t="s">
        <v>48</v>
      </c>
      <c r="F1" t="s">
        <v>49</v>
      </c>
      <c r="G1" t="s">
        <v>50</v>
      </c>
      <c r="H1" t="s">
        <v>45</v>
      </c>
      <c r="I1" t="s">
        <v>47</v>
      </c>
      <c r="M1" t="s">
        <v>45</v>
      </c>
      <c r="N1" t="s">
        <v>51</v>
      </c>
      <c r="O1">
        <v>10000</v>
      </c>
      <c r="P1">
        <v>20000</v>
      </c>
      <c r="Q1">
        <v>30000</v>
      </c>
      <c r="R1">
        <v>40000</v>
      </c>
      <c r="S1">
        <v>50000</v>
      </c>
    </row>
    <row r="2" spans="1:19" x14ac:dyDescent="0.3">
      <c r="A2" s="1">
        <v>43207</v>
      </c>
      <c r="B2">
        <v>51832388</v>
      </c>
      <c r="C2" t="s">
        <v>29</v>
      </c>
      <c r="D2">
        <v>16600</v>
      </c>
      <c r="E2" t="str">
        <f>LEFT(B2,3)</f>
        <v>518</v>
      </c>
      <c r="F2" t="str">
        <f>MID(B2,4,2)</f>
        <v>32</v>
      </c>
      <c r="G2" t="str">
        <f>RIGHT(B2,3)</f>
        <v>388</v>
      </c>
      <c r="H2" t="str">
        <f>LEFT(C2,FIND(" ",C2)-1)</f>
        <v>퓨즈</v>
      </c>
      <c r="I2" t="str">
        <f>MID(C2,FIND("@",C2)+1,LEN(C2))</f>
        <v>fz22010a</v>
      </c>
      <c r="M2" t="s">
        <v>21</v>
      </c>
    </row>
    <row r="3" spans="1:19" x14ac:dyDescent="0.3">
      <c r="A3" s="1">
        <v>43281</v>
      </c>
      <c r="B3">
        <v>80861314</v>
      </c>
      <c r="C3" t="s">
        <v>32</v>
      </c>
      <c r="D3">
        <v>7200</v>
      </c>
      <c r="E3" t="str">
        <f t="shared" ref="E3:E30" si="0">LEFT(B3,3)</f>
        <v>808</v>
      </c>
      <c r="F3" t="str">
        <f t="shared" ref="F3:F30" si="1">MID(B3,4,2)</f>
        <v>61</v>
      </c>
      <c r="G3" t="str">
        <f t="shared" ref="G3:G30" si="2">RIGHT(B3,3)</f>
        <v>314</v>
      </c>
      <c r="H3" t="str">
        <f>LEFT(C3,FIND(" ",C3)-1)</f>
        <v>스위치</v>
      </c>
      <c r="I3" t="str">
        <f t="shared" ref="I3:I30" si="3">MID(C3,FIND("@",C3)+1,LEN(C3))</f>
        <v>sw123</v>
      </c>
      <c r="M3" t="s">
        <v>22</v>
      </c>
    </row>
    <row r="4" spans="1:19" x14ac:dyDescent="0.3">
      <c r="A4" s="1">
        <v>43193</v>
      </c>
      <c r="B4">
        <v>69173880</v>
      </c>
      <c r="C4" t="s">
        <v>33</v>
      </c>
      <c r="D4">
        <v>20500</v>
      </c>
      <c r="E4" t="str">
        <f t="shared" si="0"/>
        <v>691</v>
      </c>
      <c r="F4" t="str">
        <f t="shared" si="1"/>
        <v>73</v>
      </c>
      <c r="G4" t="str">
        <f t="shared" si="2"/>
        <v>880</v>
      </c>
      <c r="H4" t="str">
        <f>LEFT(C4,FIND(" ",C4)-1)</f>
        <v>코일</v>
      </c>
      <c r="I4" t="str">
        <f t="shared" si="3"/>
        <v>c1023a</v>
      </c>
      <c r="M4" t="s">
        <v>23</v>
      </c>
    </row>
    <row r="5" spans="1:19" x14ac:dyDescent="0.3">
      <c r="A5" s="1">
        <v>43234</v>
      </c>
      <c r="B5">
        <v>76176280</v>
      </c>
      <c r="C5" t="s">
        <v>30</v>
      </c>
      <c r="D5">
        <v>39700</v>
      </c>
      <c r="E5" t="str">
        <f t="shared" si="0"/>
        <v>761</v>
      </c>
      <c r="F5" t="str">
        <f t="shared" si="1"/>
        <v>76</v>
      </c>
      <c r="G5" t="str">
        <f t="shared" si="2"/>
        <v>280</v>
      </c>
      <c r="H5" t="str">
        <f>LEFT(C5,FIND(" ",C5)-1)</f>
        <v>퓨즈</v>
      </c>
      <c r="I5" t="str">
        <f t="shared" si="3"/>
        <v>fz22010c</v>
      </c>
      <c r="M5" t="s">
        <v>24</v>
      </c>
    </row>
    <row r="6" spans="1:19" x14ac:dyDescent="0.3">
      <c r="A6" s="1">
        <v>43255</v>
      </c>
      <c r="B6">
        <v>33119539</v>
      </c>
      <c r="C6" t="s">
        <v>34</v>
      </c>
      <c r="D6">
        <v>44500</v>
      </c>
      <c r="E6" t="str">
        <f t="shared" si="0"/>
        <v>331</v>
      </c>
      <c r="F6" t="str">
        <f t="shared" si="1"/>
        <v>19</v>
      </c>
      <c r="G6" t="str">
        <f t="shared" si="2"/>
        <v>539</v>
      </c>
      <c r="H6" t="str">
        <f>LEFT(C6,FIND(" ",C6)-1)</f>
        <v>저항기</v>
      </c>
      <c r="I6" t="str">
        <f t="shared" si="3"/>
        <v>r1020f</v>
      </c>
      <c r="M6" t="s">
        <v>25</v>
      </c>
    </row>
    <row r="7" spans="1:19" x14ac:dyDescent="0.3">
      <c r="A7" s="1">
        <v>43163</v>
      </c>
      <c r="B7">
        <v>81361937</v>
      </c>
      <c r="C7" t="s">
        <v>37</v>
      </c>
      <c r="D7">
        <v>27700</v>
      </c>
      <c r="E7" t="str">
        <f t="shared" si="0"/>
        <v>813</v>
      </c>
      <c r="F7" t="str">
        <f t="shared" si="1"/>
        <v>61</v>
      </c>
      <c r="G7" t="str">
        <f t="shared" si="2"/>
        <v>937</v>
      </c>
      <c r="H7" t="str">
        <f>LEFT(C7,FIND(" ",C7)-1)</f>
        <v>커패시터</v>
      </c>
      <c r="I7" t="str">
        <f t="shared" si="3"/>
        <v>cp212f</v>
      </c>
      <c r="M7" t="s">
        <v>26</v>
      </c>
    </row>
    <row r="8" spans="1:19" x14ac:dyDescent="0.3">
      <c r="A8" s="1">
        <v>43242</v>
      </c>
      <c r="B8">
        <v>36190884</v>
      </c>
      <c r="C8" t="s">
        <v>34</v>
      </c>
      <c r="D8">
        <v>13600</v>
      </c>
      <c r="E8" t="str">
        <f t="shared" si="0"/>
        <v>361</v>
      </c>
      <c r="F8" t="str">
        <f t="shared" si="1"/>
        <v>90</v>
      </c>
      <c r="G8" t="str">
        <f t="shared" si="2"/>
        <v>884</v>
      </c>
      <c r="H8" t="str">
        <f>LEFT(C8,FIND(" ",C8)-1)</f>
        <v>저항기</v>
      </c>
      <c r="I8" t="str">
        <f t="shared" si="3"/>
        <v>r1020f</v>
      </c>
      <c r="M8" t="s">
        <v>27</v>
      </c>
    </row>
    <row r="9" spans="1:19" x14ac:dyDescent="0.3">
      <c r="A9" s="1">
        <v>43232</v>
      </c>
      <c r="B9">
        <v>27809857</v>
      </c>
      <c r="C9" t="s">
        <v>38</v>
      </c>
      <c r="D9">
        <v>29300</v>
      </c>
      <c r="E9" t="str">
        <f t="shared" si="0"/>
        <v>278</v>
      </c>
      <c r="F9" t="str">
        <f t="shared" si="1"/>
        <v>09</v>
      </c>
      <c r="G9" t="str">
        <f t="shared" si="2"/>
        <v>857</v>
      </c>
      <c r="H9" t="str">
        <f>LEFT(C9,FIND(" ",C9)-1)</f>
        <v>PCB</v>
      </c>
      <c r="I9" t="str">
        <f t="shared" si="3"/>
        <v>pcb10x10d</v>
      </c>
      <c r="M9" t="s">
        <v>28</v>
      </c>
    </row>
    <row r="10" spans="1:19" x14ac:dyDescent="0.3">
      <c r="A10" s="1">
        <v>43190</v>
      </c>
      <c r="B10">
        <v>59801495</v>
      </c>
      <c r="C10" t="s">
        <v>34</v>
      </c>
      <c r="D10">
        <v>47800</v>
      </c>
      <c r="E10" t="str">
        <f t="shared" si="0"/>
        <v>598</v>
      </c>
      <c r="F10" t="str">
        <f t="shared" si="1"/>
        <v>01</v>
      </c>
      <c r="G10" t="str">
        <f t="shared" si="2"/>
        <v>495</v>
      </c>
      <c r="H10" t="str">
        <f>LEFT(C10,FIND(" ",C10)-1)</f>
        <v>저항기</v>
      </c>
      <c r="I10" t="str">
        <f t="shared" si="3"/>
        <v>r1020f</v>
      </c>
    </row>
    <row r="11" spans="1:19" x14ac:dyDescent="0.3">
      <c r="A11" s="1">
        <v>43268</v>
      </c>
      <c r="B11">
        <v>28717810</v>
      </c>
      <c r="C11" t="s">
        <v>40</v>
      </c>
      <c r="D11">
        <v>22100</v>
      </c>
      <c r="E11" t="str">
        <f t="shared" si="0"/>
        <v>287</v>
      </c>
      <c r="F11" t="str">
        <f t="shared" si="1"/>
        <v>17</v>
      </c>
      <c r="G11" t="str">
        <f t="shared" si="2"/>
        <v>810</v>
      </c>
      <c r="H11" t="str">
        <f>LEFT(C11,FIND(" ",C11)-1)</f>
        <v>컨버터</v>
      </c>
      <c r="I11" t="str">
        <f t="shared" si="3"/>
        <v>tf1225s</v>
      </c>
    </row>
    <row r="12" spans="1:19" x14ac:dyDescent="0.3">
      <c r="A12" s="1">
        <v>43181</v>
      </c>
      <c r="B12">
        <v>89286117</v>
      </c>
      <c r="C12" t="s">
        <v>34</v>
      </c>
      <c r="D12">
        <v>47000</v>
      </c>
      <c r="E12" t="str">
        <f t="shared" si="0"/>
        <v>892</v>
      </c>
      <c r="F12" t="str">
        <f t="shared" si="1"/>
        <v>86</v>
      </c>
      <c r="G12" t="str">
        <f t="shared" si="2"/>
        <v>117</v>
      </c>
      <c r="H12" t="str">
        <f>LEFT(C12,FIND(" ",C12)-1)</f>
        <v>저항기</v>
      </c>
      <c r="I12" t="str">
        <f t="shared" si="3"/>
        <v>r1020f</v>
      </c>
    </row>
    <row r="13" spans="1:19" x14ac:dyDescent="0.3">
      <c r="A13" s="1">
        <v>43140</v>
      </c>
      <c r="B13">
        <v>66457873</v>
      </c>
      <c r="C13" t="s">
        <v>40</v>
      </c>
      <c r="D13">
        <v>15500</v>
      </c>
      <c r="E13" t="str">
        <f t="shared" si="0"/>
        <v>664</v>
      </c>
      <c r="F13" t="str">
        <f t="shared" si="1"/>
        <v>57</v>
      </c>
      <c r="G13" t="str">
        <f t="shared" si="2"/>
        <v>873</v>
      </c>
      <c r="H13" t="str">
        <f>LEFT(C13,FIND(" ",C13)-1)</f>
        <v>컨버터</v>
      </c>
      <c r="I13" t="str">
        <f t="shared" si="3"/>
        <v>tf1225s</v>
      </c>
    </row>
    <row r="14" spans="1:19" x14ac:dyDescent="0.3">
      <c r="A14" s="1">
        <v>43257</v>
      </c>
      <c r="B14">
        <v>32702736</v>
      </c>
      <c r="C14" t="s">
        <v>33</v>
      </c>
      <c r="D14">
        <v>32600</v>
      </c>
      <c r="E14" t="str">
        <f t="shared" si="0"/>
        <v>327</v>
      </c>
      <c r="F14" t="str">
        <f t="shared" si="1"/>
        <v>02</v>
      </c>
      <c r="G14" t="str">
        <f t="shared" si="2"/>
        <v>736</v>
      </c>
      <c r="H14" t="str">
        <f>LEFT(C14,FIND(" ",C14)-1)</f>
        <v>코일</v>
      </c>
      <c r="I14" t="str">
        <f t="shared" si="3"/>
        <v>c1023a</v>
      </c>
    </row>
    <row r="15" spans="1:19" x14ac:dyDescent="0.3">
      <c r="A15" s="1">
        <v>43106</v>
      </c>
      <c r="B15">
        <v>98296215</v>
      </c>
      <c r="C15" t="s">
        <v>38</v>
      </c>
      <c r="D15">
        <v>47000</v>
      </c>
      <c r="E15" t="str">
        <f t="shared" si="0"/>
        <v>982</v>
      </c>
      <c r="F15" t="str">
        <f t="shared" si="1"/>
        <v>96</v>
      </c>
      <c r="G15" t="str">
        <f t="shared" si="2"/>
        <v>215</v>
      </c>
      <c r="H15" t="str">
        <f>LEFT(C15,FIND(" ",C15)-1)</f>
        <v>PCB</v>
      </c>
      <c r="I15" t="str">
        <f t="shared" si="3"/>
        <v>pcb10x10d</v>
      </c>
    </row>
    <row r="16" spans="1:19" x14ac:dyDescent="0.3">
      <c r="A16" s="1">
        <v>43170</v>
      </c>
      <c r="B16">
        <v>10386032</v>
      </c>
      <c r="C16" t="s">
        <v>32</v>
      </c>
      <c r="D16">
        <v>40300</v>
      </c>
      <c r="E16" t="str">
        <f t="shared" si="0"/>
        <v>103</v>
      </c>
      <c r="F16" t="str">
        <f t="shared" si="1"/>
        <v>86</v>
      </c>
      <c r="G16" t="str">
        <f t="shared" si="2"/>
        <v>032</v>
      </c>
      <c r="H16" t="str">
        <f>LEFT(C16,FIND(" ",C16)-1)</f>
        <v>스위치</v>
      </c>
      <c r="I16" t="str">
        <f t="shared" si="3"/>
        <v>sw123</v>
      </c>
    </row>
    <row r="17" spans="1:9" x14ac:dyDescent="0.3">
      <c r="A17" s="1">
        <v>43163</v>
      </c>
      <c r="B17">
        <v>84499097</v>
      </c>
      <c r="C17" t="s">
        <v>34</v>
      </c>
      <c r="D17">
        <v>15600</v>
      </c>
      <c r="E17" t="str">
        <f t="shared" si="0"/>
        <v>844</v>
      </c>
      <c r="F17" t="str">
        <f t="shared" si="1"/>
        <v>99</v>
      </c>
      <c r="G17" t="str">
        <f t="shared" si="2"/>
        <v>097</v>
      </c>
      <c r="H17" t="str">
        <f>LEFT(C17,FIND(" ",C17)-1)</f>
        <v>저항기</v>
      </c>
      <c r="I17" t="str">
        <f t="shared" si="3"/>
        <v>r1020f</v>
      </c>
    </row>
    <row r="18" spans="1:9" x14ac:dyDescent="0.3">
      <c r="A18" s="1">
        <v>43137</v>
      </c>
      <c r="B18">
        <v>90868255</v>
      </c>
      <c r="C18" t="s">
        <v>39</v>
      </c>
      <c r="D18">
        <v>21300</v>
      </c>
      <c r="E18" t="str">
        <f t="shared" si="0"/>
        <v>908</v>
      </c>
      <c r="F18" t="str">
        <f t="shared" si="1"/>
        <v>68</v>
      </c>
      <c r="G18" t="str">
        <f t="shared" si="2"/>
        <v>255</v>
      </c>
      <c r="H18" t="str">
        <f>LEFT(C18,FIND(" ",C18)-1)</f>
        <v>PCB</v>
      </c>
      <c r="I18" t="str">
        <f t="shared" si="3"/>
        <v>pcb20x20e</v>
      </c>
    </row>
    <row r="19" spans="1:9" x14ac:dyDescent="0.3">
      <c r="A19" s="1">
        <v>43273</v>
      </c>
      <c r="B19">
        <v>14077461</v>
      </c>
      <c r="C19" t="s">
        <v>40</v>
      </c>
      <c r="D19">
        <v>45000</v>
      </c>
      <c r="E19" t="str">
        <f t="shared" si="0"/>
        <v>140</v>
      </c>
      <c r="F19" t="str">
        <f t="shared" si="1"/>
        <v>77</v>
      </c>
      <c r="G19" t="str">
        <f t="shared" si="2"/>
        <v>461</v>
      </c>
      <c r="H19" t="str">
        <f>LEFT(C19,FIND(" ",C19)-1)</f>
        <v>컨버터</v>
      </c>
      <c r="I19" t="str">
        <f t="shared" si="3"/>
        <v>tf1225s</v>
      </c>
    </row>
    <row r="20" spans="1:9" x14ac:dyDescent="0.3">
      <c r="A20" s="1">
        <v>43201</v>
      </c>
      <c r="B20">
        <v>82187966</v>
      </c>
      <c r="C20" t="s">
        <v>34</v>
      </c>
      <c r="D20">
        <v>28600</v>
      </c>
      <c r="E20" t="str">
        <f t="shared" si="0"/>
        <v>821</v>
      </c>
      <c r="F20" t="str">
        <f t="shared" si="1"/>
        <v>87</v>
      </c>
      <c r="G20" t="str">
        <f t="shared" si="2"/>
        <v>966</v>
      </c>
      <c r="H20" t="str">
        <f>LEFT(C20,FIND(" ",C20)-1)</f>
        <v>저항기</v>
      </c>
      <c r="I20" t="str">
        <f t="shared" si="3"/>
        <v>r1020f</v>
      </c>
    </row>
    <row r="21" spans="1:9" x14ac:dyDescent="0.3">
      <c r="A21" s="1">
        <v>43152</v>
      </c>
      <c r="B21">
        <v>44658813</v>
      </c>
      <c r="C21" t="s">
        <v>31</v>
      </c>
      <c r="D21">
        <v>44800</v>
      </c>
      <c r="E21" t="str">
        <f t="shared" si="0"/>
        <v>446</v>
      </c>
      <c r="F21" t="str">
        <f t="shared" si="1"/>
        <v>58</v>
      </c>
      <c r="G21" t="str">
        <f t="shared" si="2"/>
        <v>813</v>
      </c>
      <c r="H21" t="str">
        <f>LEFT(C21,FIND(" ",C21)-1)</f>
        <v>퓨즈</v>
      </c>
      <c r="I21" t="str">
        <f t="shared" si="3"/>
        <v>fz22020a</v>
      </c>
    </row>
    <row r="22" spans="1:9" x14ac:dyDescent="0.3">
      <c r="A22" s="1">
        <v>43219</v>
      </c>
      <c r="B22">
        <v>29389297</v>
      </c>
      <c r="C22" t="s">
        <v>38</v>
      </c>
      <c r="D22">
        <v>47400</v>
      </c>
      <c r="E22" t="str">
        <f t="shared" si="0"/>
        <v>293</v>
      </c>
      <c r="F22" t="str">
        <f t="shared" si="1"/>
        <v>89</v>
      </c>
      <c r="G22" t="str">
        <f t="shared" si="2"/>
        <v>297</v>
      </c>
      <c r="H22" t="str">
        <f>LEFT(C22,FIND(" ",C22)-1)</f>
        <v>PCB</v>
      </c>
      <c r="I22" t="str">
        <f t="shared" si="3"/>
        <v>pcb10x10d</v>
      </c>
    </row>
    <row r="23" spans="1:9" x14ac:dyDescent="0.3">
      <c r="A23" s="1">
        <v>43270</v>
      </c>
      <c r="B23">
        <v>57890396</v>
      </c>
      <c r="C23" t="s">
        <v>40</v>
      </c>
      <c r="D23">
        <v>37200</v>
      </c>
      <c r="E23" t="str">
        <f t="shared" si="0"/>
        <v>578</v>
      </c>
      <c r="F23" t="str">
        <f t="shared" si="1"/>
        <v>90</v>
      </c>
      <c r="G23" t="str">
        <f t="shared" si="2"/>
        <v>396</v>
      </c>
      <c r="H23" t="str">
        <f>LEFT(C23,FIND(" ",C23)-1)</f>
        <v>컨버터</v>
      </c>
      <c r="I23" t="str">
        <f t="shared" si="3"/>
        <v>tf1225s</v>
      </c>
    </row>
    <row r="24" spans="1:9" x14ac:dyDescent="0.3">
      <c r="A24" s="1">
        <v>43214</v>
      </c>
      <c r="B24">
        <v>10500688</v>
      </c>
      <c r="C24" t="s">
        <v>31</v>
      </c>
      <c r="D24">
        <v>47800</v>
      </c>
      <c r="E24" t="str">
        <f t="shared" si="0"/>
        <v>105</v>
      </c>
      <c r="F24" t="str">
        <f t="shared" si="1"/>
        <v>00</v>
      </c>
      <c r="G24" t="str">
        <f t="shared" si="2"/>
        <v>688</v>
      </c>
      <c r="H24" t="str">
        <f>LEFT(C24,FIND(" ",C24)-1)</f>
        <v>퓨즈</v>
      </c>
      <c r="I24" t="str">
        <f t="shared" si="3"/>
        <v>fz22020a</v>
      </c>
    </row>
    <row r="25" spans="1:9" x14ac:dyDescent="0.3">
      <c r="A25" s="1">
        <v>43167</v>
      </c>
      <c r="B25">
        <v>82395021</v>
      </c>
      <c r="C25" t="s">
        <v>38</v>
      </c>
      <c r="D25">
        <v>26800</v>
      </c>
      <c r="E25" t="str">
        <f t="shared" si="0"/>
        <v>823</v>
      </c>
      <c r="F25" t="str">
        <f t="shared" si="1"/>
        <v>95</v>
      </c>
      <c r="G25" t="str">
        <f t="shared" si="2"/>
        <v>021</v>
      </c>
      <c r="H25" t="str">
        <f>LEFT(C25,FIND(" ",C25)-1)</f>
        <v>PCB</v>
      </c>
      <c r="I25" t="str">
        <f t="shared" si="3"/>
        <v>pcb10x10d</v>
      </c>
    </row>
    <row r="26" spans="1:9" x14ac:dyDescent="0.3">
      <c r="A26" s="1">
        <v>43127</v>
      </c>
      <c r="B26">
        <v>84479971</v>
      </c>
      <c r="C26" t="s">
        <v>37</v>
      </c>
      <c r="D26">
        <v>48400</v>
      </c>
      <c r="E26" t="str">
        <f t="shared" si="0"/>
        <v>844</v>
      </c>
      <c r="F26" t="str">
        <f t="shared" si="1"/>
        <v>79</v>
      </c>
      <c r="G26" t="str">
        <f t="shared" si="2"/>
        <v>971</v>
      </c>
      <c r="H26" t="str">
        <f>LEFT(C26,FIND(" ",C26)-1)</f>
        <v>커패시터</v>
      </c>
      <c r="I26" t="str">
        <f t="shared" si="3"/>
        <v>cp212f</v>
      </c>
    </row>
    <row r="27" spans="1:9" x14ac:dyDescent="0.3">
      <c r="A27" s="1">
        <v>43178</v>
      </c>
      <c r="B27">
        <v>49755548</v>
      </c>
      <c r="C27" t="s">
        <v>41</v>
      </c>
      <c r="D27">
        <v>13500</v>
      </c>
      <c r="E27" t="str">
        <f t="shared" si="0"/>
        <v>497</v>
      </c>
      <c r="F27" t="str">
        <f t="shared" si="1"/>
        <v>55</v>
      </c>
      <c r="G27" t="str">
        <f t="shared" si="2"/>
        <v>548</v>
      </c>
      <c r="H27" t="str">
        <f>LEFT(C27,FIND(" ",C27)-1)</f>
        <v>커넥터</v>
      </c>
      <c r="I27" t="str">
        <f t="shared" si="3"/>
        <v>cn232p</v>
      </c>
    </row>
    <row r="28" spans="1:9" x14ac:dyDescent="0.3">
      <c r="A28" s="1">
        <v>43105</v>
      </c>
      <c r="B28">
        <v>79303989</v>
      </c>
      <c r="C28" t="s">
        <v>37</v>
      </c>
      <c r="D28">
        <v>11300</v>
      </c>
      <c r="E28" t="str">
        <f t="shared" si="0"/>
        <v>793</v>
      </c>
      <c r="F28" t="str">
        <f t="shared" si="1"/>
        <v>03</v>
      </c>
      <c r="G28" t="str">
        <f t="shared" si="2"/>
        <v>989</v>
      </c>
      <c r="H28" t="str">
        <f>LEFT(C28,FIND(" ",C28)-1)</f>
        <v>커패시터</v>
      </c>
      <c r="I28" t="str">
        <f t="shared" si="3"/>
        <v>cp212f</v>
      </c>
    </row>
    <row r="29" spans="1:9" x14ac:dyDescent="0.3">
      <c r="A29" s="1">
        <v>43250</v>
      </c>
      <c r="B29">
        <v>54868840</v>
      </c>
      <c r="C29" t="s">
        <v>35</v>
      </c>
      <c r="D29">
        <v>44400</v>
      </c>
      <c r="E29" t="str">
        <f t="shared" si="0"/>
        <v>548</v>
      </c>
      <c r="F29" t="str">
        <f t="shared" si="1"/>
        <v>68</v>
      </c>
      <c r="G29" t="str">
        <f t="shared" si="2"/>
        <v>840</v>
      </c>
      <c r="H29" t="str">
        <f>LEFT(C29,FIND(" ",C29)-1)</f>
        <v>저항기</v>
      </c>
      <c r="I29" t="str">
        <f t="shared" si="3"/>
        <v>r2000f</v>
      </c>
    </row>
    <row r="30" spans="1:9" x14ac:dyDescent="0.3">
      <c r="A30" s="1">
        <v>43154</v>
      </c>
      <c r="B30">
        <v>56577051</v>
      </c>
      <c r="C30" t="s">
        <v>36</v>
      </c>
      <c r="D30">
        <v>29400</v>
      </c>
      <c r="E30" t="str">
        <f t="shared" si="0"/>
        <v>565</v>
      </c>
      <c r="F30" t="str">
        <f t="shared" si="1"/>
        <v>77</v>
      </c>
      <c r="G30" t="str">
        <f t="shared" si="2"/>
        <v>051</v>
      </c>
      <c r="H30" t="str">
        <f>LEFT(C30,FIND(" ",C30)-1)</f>
        <v>저항기</v>
      </c>
      <c r="I30" t="str">
        <f t="shared" si="3"/>
        <v>r1m2010f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659E4-F4D2-4567-82D1-2DC42F07BAFF}">
  <dimension ref="A1:V30"/>
  <sheetViews>
    <sheetView workbookViewId="0">
      <selection activeCell="L11" sqref="L11"/>
    </sheetView>
  </sheetViews>
  <sheetFormatPr defaultRowHeight="16.5" x14ac:dyDescent="0.3"/>
  <cols>
    <col min="1" max="1" width="11.125" bestFit="1" customWidth="1"/>
    <col min="2" max="2" width="9" bestFit="1" customWidth="1"/>
    <col min="3" max="3" width="7.125" bestFit="1" customWidth="1"/>
    <col min="5" max="5" width="18.375" bestFit="1" customWidth="1"/>
    <col min="6" max="6" width="6.5" bestFit="1" customWidth="1"/>
    <col min="7" max="9" width="8.125" bestFit="1" customWidth="1"/>
    <col min="11" max="11" width="10.625" bestFit="1" customWidth="1"/>
  </cols>
  <sheetData>
    <row r="1" spans="1:22" x14ac:dyDescent="0.3">
      <c r="A1" s="1" t="s">
        <v>17</v>
      </c>
      <c r="B1" s="1" t="s">
        <v>42</v>
      </c>
      <c r="C1" s="1" t="s">
        <v>52</v>
      </c>
      <c r="D1" t="s">
        <v>18</v>
      </c>
      <c r="E1" t="s">
        <v>19</v>
      </c>
      <c r="F1" t="s">
        <v>20</v>
      </c>
      <c r="G1" t="s">
        <v>48</v>
      </c>
      <c r="H1" t="s">
        <v>49</v>
      </c>
      <c r="I1" t="s">
        <v>50</v>
      </c>
      <c r="J1" t="s">
        <v>45</v>
      </c>
      <c r="K1" t="s">
        <v>47</v>
      </c>
      <c r="O1" t="s">
        <v>45</v>
      </c>
      <c r="P1" t="s">
        <v>51</v>
      </c>
      <c r="Q1">
        <v>10000</v>
      </c>
      <c r="R1">
        <v>20000</v>
      </c>
      <c r="S1">
        <v>30000</v>
      </c>
      <c r="T1">
        <v>40000</v>
      </c>
      <c r="U1">
        <v>50000</v>
      </c>
    </row>
    <row r="2" spans="1:22" x14ac:dyDescent="0.3">
      <c r="A2" s="1">
        <v>43207</v>
      </c>
      <c r="B2" s="2">
        <f>YEAR(A2)</f>
        <v>2018</v>
      </c>
      <c r="C2" s="2">
        <f>MONTH(A2)</f>
        <v>4</v>
      </c>
      <c r="D2">
        <v>51832388</v>
      </c>
      <c r="E2" t="s">
        <v>29</v>
      </c>
      <c r="F2">
        <v>16600</v>
      </c>
      <c r="G2" t="str">
        <f>LEFT(D2,3)</f>
        <v>518</v>
      </c>
      <c r="H2" t="str">
        <f>MID(D2,4,2)</f>
        <v>32</v>
      </c>
      <c r="I2" t="str">
        <f>RIGHT(D2,3)</f>
        <v>388</v>
      </c>
      <c r="J2" t="str">
        <f>LEFT(E2,FIND(" ",E2)-1)</f>
        <v>퓨즈</v>
      </c>
      <c r="K2" t="str">
        <f>MID(E2,FIND("@",E2)+1,LEN(E2))</f>
        <v>fz22010a</v>
      </c>
      <c r="O2" t="s">
        <v>21</v>
      </c>
      <c r="P2">
        <f>COUNTIF($J$2:$J$10000,O2)</f>
        <v>4</v>
      </c>
      <c r="Q2">
        <f>COUNTIFS($J:$J,$O2,$F:$F,"&lt;"&amp;Q$1)</f>
        <v>0</v>
      </c>
      <c r="R2">
        <f>COUNTIFS($J:$J,$O2,$F:$F,"&lt;"&amp;R$1,$F:$F,"&gt;="&amp;Q$1)</f>
        <v>1</v>
      </c>
      <c r="S2">
        <f t="shared" ref="S2:U2" si="0">COUNTIFS($J:$J,$O2,$F:$F,"&lt;"&amp;S$1,$F:$F,"&gt;="&amp;R$1)</f>
        <v>0</v>
      </c>
      <c r="T2">
        <f t="shared" si="0"/>
        <v>1</v>
      </c>
      <c r="U2">
        <f t="shared" si="0"/>
        <v>2</v>
      </c>
    </row>
    <row r="3" spans="1:22" x14ac:dyDescent="0.3">
      <c r="A3" s="1">
        <v>43281</v>
      </c>
      <c r="B3" s="2">
        <f t="shared" ref="B3:B30" si="1">YEAR(A3)</f>
        <v>2018</v>
      </c>
      <c r="C3" s="2">
        <f t="shared" ref="C3:C30" si="2">MONTH(A3)</f>
        <v>6</v>
      </c>
      <c r="D3">
        <v>80861314</v>
      </c>
      <c r="E3" t="s">
        <v>32</v>
      </c>
      <c r="F3">
        <v>7200</v>
      </c>
      <c r="G3" t="str">
        <f t="shared" ref="G3:G30" si="3">LEFT(D3,3)</f>
        <v>808</v>
      </c>
      <c r="H3" t="str">
        <f t="shared" ref="H3:H30" si="4">MID(D3,4,2)</f>
        <v>61</v>
      </c>
      <c r="I3" t="str">
        <f t="shared" ref="I3:I30" si="5">RIGHT(D3,3)</f>
        <v>314</v>
      </c>
      <c r="J3" t="str">
        <f>LEFT(E3,FIND(" ",E3)-1)</f>
        <v>스위치</v>
      </c>
      <c r="K3" t="str">
        <f t="shared" ref="K3:K30" si="6">MID(E3,FIND("@",E3)+1,LEN(E3))</f>
        <v>sw123</v>
      </c>
      <c r="O3" t="s">
        <v>22</v>
      </c>
      <c r="P3">
        <f t="shared" ref="P3:P9" si="7">COUNTIF($J$2:$J$10000,O3)</f>
        <v>2</v>
      </c>
      <c r="Q3">
        <f t="shared" ref="Q3:U9" si="8">COUNTIFS($J:$J,$O3,$F:$F,"&lt;"&amp;Q$1)</f>
        <v>1</v>
      </c>
      <c r="R3">
        <f t="shared" ref="R3:U9" si="9">COUNTIFS($J:$J,$O3,$F:$F,"&lt;"&amp;R$1,$F:$F,"&gt;="&amp;Q$1)</f>
        <v>0</v>
      </c>
      <c r="S3">
        <f t="shared" si="9"/>
        <v>0</v>
      </c>
      <c r="T3">
        <f t="shared" si="9"/>
        <v>0</v>
      </c>
      <c r="U3">
        <f t="shared" si="9"/>
        <v>1</v>
      </c>
    </row>
    <row r="4" spans="1:22" x14ac:dyDescent="0.3">
      <c r="A4" s="1">
        <v>43193</v>
      </c>
      <c r="B4" s="2">
        <f t="shared" si="1"/>
        <v>2018</v>
      </c>
      <c r="C4" s="2">
        <f t="shared" si="2"/>
        <v>4</v>
      </c>
      <c r="D4">
        <v>69173880</v>
      </c>
      <c r="E4" t="s">
        <v>33</v>
      </c>
      <c r="F4">
        <v>20500</v>
      </c>
      <c r="G4" t="str">
        <f t="shared" si="3"/>
        <v>691</v>
      </c>
      <c r="H4" t="str">
        <f t="shared" si="4"/>
        <v>73</v>
      </c>
      <c r="I4" t="str">
        <f t="shared" si="5"/>
        <v>880</v>
      </c>
      <c r="J4" t="str">
        <f>LEFT(E4,FIND(" ",E4)-1)</f>
        <v>코일</v>
      </c>
      <c r="K4" t="str">
        <f t="shared" si="6"/>
        <v>c1023a</v>
      </c>
      <c r="O4" t="s">
        <v>23</v>
      </c>
      <c r="P4">
        <f t="shared" si="7"/>
        <v>2</v>
      </c>
      <c r="Q4">
        <f t="shared" si="8"/>
        <v>0</v>
      </c>
      <c r="R4">
        <f t="shared" si="9"/>
        <v>0</v>
      </c>
      <c r="S4">
        <f t="shared" si="9"/>
        <v>1</v>
      </c>
      <c r="T4">
        <f t="shared" si="9"/>
        <v>1</v>
      </c>
      <c r="U4">
        <f t="shared" si="9"/>
        <v>0</v>
      </c>
    </row>
    <row r="5" spans="1:22" x14ac:dyDescent="0.3">
      <c r="A5" s="1">
        <v>43234</v>
      </c>
      <c r="B5" s="2">
        <f t="shared" si="1"/>
        <v>2018</v>
      </c>
      <c r="C5" s="2">
        <f t="shared" si="2"/>
        <v>5</v>
      </c>
      <c r="D5">
        <v>76176280</v>
      </c>
      <c r="E5" t="s">
        <v>30</v>
      </c>
      <c r="F5">
        <v>39700</v>
      </c>
      <c r="G5" t="str">
        <f t="shared" si="3"/>
        <v>761</v>
      </c>
      <c r="H5" t="str">
        <f t="shared" si="4"/>
        <v>76</v>
      </c>
      <c r="I5" t="str">
        <f t="shared" si="5"/>
        <v>280</v>
      </c>
      <c r="J5" t="str">
        <f>LEFT(E5,FIND(" ",E5)-1)</f>
        <v>퓨즈</v>
      </c>
      <c r="K5" t="str">
        <f t="shared" si="6"/>
        <v>fz22010c</v>
      </c>
      <c r="O5" t="s">
        <v>24</v>
      </c>
      <c r="P5">
        <f t="shared" si="7"/>
        <v>8</v>
      </c>
      <c r="Q5">
        <f t="shared" si="8"/>
        <v>0</v>
      </c>
      <c r="R5">
        <f t="shared" si="9"/>
        <v>2</v>
      </c>
      <c r="S5">
        <f t="shared" si="9"/>
        <v>2</v>
      </c>
      <c r="T5">
        <f t="shared" si="9"/>
        <v>0</v>
      </c>
      <c r="U5">
        <f t="shared" si="9"/>
        <v>4</v>
      </c>
    </row>
    <row r="6" spans="1:22" x14ac:dyDescent="0.3">
      <c r="A6" s="1">
        <v>43255</v>
      </c>
      <c r="B6" s="2">
        <f t="shared" si="1"/>
        <v>2018</v>
      </c>
      <c r="C6" s="2">
        <f t="shared" si="2"/>
        <v>6</v>
      </c>
      <c r="D6">
        <v>33119539</v>
      </c>
      <c r="E6" t="s">
        <v>34</v>
      </c>
      <c r="F6">
        <v>44500</v>
      </c>
      <c r="G6" t="str">
        <f t="shared" si="3"/>
        <v>331</v>
      </c>
      <c r="H6" t="str">
        <f t="shared" si="4"/>
        <v>19</v>
      </c>
      <c r="I6" t="str">
        <f t="shared" si="5"/>
        <v>539</v>
      </c>
      <c r="J6" t="str">
        <f>LEFT(E6,FIND(" ",E6)-1)</f>
        <v>저항기</v>
      </c>
      <c r="K6" t="str">
        <f t="shared" si="6"/>
        <v>r1020f</v>
      </c>
      <c r="O6" t="s">
        <v>25</v>
      </c>
      <c r="P6">
        <f t="shared" si="7"/>
        <v>3</v>
      </c>
      <c r="Q6">
        <f t="shared" si="8"/>
        <v>0</v>
      </c>
      <c r="R6">
        <f t="shared" si="9"/>
        <v>1</v>
      </c>
      <c r="S6">
        <f t="shared" si="9"/>
        <v>1</v>
      </c>
      <c r="T6">
        <f t="shared" si="9"/>
        <v>0</v>
      </c>
      <c r="U6">
        <f t="shared" si="9"/>
        <v>1</v>
      </c>
    </row>
    <row r="7" spans="1:22" x14ac:dyDescent="0.3">
      <c r="A7" s="1">
        <v>43163</v>
      </c>
      <c r="B7" s="2">
        <f t="shared" si="1"/>
        <v>2018</v>
      </c>
      <c r="C7" s="2">
        <f t="shared" si="2"/>
        <v>3</v>
      </c>
      <c r="D7">
        <v>81361937</v>
      </c>
      <c r="E7" t="s">
        <v>37</v>
      </c>
      <c r="F7">
        <v>27700</v>
      </c>
      <c r="G7" t="str">
        <f t="shared" si="3"/>
        <v>813</v>
      </c>
      <c r="H7" t="str">
        <f t="shared" si="4"/>
        <v>61</v>
      </c>
      <c r="I7" t="str">
        <f t="shared" si="5"/>
        <v>937</v>
      </c>
      <c r="J7" t="str">
        <f>LEFT(E7,FIND(" ",E7)-1)</f>
        <v>커패시터</v>
      </c>
      <c r="K7" t="str">
        <f t="shared" si="6"/>
        <v>cp212f</v>
      </c>
      <c r="O7" t="s">
        <v>26</v>
      </c>
      <c r="P7">
        <f t="shared" si="7"/>
        <v>5</v>
      </c>
      <c r="Q7">
        <f t="shared" si="8"/>
        <v>0</v>
      </c>
      <c r="R7">
        <f t="shared" si="9"/>
        <v>0</v>
      </c>
      <c r="S7">
        <f t="shared" si="9"/>
        <v>3</v>
      </c>
      <c r="T7">
        <f t="shared" si="9"/>
        <v>0</v>
      </c>
      <c r="U7">
        <f t="shared" si="9"/>
        <v>2</v>
      </c>
    </row>
    <row r="8" spans="1:22" x14ac:dyDescent="0.3">
      <c r="A8" s="1">
        <v>43242</v>
      </c>
      <c r="B8" s="2">
        <f t="shared" si="1"/>
        <v>2018</v>
      </c>
      <c r="C8" s="2">
        <f t="shared" si="2"/>
        <v>5</v>
      </c>
      <c r="D8">
        <v>36190884</v>
      </c>
      <c r="E8" t="s">
        <v>34</v>
      </c>
      <c r="F8">
        <v>13600</v>
      </c>
      <c r="G8" t="str">
        <f t="shared" si="3"/>
        <v>361</v>
      </c>
      <c r="H8" t="str">
        <f t="shared" si="4"/>
        <v>90</v>
      </c>
      <c r="I8" t="str">
        <f t="shared" si="5"/>
        <v>884</v>
      </c>
      <c r="J8" t="str">
        <f>LEFT(E8,FIND(" ",E8)-1)</f>
        <v>저항기</v>
      </c>
      <c r="K8" t="str">
        <f t="shared" si="6"/>
        <v>r1020f</v>
      </c>
      <c r="O8" t="s">
        <v>27</v>
      </c>
      <c r="P8">
        <f t="shared" si="7"/>
        <v>4</v>
      </c>
      <c r="Q8">
        <f t="shared" si="8"/>
        <v>0</v>
      </c>
      <c r="R8">
        <f t="shared" si="9"/>
        <v>1</v>
      </c>
      <c r="S8">
        <f t="shared" si="9"/>
        <v>1</v>
      </c>
      <c r="T8">
        <f t="shared" si="9"/>
        <v>1</v>
      </c>
      <c r="U8">
        <f t="shared" si="9"/>
        <v>1</v>
      </c>
    </row>
    <row r="9" spans="1:22" x14ac:dyDescent="0.3">
      <c r="A9" s="1">
        <v>43232</v>
      </c>
      <c r="B9" s="2">
        <f t="shared" si="1"/>
        <v>2018</v>
      </c>
      <c r="C9" s="2">
        <f t="shared" si="2"/>
        <v>5</v>
      </c>
      <c r="D9">
        <v>27809857</v>
      </c>
      <c r="E9" t="s">
        <v>38</v>
      </c>
      <c r="F9">
        <v>29300</v>
      </c>
      <c r="G9" t="str">
        <f t="shared" si="3"/>
        <v>278</v>
      </c>
      <c r="H9" t="str">
        <f t="shared" si="4"/>
        <v>09</v>
      </c>
      <c r="I9" t="str">
        <f t="shared" si="5"/>
        <v>857</v>
      </c>
      <c r="J9" t="str">
        <f>LEFT(E9,FIND(" ",E9)-1)</f>
        <v>PCB</v>
      </c>
      <c r="K9" t="str">
        <f t="shared" si="6"/>
        <v>pcb10x10d</v>
      </c>
      <c r="O9" t="s">
        <v>28</v>
      </c>
      <c r="P9">
        <f t="shared" si="7"/>
        <v>1</v>
      </c>
      <c r="Q9">
        <f t="shared" si="8"/>
        <v>0</v>
      </c>
      <c r="R9">
        <f t="shared" si="9"/>
        <v>1</v>
      </c>
      <c r="S9">
        <f t="shared" si="9"/>
        <v>0</v>
      </c>
      <c r="T9">
        <f t="shared" si="9"/>
        <v>0</v>
      </c>
      <c r="U9">
        <f t="shared" si="9"/>
        <v>0</v>
      </c>
    </row>
    <row r="10" spans="1:22" x14ac:dyDescent="0.3">
      <c r="A10" s="1">
        <v>43190</v>
      </c>
      <c r="B10" s="2">
        <f t="shared" si="1"/>
        <v>2018</v>
      </c>
      <c r="C10" s="2">
        <f t="shared" si="2"/>
        <v>3</v>
      </c>
      <c r="D10">
        <v>59801495</v>
      </c>
      <c r="E10" t="s">
        <v>34</v>
      </c>
      <c r="F10">
        <v>47800</v>
      </c>
      <c r="G10" t="str">
        <f t="shared" si="3"/>
        <v>598</v>
      </c>
      <c r="H10" t="str">
        <f t="shared" si="4"/>
        <v>01</v>
      </c>
      <c r="I10" t="str">
        <f t="shared" si="5"/>
        <v>495</v>
      </c>
      <c r="J10" t="str">
        <f>LEFT(E10,FIND(" ",E10)-1)</f>
        <v>저항기</v>
      </c>
      <c r="K10" t="str">
        <f t="shared" si="6"/>
        <v>r1020f</v>
      </c>
    </row>
    <row r="11" spans="1:22" x14ac:dyDescent="0.3">
      <c r="A11" s="1">
        <v>43268</v>
      </c>
      <c r="B11" s="2">
        <f t="shared" si="1"/>
        <v>2018</v>
      </c>
      <c r="C11" s="2">
        <f t="shared" si="2"/>
        <v>6</v>
      </c>
      <c r="D11">
        <v>28717810</v>
      </c>
      <c r="E11" t="s">
        <v>40</v>
      </c>
      <c r="F11">
        <v>22100</v>
      </c>
      <c r="G11" t="str">
        <f t="shared" si="3"/>
        <v>287</v>
      </c>
      <c r="H11" t="str">
        <f t="shared" si="4"/>
        <v>17</v>
      </c>
      <c r="I11" t="str">
        <f t="shared" si="5"/>
        <v>810</v>
      </c>
      <c r="J11" t="str">
        <f>LEFT(E11,FIND(" ",E11)-1)</f>
        <v>컨버터</v>
      </c>
      <c r="K11" t="str">
        <f t="shared" si="6"/>
        <v>tf1225s</v>
      </c>
      <c r="O11" t="s">
        <v>45</v>
      </c>
      <c r="P11">
        <v>1</v>
      </c>
      <c r="Q11">
        <v>2</v>
      </c>
      <c r="R11">
        <v>3</v>
      </c>
      <c r="S11">
        <v>4</v>
      </c>
      <c r="T11">
        <v>5</v>
      </c>
      <c r="U11">
        <v>6</v>
      </c>
      <c r="V11" t="s">
        <v>53</v>
      </c>
    </row>
    <row r="12" spans="1:22" x14ac:dyDescent="0.3">
      <c r="A12" s="1">
        <v>43181</v>
      </c>
      <c r="B12" s="2">
        <f t="shared" si="1"/>
        <v>2018</v>
      </c>
      <c r="C12" s="2">
        <f t="shared" si="2"/>
        <v>3</v>
      </c>
      <c r="D12">
        <v>89286117</v>
      </c>
      <c r="E12" t="s">
        <v>34</v>
      </c>
      <c r="F12">
        <v>47000</v>
      </c>
      <c r="G12" t="str">
        <f t="shared" si="3"/>
        <v>892</v>
      </c>
      <c r="H12" t="str">
        <f t="shared" si="4"/>
        <v>86</v>
      </c>
      <c r="I12" t="str">
        <f t="shared" si="5"/>
        <v>117</v>
      </c>
      <c r="J12" t="str">
        <f>LEFT(E12,FIND(" ",E12)-1)</f>
        <v>저항기</v>
      </c>
      <c r="K12" t="str">
        <f t="shared" si="6"/>
        <v>r1020f</v>
      </c>
      <c r="O12" t="s">
        <v>54</v>
      </c>
    </row>
    <row r="13" spans="1:22" x14ac:dyDescent="0.3">
      <c r="A13" s="1">
        <v>43140</v>
      </c>
      <c r="B13" s="2">
        <f t="shared" si="1"/>
        <v>2018</v>
      </c>
      <c r="C13" s="2">
        <f t="shared" si="2"/>
        <v>2</v>
      </c>
      <c r="D13">
        <v>66457873</v>
      </c>
      <c r="E13" t="s">
        <v>40</v>
      </c>
      <c r="F13">
        <v>15500</v>
      </c>
      <c r="G13" t="str">
        <f t="shared" si="3"/>
        <v>664</v>
      </c>
      <c r="H13" t="str">
        <f t="shared" si="4"/>
        <v>57</v>
      </c>
      <c r="I13" t="str">
        <f t="shared" si="5"/>
        <v>873</v>
      </c>
      <c r="J13" t="str">
        <f>LEFT(E13,FIND(" ",E13)-1)</f>
        <v>컨버터</v>
      </c>
      <c r="K13" t="str">
        <f t="shared" si="6"/>
        <v>tf1225s</v>
      </c>
      <c r="O13" t="s">
        <v>22</v>
      </c>
    </row>
    <row r="14" spans="1:22" x14ac:dyDescent="0.3">
      <c r="A14" s="1">
        <v>43257</v>
      </c>
      <c r="B14" s="2">
        <f t="shared" si="1"/>
        <v>2018</v>
      </c>
      <c r="C14" s="2">
        <f t="shared" si="2"/>
        <v>6</v>
      </c>
      <c r="D14">
        <v>32702736</v>
      </c>
      <c r="E14" t="s">
        <v>33</v>
      </c>
      <c r="F14">
        <v>32600</v>
      </c>
      <c r="G14" t="str">
        <f t="shared" si="3"/>
        <v>327</v>
      </c>
      <c r="H14" t="str">
        <f t="shared" si="4"/>
        <v>02</v>
      </c>
      <c r="I14" t="str">
        <f t="shared" si="5"/>
        <v>736</v>
      </c>
      <c r="J14" t="str">
        <f>LEFT(E14,FIND(" ",E14)-1)</f>
        <v>코일</v>
      </c>
      <c r="K14" t="str">
        <f t="shared" si="6"/>
        <v>c1023a</v>
      </c>
      <c r="O14" t="s">
        <v>23</v>
      </c>
    </row>
    <row r="15" spans="1:22" x14ac:dyDescent="0.3">
      <c r="A15" s="1">
        <v>43106</v>
      </c>
      <c r="B15" s="2">
        <f t="shared" si="1"/>
        <v>2018</v>
      </c>
      <c r="C15" s="2">
        <f t="shared" si="2"/>
        <v>1</v>
      </c>
      <c r="D15">
        <v>98296215</v>
      </c>
      <c r="E15" t="s">
        <v>38</v>
      </c>
      <c r="F15">
        <v>47000</v>
      </c>
      <c r="G15" t="str">
        <f t="shared" si="3"/>
        <v>982</v>
      </c>
      <c r="H15" t="str">
        <f t="shared" si="4"/>
        <v>96</v>
      </c>
      <c r="I15" t="str">
        <f t="shared" si="5"/>
        <v>215</v>
      </c>
      <c r="J15" t="str">
        <f>LEFT(E15,FIND(" ",E15)-1)</f>
        <v>PCB</v>
      </c>
      <c r="K15" t="str">
        <f t="shared" si="6"/>
        <v>pcb10x10d</v>
      </c>
      <c r="O15" t="s">
        <v>24</v>
      </c>
    </row>
    <row r="16" spans="1:22" x14ac:dyDescent="0.3">
      <c r="A16" s="1">
        <v>43170</v>
      </c>
      <c r="B16" s="2">
        <f t="shared" si="1"/>
        <v>2018</v>
      </c>
      <c r="C16" s="2">
        <f t="shared" si="2"/>
        <v>3</v>
      </c>
      <c r="D16">
        <v>10386032</v>
      </c>
      <c r="E16" t="s">
        <v>32</v>
      </c>
      <c r="F16">
        <v>40300</v>
      </c>
      <c r="G16" t="str">
        <f t="shared" si="3"/>
        <v>103</v>
      </c>
      <c r="H16" t="str">
        <f t="shared" si="4"/>
        <v>86</v>
      </c>
      <c r="I16" t="str">
        <f t="shared" si="5"/>
        <v>032</v>
      </c>
      <c r="J16" t="str">
        <f>LEFT(E16,FIND(" ",E16)-1)</f>
        <v>스위치</v>
      </c>
      <c r="K16" t="str">
        <f t="shared" si="6"/>
        <v>sw123</v>
      </c>
      <c r="O16" t="s">
        <v>25</v>
      </c>
    </row>
    <row r="17" spans="1:15" x14ac:dyDescent="0.3">
      <c r="A17" s="1">
        <v>43163</v>
      </c>
      <c r="B17" s="2">
        <f t="shared" si="1"/>
        <v>2018</v>
      </c>
      <c r="C17" s="2">
        <f t="shared" si="2"/>
        <v>3</v>
      </c>
      <c r="D17">
        <v>84499097</v>
      </c>
      <c r="E17" t="s">
        <v>34</v>
      </c>
      <c r="F17">
        <v>15600</v>
      </c>
      <c r="G17" t="str">
        <f t="shared" si="3"/>
        <v>844</v>
      </c>
      <c r="H17" t="str">
        <f t="shared" si="4"/>
        <v>99</v>
      </c>
      <c r="I17" t="str">
        <f t="shared" si="5"/>
        <v>097</v>
      </c>
      <c r="J17" t="str">
        <f>LEFT(E17,FIND(" ",E17)-1)</f>
        <v>저항기</v>
      </c>
      <c r="K17" t="str">
        <f t="shared" si="6"/>
        <v>r1020f</v>
      </c>
      <c r="O17" t="s">
        <v>26</v>
      </c>
    </row>
    <row r="18" spans="1:15" x14ac:dyDescent="0.3">
      <c r="A18" s="1">
        <v>43137</v>
      </c>
      <c r="B18" s="2">
        <f t="shared" si="1"/>
        <v>2018</v>
      </c>
      <c r="C18" s="2">
        <f t="shared" si="2"/>
        <v>2</v>
      </c>
      <c r="D18">
        <v>90868255</v>
      </c>
      <c r="E18" t="s">
        <v>39</v>
      </c>
      <c r="F18">
        <v>21300</v>
      </c>
      <c r="G18" t="str">
        <f t="shared" si="3"/>
        <v>908</v>
      </c>
      <c r="H18" t="str">
        <f t="shared" si="4"/>
        <v>68</v>
      </c>
      <c r="I18" t="str">
        <f t="shared" si="5"/>
        <v>255</v>
      </c>
      <c r="J18" t="str">
        <f>LEFT(E18,FIND(" ",E18)-1)</f>
        <v>PCB</v>
      </c>
      <c r="K18" t="str">
        <f t="shared" si="6"/>
        <v>pcb20x20e</v>
      </c>
      <c r="O18" t="s">
        <v>27</v>
      </c>
    </row>
    <row r="19" spans="1:15" x14ac:dyDescent="0.3">
      <c r="A19" s="1">
        <v>43273</v>
      </c>
      <c r="B19" s="2">
        <f t="shared" si="1"/>
        <v>2018</v>
      </c>
      <c r="C19" s="2">
        <f t="shared" si="2"/>
        <v>6</v>
      </c>
      <c r="D19">
        <v>14077461</v>
      </c>
      <c r="E19" t="s">
        <v>40</v>
      </c>
      <c r="F19">
        <v>45000</v>
      </c>
      <c r="G19" t="str">
        <f t="shared" si="3"/>
        <v>140</v>
      </c>
      <c r="H19" t="str">
        <f t="shared" si="4"/>
        <v>77</v>
      </c>
      <c r="I19" t="str">
        <f t="shared" si="5"/>
        <v>461</v>
      </c>
      <c r="J19" t="str">
        <f>LEFT(E19,FIND(" ",E19)-1)</f>
        <v>컨버터</v>
      </c>
      <c r="K19" t="str">
        <f t="shared" si="6"/>
        <v>tf1225s</v>
      </c>
      <c r="O19" t="s">
        <v>28</v>
      </c>
    </row>
    <row r="20" spans="1:15" x14ac:dyDescent="0.3">
      <c r="A20" s="1">
        <v>43201</v>
      </c>
      <c r="B20" s="2">
        <f t="shared" si="1"/>
        <v>2018</v>
      </c>
      <c r="C20" s="2">
        <f t="shared" si="2"/>
        <v>4</v>
      </c>
      <c r="D20">
        <v>82187966</v>
      </c>
      <c r="E20" t="s">
        <v>34</v>
      </c>
      <c r="F20">
        <v>28600</v>
      </c>
      <c r="G20" t="str">
        <f t="shared" si="3"/>
        <v>821</v>
      </c>
      <c r="H20" t="str">
        <f t="shared" si="4"/>
        <v>87</v>
      </c>
      <c r="I20" t="str">
        <f t="shared" si="5"/>
        <v>966</v>
      </c>
      <c r="J20" t="str">
        <f>LEFT(E20,FIND(" ",E20)-1)</f>
        <v>저항기</v>
      </c>
      <c r="K20" t="str">
        <f t="shared" si="6"/>
        <v>r1020f</v>
      </c>
    </row>
    <row r="21" spans="1:15" x14ac:dyDescent="0.3">
      <c r="A21" s="1">
        <v>43152</v>
      </c>
      <c r="B21" s="2">
        <f t="shared" si="1"/>
        <v>2018</v>
      </c>
      <c r="C21" s="2">
        <f t="shared" si="2"/>
        <v>2</v>
      </c>
      <c r="D21">
        <v>44658813</v>
      </c>
      <c r="E21" t="s">
        <v>31</v>
      </c>
      <c r="F21">
        <v>44800</v>
      </c>
      <c r="G21" t="str">
        <f t="shared" si="3"/>
        <v>446</v>
      </c>
      <c r="H21" t="str">
        <f t="shared" si="4"/>
        <v>58</v>
      </c>
      <c r="I21" t="str">
        <f t="shared" si="5"/>
        <v>813</v>
      </c>
      <c r="J21" t="str">
        <f>LEFT(E21,FIND(" ",E21)-1)</f>
        <v>퓨즈</v>
      </c>
      <c r="K21" t="str">
        <f t="shared" si="6"/>
        <v>fz22020a</v>
      </c>
    </row>
    <row r="22" spans="1:15" x14ac:dyDescent="0.3">
      <c r="A22" s="1">
        <v>43219</v>
      </c>
      <c r="B22" s="2">
        <f t="shared" si="1"/>
        <v>2018</v>
      </c>
      <c r="C22" s="2">
        <f t="shared" si="2"/>
        <v>4</v>
      </c>
      <c r="D22">
        <v>29389297</v>
      </c>
      <c r="E22" t="s">
        <v>38</v>
      </c>
      <c r="F22">
        <v>47400</v>
      </c>
      <c r="G22" t="str">
        <f t="shared" si="3"/>
        <v>293</v>
      </c>
      <c r="H22" t="str">
        <f t="shared" si="4"/>
        <v>89</v>
      </c>
      <c r="I22" t="str">
        <f t="shared" si="5"/>
        <v>297</v>
      </c>
      <c r="J22" t="str">
        <f>LEFT(E22,FIND(" ",E22)-1)</f>
        <v>PCB</v>
      </c>
      <c r="K22" t="str">
        <f t="shared" si="6"/>
        <v>pcb10x10d</v>
      </c>
    </row>
    <row r="23" spans="1:15" x14ac:dyDescent="0.3">
      <c r="A23" s="1">
        <v>43270</v>
      </c>
      <c r="B23" s="2">
        <f t="shared" si="1"/>
        <v>2018</v>
      </c>
      <c r="C23" s="2">
        <f t="shared" si="2"/>
        <v>6</v>
      </c>
      <c r="D23">
        <v>57890396</v>
      </c>
      <c r="E23" t="s">
        <v>40</v>
      </c>
      <c r="F23">
        <v>37200</v>
      </c>
      <c r="G23" t="str">
        <f t="shared" si="3"/>
        <v>578</v>
      </c>
      <c r="H23" t="str">
        <f t="shared" si="4"/>
        <v>90</v>
      </c>
      <c r="I23" t="str">
        <f t="shared" si="5"/>
        <v>396</v>
      </c>
      <c r="J23" t="str">
        <f>LEFT(E23,FIND(" ",E23)-1)</f>
        <v>컨버터</v>
      </c>
      <c r="K23" t="str">
        <f t="shared" si="6"/>
        <v>tf1225s</v>
      </c>
    </row>
    <row r="24" spans="1:15" x14ac:dyDescent="0.3">
      <c r="A24" s="1">
        <v>43214</v>
      </c>
      <c r="B24" s="2">
        <f t="shared" si="1"/>
        <v>2018</v>
      </c>
      <c r="C24" s="2">
        <f t="shared" si="2"/>
        <v>4</v>
      </c>
      <c r="D24">
        <v>10500688</v>
      </c>
      <c r="E24" t="s">
        <v>31</v>
      </c>
      <c r="F24">
        <v>47800</v>
      </c>
      <c r="G24" t="str">
        <f t="shared" si="3"/>
        <v>105</v>
      </c>
      <c r="H24" t="str">
        <f t="shared" si="4"/>
        <v>00</v>
      </c>
      <c r="I24" t="str">
        <f t="shared" si="5"/>
        <v>688</v>
      </c>
      <c r="J24" t="str">
        <f>LEFT(E24,FIND(" ",E24)-1)</f>
        <v>퓨즈</v>
      </c>
      <c r="K24" t="str">
        <f t="shared" si="6"/>
        <v>fz22020a</v>
      </c>
    </row>
    <row r="25" spans="1:15" x14ac:dyDescent="0.3">
      <c r="A25" s="1">
        <v>43167</v>
      </c>
      <c r="B25" s="2">
        <f t="shared" si="1"/>
        <v>2018</v>
      </c>
      <c r="C25" s="2">
        <f t="shared" si="2"/>
        <v>3</v>
      </c>
      <c r="D25">
        <v>82395021</v>
      </c>
      <c r="E25" t="s">
        <v>38</v>
      </c>
      <c r="F25">
        <v>26800</v>
      </c>
      <c r="G25" t="str">
        <f t="shared" si="3"/>
        <v>823</v>
      </c>
      <c r="H25" t="str">
        <f t="shared" si="4"/>
        <v>95</v>
      </c>
      <c r="I25" t="str">
        <f t="shared" si="5"/>
        <v>021</v>
      </c>
      <c r="J25" t="str">
        <f>LEFT(E25,FIND(" ",E25)-1)</f>
        <v>PCB</v>
      </c>
      <c r="K25" t="str">
        <f t="shared" si="6"/>
        <v>pcb10x10d</v>
      </c>
    </row>
    <row r="26" spans="1:15" x14ac:dyDescent="0.3">
      <c r="A26" s="1">
        <v>43127</v>
      </c>
      <c r="B26" s="2">
        <f t="shared" si="1"/>
        <v>2018</v>
      </c>
      <c r="C26" s="2">
        <f t="shared" si="2"/>
        <v>1</v>
      </c>
      <c r="D26">
        <v>84479971</v>
      </c>
      <c r="E26" t="s">
        <v>37</v>
      </c>
      <c r="F26">
        <v>48400</v>
      </c>
      <c r="G26" t="str">
        <f t="shared" si="3"/>
        <v>844</v>
      </c>
      <c r="H26" t="str">
        <f t="shared" si="4"/>
        <v>79</v>
      </c>
      <c r="I26" t="str">
        <f t="shared" si="5"/>
        <v>971</v>
      </c>
      <c r="J26" t="str">
        <f>LEFT(E26,FIND(" ",E26)-1)</f>
        <v>커패시터</v>
      </c>
      <c r="K26" t="str">
        <f t="shared" si="6"/>
        <v>cp212f</v>
      </c>
    </row>
    <row r="27" spans="1:15" x14ac:dyDescent="0.3">
      <c r="A27" s="1">
        <v>43178</v>
      </c>
      <c r="B27" s="2">
        <f t="shared" si="1"/>
        <v>2018</v>
      </c>
      <c r="C27" s="2">
        <f t="shared" si="2"/>
        <v>3</v>
      </c>
      <c r="D27">
        <v>49755548</v>
      </c>
      <c r="E27" t="s">
        <v>41</v>
      </c>
      <c r="F27">
        <v>13500</v>
      </c>
      <c r="G27" t="str">
        <f t="shared" si="3"/>
        <v>497</v>
      </c>
      <c r="H27" t="str">
        <f t="shared" si="4"/>
        <v>55</v>
      </c>
      <c r="I27" t="str">
        <f t="shared" si="5"/>
        <v>548</v>
      </c>
      <c r="J27" t="str">
        <f>LEFT(E27,FIND(" ",E27)-1)</f>
        <v>커넥터</v>
      </c>
      <c r="K27" t="str">
        <f t="shared" si="6"/>
        <v>cn232p</v>
      </c>
    </row>
    <row r="28" spans="1:15" x14ac:dyDescent="0.3">
      <c r="A28" s="1">
        <v>43105</v>
      </c>
      <c r="B28" s="2">
        <f t="shared" si="1"/>
        <v>2018</v>
      </c>
      <c r="C28" s="2">
        <f t="shared" si="2"/>
        <v>1</v>
      </c>
      <c r="D28">
        <v>79303989</v>
      </c>
      <c r="E28" t="s">
        <v>37</v>
      </c>
      <c r="F28">
        <v>11300</v>
      </c>
      <c r="G28" t="str">
        <f t="shared" si="3"/>
        <v>793</v>
      </c>
      <c r="H28" t="str">
        <f t="shared" si="4"/>
        <v>03</v>
      </c>
      <c r="I28" t="str">
        <f t="shared" si="5"/>
        <v>989</v>
      </c>
      <c r="J28" t="str">
        <f>LEFT(E28,FIND(" ",E28)-1)</f>
        <v>커패시터</v>
      </c>
      <c r="K28" t="str">
        <f t="shared" si="6"/>
        <v>cp212f</v>
      </c>
    </row>
    <row r="29" spans="1:15" x14ac:dyDescent="0.3">
      <c r="A29" s="1">
        <v>43250</v>
      </c>
      <c r="B29" s="2">
        <f t="shared" si="1"/>
        <v>2018</v>
      </c>
      <c r="C29" s="2">
        <f t="shared" si="2"/>
        <v>5</v>
      </c>
      <c r="D29">
        <v>54868840</v>
      </c>
      <c r="E29" t="s">
        <v>35</v>
      </c>
      <c r="F29">
        <v>44400</v>
      </c>
      <c r="G29" t="str">
        <f t="shared" si="3"/>
        <v>548</v>
      </c>
      <c r="H29" t="str">
        <f t="shared" si="4"/>
        <v>68</v>
      </c>
      <c r="I29" t="str">
        <f t="shared" si="5"/>
        <v>840</v>
      </c>
      <c r="J29" t="str">
        <f>LEFT(E29,FIND(" ",E29)-1)</f>
        <v>저항기</v>
      </c>
      <c r="K29" t="str">
        <f t="shared" si="6"/>
        <v>r2000f</v>
      </c>
    </row>
    <row r="30" spans="1:15" x14ac:dyDescent="0.3">
      <c r="A30" s="1">
        <v>43154</v>
      </c>
      <c r="B30" s="2">
        <f t="shared" si="1"/>
        <v>2018</v>
      </c>
      <c r="C30" s="2">
        <f t="shared" si="2"/>
        <v>2</v>
      </c>
      <c r="D30">
        <v>56577051</v>
      </c>
      <c r="E30" t="s">
        <v>36</v>
      </c>
      <c r="F30">
        <v>29400</v>
      </c>
      <c r="G30" t="str">
        <f t="shared" si="3"/>
        <v>565</v>
      </c>
      <c r="H30" t="str">
        <f t="shared" si="4"/>
        <v>77</v>
      </c>
      <c r="I30" t="str">
        <f t="shared" si="5"/>
        <v>051</v>
      </c>
      <c r="J30" t="str">
        <f>LEFT(E30,FIND(" ",E30)-1)</f>
        <v>저항기</v>
      </c>
      <c r="K30" t="str">
        <f t="shared" si="6"/>
        <v>r1m2010f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4AC76-885B-43F9-BCC1-FAB4C195B830}">
  <dimension ref="A1:V30"/>
  <sheetViews>
    <sheetView workbookViewId="0"/>
  </sheetViews>
  <sheetFormatPr defaultRowHeight="16.5" x14ac:dyDescent="0.3"/>
  <cols>
    <col min="1" max="1" width="11.125" bestFit="1" customWidth="1"/>
    <col min="3" max="3" width="7.125" bestFit="1" customWidth="1"/>
    <col min="4" max="4" width="9.5" bestFit="1" customWidth="1"/>
    <col min="5" max="5" width="18.375" bestFit="1" customWidth="1"/>
    <col min="6" max="6" width="6.5" bestFit="1" customWidth="1"/>
    <col min="7" max="7" width="8.125" bestFit="1" customWidth="1"/>
    <col min="8" max="8" width="8.125" style="2" bestFit="1" customWidth="1"/>
    <col min="9" max="9" width="8.125" bestFit="1" customWidth="1"/>
    <col min="11" max="11" width="10.625" bestFit="1" customWidth="1"/>
    <col min="14" max="14" width="10.625" bestFit="1" customWidth="1"/>
    <col min="15" max="15" width="14.375" bestFit="1" customWidth="1"/>
  </cols>
  <sheetData>
    <row r="1" spans="1:20" x14ac:dyDescent="0.3">
      <c r="A1" s="1" t="s">
        <v>17</v>
      </c>
      <c r="B1" s="1" t="s">
        <v>42</v>
      </c>
      <c r="C1" s="1" t="s">
        <v>52</v>
      </c>
      <c r="D1" t="s">
        <v>18</v>
      </c>
      <c r="E1" t="s">
        <v>19</v>
      </c>
      <c r="F1" t="s">
        <v>20</v>
      </c>
      <c r="G1" t="s">
        <v>48</v>
      </c>
      <c r="H1" s="2" t="s">
        <v>49</v>
      </c>
      <c r="I1" t="s">
        <v>50</v>
      </c>
      <c r="J1" t="s">
        <v>45</v>
      </c>
      <c r="K1" t="s">
        <v>47</v>
      </c>
      <c r="L1" t="s">
        <v>68</v>
      </c>
      <c r="M1" t="s">
        <v>82</v>
      </c>
      <c r="N1" t="s">
        <v>83</v>
      </c>
      <c r="O1" t="s">
        <v>84</v>
      </c>
      <c r="R1" t="s">
        <v>44</v>
      </c>
      <c r="S1" t="s">
        <v>46</v>
      </c>
      <c r="T1" t="s">
        <v>68</v>
      </c>
    </row>
    <row r="2" spans="1:20" x14ac:dyDescent="0.3">
      <c r="A2" s="1">
        <v>43207</v>
      </c>
      <c r="B2" s="2">
        <f>YEAR(A2)</f>
        <v>2018</v>
      </c>
      <c r="C2" s="2">
        <f>MONTH(A2)</f>
        <v>4</v>
      </c>
      <c r="D2">
        <v>51832388</v>
      </c>
      <c r="E2" t="s">
        <v>29</v>
      </c>
      <c r="F2">
        <v>16600</v>
      </c>
      <c r="G2" t="str">
        <f>LEFT(D2,3)</f>
        <v>518</v>
      </c>
      <c r="H2" s="2" t="str">
        <f>MID(D2,4,2)</f>
        <v>32</v>
      </c>
      <c r="I2" t="str">
        <f>RIGHT(D2,3)</f>
        <v>388</v>
      </c>
      <c r="J2" t="str">
        <f>LEFT(E2,FIND(" ",E2)-1)</f>
        <v>퓨즈</v>
      </c>
      <c r="K2" t="str">
        <f>MID(E2,FIND("@",E2)+1,LEN(E2))</f>
        <v>fz22010a</v>
      </c>
      <c r="R2" t="s">
        <v>21</v>
      </c>
      <c r="S2" t="s">
        <v>55</v>
      </c>
      <c r="T2" t="s">
        <v>69</v>
      </c>
    </row>
    <row r="3" spans="1:20" x14ac:dyDescent="0.3">
      <c r="A3" s="1">
        <v>43281</v>
      </c>
      <c r="B3" s="2">
        <f t="shared" ref="B3:B30" si="0">YEAR(A3)</f>
        <v>2018</v>
      </c>
      <c r="C3" s="2">
        <f t="shared" ref="C3:C30" si="1">MONTH(A3)</f>
        <v>6</v>
      </c>
      <c r="D3">
        <v>80861314</v>
      </c>
      <c r="E3" t="s">
        <v>32</v>
      </c>
      <c r="F3">
        <v>7200</v>
      </c>
      <c r="G3" t="str">
        <f t="shared" ref="G3:G30" si="2">LEFT(D3,3)</f>
        <v>808</v>
      </c>
      <c r="H3" s="2" t="str">
        <f t="shared" ref="H3:H30" si="3">MID(D3,4,2)</f>
        <v>61</v>
      </c>
      <c r="I3" t="str">
        <f t="shared" ref="I3:I30" si="4">RIGHT(D3,3)</f>
        <v>314</v>
      </c>
      <c r="J3" t="str">
        <f>LEFT(E3,FIND(" ",E3)-1)</f>
        <v>스위치</v>
      </c>
      <c r="K3" t="str">
        <f t="shared" ref="K3:K30" si="5">MID(E3,FIND("@",E3)+1,LEN(E3))</f>
        <v>sw123</v>
      </c>
      <c r="R3" t="s">
        <v>22</v>
      </c>
      <c r="S3" t="s">
        <v>56</v>
      </c>
      <c r="T3" t="s">
        <v>70</v>
      </c>
    </row>
    <row r="4" spans="1:20" x14ac:dyDescent="0.3">
      <c r="A4" s="1">
        <v>43193</v>
      </c>
      <c r="B4" s="2">
        <f t="shared" si="0"/>
        <v>2018</v>
      </c>
      <c r="C4" s="2">
        <f t="shared" si="1"/>
        <v>4</v>
      </c>
      <c r="D4">
        <v>69173880</v>
      </c>
      <c r="E4" t="s">
        <v>33</v>
      </c>
      <c r="F4">
        <v>20500</v>
      </c>
      <c r="G4" t="str">
        <f t="shared" si="2"/>
        <v>691</v>
      </c>
      <c r="H4" s="2" t="str">
        <f t="shared" si="3"/>
        <v>73</v>
      </c>
      <c r="I4" t="str">
        <f t="shared" si="4"/>
        <v>880</v>
      </c>
      <c r="J4" t="str">
        <f>LEFT(E4,FIND(" ",E4)-1)</f>
        <v>코일</v>
      </c>
      <c r="K4" t="str">
        <f t="shared" si="5"/>
        <v>c1023a</v>
      </c>
      <c r="R4" t="s">
        <v>23</v>
      </c>
      <c r="S4" t="s">
        <v>57</v>
      </c>
      <c r="T4" t="s">
        <v>71</v>
      </c>
    </row>
    <row r="5" spans="1:20" x14ac:dyDescent="0.3">
      <c r="A5" s="1">
        <v>43234</v>
      </c>
      <c r="B5" s="2">
        <f t="shared" si="0"/>
        <v>2018</v>
      </c>
      <c r="C5" s="2">
        <f t="shared" si="1"/>
        <v>5</v>
      </c>
      <c r="D5">
        <v>76176280</v>
      </c>
      <c r="E5" t="s">
        <v>30</v>
      </c>
      <c r="F5">
        <v>39700</v>
      </c>
      <c r="G5" t="str">
        <f t="shared" si="2"/>
        <v>761</v>
      </c>
      <c r="H5" s="2" t="str">
        <f t="shared" si="3"/>
        <v>76</v>
      </c>
      <c r="I5" t="str">
        <f t="shared" si="4"/>
        <v>280</v>
      </c>
      <c r="J5" t="str">
        <f>LEFT(E5,FIND(" ",E5)-1)</f>
        <v>퓨즈</v>
      </c>
      <c r="K5" t="str">
        <f t="shared" si="5"/>
        <v>fz22010c</v>
      </c>
      <c r="R5" t="s">
        <v>21</v>
      </c>
      <c r="S5" t="s">
        <v>58</v>
      </c>
      <c r="T5" t="s">
        <v>72</v>
      </c>
    </row>
    <row r="6" spans="1:20" x14ac:dyDescent="0.3">
      <c r="A6" s="1">
        <v>43255</v>
      </c>
      <c r="B6" s="2">
        <f t="shared" si="0"/>
        <v>2018</v>
      </c>
      <c r="C6" s="2">
        <f t="shared" si="1"/>
        <v>6</v>
      </c>
      <c r="D6">
        <v>33119539</v>
      </c>
      <c r="E6" t="s">
        <v>34</v>
      </c>
      <c r="F6">
        <v>44500</v>
      </c>
      <c r="G6" t="str">
        <f t="shared" si="2"/>
        <v>331</v>
      </c>
      <c r="H6" s="2" t="str">
        <f t="shared" si="3"/>
        <v>19</v>
      </c>
      <c r="I6" t="str">
        <f t="shared" si="4"/>
        <v>539</v>
      </c>
      <c r="J6" t="str">
        <f>LEFT(E6,FIND(" ",E6)-1)</f>
        <v>저항기</v>
      </c>
      <c r="K6" t="str">
        <f t="shared" si="5"/>
        <v>r1020f</v>
      </c>
      <c r="R6" t="s">
        <v>24</v>
      </c>
      <c r="S6" t="s">
        <v>59</v>
      </c>
      <c r="T6" t="s">
        <v>73</v>
      </c>
    </row>
    <row r="7" spans="1:20" x14ac:dyDescent="0.3">
      <c r="A7" s="1">
        <v>43163</v>
      </c>
      <c r="B7" s="2">
        <f t="shared" si="0"/>
        <v>2018</v>
      </c>
      <c r="C7" s="2">
        <f t="shared" si="1"/>
        <v>3</v>
      </c>
      <c r="D7">
        <v>81361937</v>
      </c>
      <c r="E7" t="s">
        <v>37</v>
      </c>
      <c r="F7">
        <v>27700</v>
      </c>
      <c r="G7" t="str">
        <f t="shared" si="2"/>
        <v>813</v>
      </c>
      <c r="H7" s="2" t="str">
        <f t="shared" si="3"/>
        <v>61</v>
      </c>
      <c r="I7" t="str">
        <f t="shared" si="4"/>
        <v>937</v>
      </c>
      <c r="J7" t="str">
        <f>LEFT(E7,FIND(" ",E7)-1)</f>
        <v>커패시터</v>
      </c>
      <c r="K7" t="str">
        <f t="shared" si="5"/>
        <v>cp212f</v>
      </c>
      <c r="R7" t="s">
        <v>25</v>
      </c>
      <c r="S7" t="s">
        <v>60</v>
      </c>
      <c r="T7" t="s">
        <v>74</v>
      </c>
    </row>
    <row r="8" spans="1:20" x14ac:dyDescent="0.3">
      <c r="A8" s="1">
        <v>43242</v>
      </c>
      <c r="B8" s="2">
        <f t="shared" si="0"/>
        <v>2018</v>
      </c>
      <c r="C8" s="2">
        <f t="shared" si="1"/>
        <v>5</v>
      </c>
      <c r="D8">
        <v>36190884</v>
      </c>
      <c r="E8" t="s">
        <v>34</v>
      </c>
      <c r="F8">
        <v>13600</v>
      </c>
      <c r="G8" t="str">
        <f t="shared" si="2"/>
        <v>361</v>
      </c>
      <c r="H8" s="2" t="str">
        <f t="shared" si="3"/>
        <v>90</v>
      </c>
      <c r="I8" t="str">
        <f t="shared" si="4"/>
        <v>884</v>
      </c>
      <c r="J8" t="str">
        <f>LEFT(E8,FIND(" ",E8)-1)</f>
        <v>저항기</v>
      </c>
      <c r="K8" t="str">
        <f t="shared" si="5"/>
        <v>r1020f</v>
      </c>
      <c r="R8" t="s">
        <v>26</v>
      </c>
      <c r="S8" t="s">
        <v>61</v>
      </c>
      <c r="T8" t="s">
        <v>75</v>
      </c>
    </row>
    <row r="9" spans="1:20" x14ac:dyDescent="0.3">
      <c r="A9" s="1">
        <v>43232</v>
      </c>
      <c r="B9" s="2">
        <f t="shared" si="0"/>
        <v>2018</v>
      </c>
      <c r="C9" s="2">
        <f t="shared" si="1"/>
        <v>5</v>
      </c>
      <c r="D9">
        <v>27809857</v>
      </c>
      <c r="E9" t="s">
        <v>38</v>
      </c>
      <c r="F9">
        <v>29300</v>
      </c>
      <c r="G9" t="str">
        <f t="shared" si="2"/>
        <v>278</v>
      </c>
      <c r="H9" s="2" t="str">
        <f t="shared" si="3"/>
        <v>09</v>
      </c>
      <c r="I9" t="str">
        <f t="shared" si="4"/>
        <v>857</v>
      </c>
      <c r="J9" t="str">
        <f>LEFT(E9,FIND(" ",E9)-1)</f>
        <v>PCB</v>
      </c>
      <c r="K9" t="str">
        <f t="shared" si="5"/>
        <v>pcb10x10d</v>
      </c>
      <c r="R9" t="s">
        <v>27</v>
      </c>
      <c r="S9" t="s">
        <v>62</v>
      </c>
      <c r="T9" t="s">
        <v>76</v>
      </c>
    </row>
    <row r="10" spans="1:20" x14ac:dyDescent="0.3">
      <c r="A10" s="1">
        <v>43190</v>
      </c>
      <c r="B10" s="2">
        <f t="shared" si="0"/>
        <v>2018</v>
      </c>
      <c r="C10" s="2">
        <f t="shared" si="1"/>
        <v>3</v>
      </c>
      <c r="D10">
        <v>59801495</v>
      </c>
      <c r="E10" t="s">
        <v>34</v>
      </c>
      <c r="F10">
        <v>47800</v>
      </c>
      <c r="G10" t="str">
        <f t="shared" si="2"/>
        <v>598</v>
      </c>
      <c r="H10" s="2" t="str">
        <f t="shared" si="3"/>
        <v>01</v>
      </c>
      <c r="I10" t="str">
        <f t="shared" si="4"/>
        <v>495</v>
      </c>
      <c r="J10" t="str">
        <f>LEFT(E10,FIND(" ",E10)-1)</f>
        <v>저항기</v>
      </c>
      <c r="K10" t="str">
        <f t="shared" si="5"/>
        <v>r1020f</v>
      </c>
      <c r="R10" t="s">
        <v>26</v>
      </c>
      <c r="S10" t="s">
        <v>63</v>
      </c>
      <c r="T10" t="s">
        <v>77</v>
      </c>
    </row>
    <row r="11" spans="1:20" x14ac:dyDescent="0.3">
      <c r="A11" s="1">
        <v>43268</v>
      </c>
      <c r="B11" s="2">
        <f t="shared" si="0"/>
        <v>2018</v>
      </c>
      <c r="C11" s="2">
        <f t="shared" si="1"/>
        <v>6</v>
      </c>
      <c r="D11">
        <v>28717810</v>
      </c>
      <c r="E11" t="s">
        <v>40</v>
      </c>
      <c r="F11">
        <v>22100</v>
      </c>
      <c r="G11" t="str">
        <f t="shared" si="2"/>
        <v>287</v>
      </c>
      <c r="H11" s="2" t="str">
        <f t="shared" si="3"/>
        <v>17</v>
      </c>
      <c r="I11" t="str">
        <f t="shared" si="4"/>
        <v>810</v>
      </c>
      <c r="J11" t="str">
        <f>LEFT(E11,FIND(" ",E11)-1)</f>
        <v>컨버터</v>
      </c>
      <c r="K11" t="str">
        <f t="shared" si="5"/>
        <v>tf1225s</v>
      </c>
      <c r="R11" t="s">
        <v>21</v>
      </c>
      <c r="S11" t="s">
        <v>64</v>
      </c>
      <c r="T11" t="s">
        <v>78</v>
      </c>
    </row>
    <row r="12" spans="1:20" x14ac:dyDescent="0.3">
      <c r="A12" s="1">
        <v>43181</v>
      </c>
      <c r="B12" s="2">
        <f t="shared" si="0"/>
        <v>2018</v>
      </c>
      <c r="C12" s="2">
        <f t="shared" si="1"/>
        <v>3</v>
      </c>
      <c r="D12">
        <v>89286117</v>
      </c>
      <c r="E12" t="s">
        <v>34</v>
      </c>
      <c r="F12">
        <v>47000</v>
      </c>
      <c r="G12" t="str">
        <f t="shared" si="2"/>
        <v>892</v>
      </c>
      <c r="H12" s="2" t="str">
        <f t="shared" si="3"/>
        <v>86</v>
      </c>
      <c r="I12" t="str">
        <f t="shared" si="4"/>
        <v>117</v>
      </c>
      <c r="J12" t="str">
        <f>LEFT(E12,FIND(" ",E12)-1)</f>
        <v>저항기</v>
      </c>
      <c r="K12" t="str">
        <f t="shared" si="5"/>
        <v>r1020f</v>
      </c>
      <c r="R12" t="s">
        <v>28</v>
      </c>
      <c r="S12" t="s">
        <v>65</v>
      </c>
      <c r="T12" t="s">
        <v>79</v>
      </c>
    </row>
    <row r="13" spans="1:20" x14ac:dyDescent="0.3">
      <c r="A13" s="1">
        <v>43140</v>
      </c>
      <c r="B13" s="2">
        <f t="shared" si="0"/>
        <v>2018</v>
      </c>
      <c r="C13" s="2">
        <f t="shared" si="1"/>
        <v>2</v>
      </c>
      <c r="D13">
        <v>66457873</v>
      </c>
      <c r="E13" t="s">
        <v>40</v>
      </c>
      <c r="F13">
        <v>15500</v>
      </c>
      <c r="G13" t="str">
        <f t="shared" si="2"/>
        <v>664</v>
      </c>
      <c r="H13" s="2" t="str">
        <f t="shared" si="3"/>
        <v>57</v>
      </c>
      <c r="I13" t="str">
        <f t="shared" si="4"/>
        <v>873</v>
      </c>
      <c r="J13" t="str">
        <f>LEFT(E13,FIND(" ",E13)-1)</f>
        <v>컨버터</v>
      </c>
      <c r="K13" t="str">
        <f t="shared" si="5"/>
        <v>tf1225s</v>
      </c>
      <c r="R13" t="s">
        <v>24</v>
      </c>
      <c r="S13" t="s">
        <v>66</v>
      </c>
      <c r="T13" t="s">
        <v>80</v>
      </c>
    </row>
    <row r="14" spans="1:20" x14ac:dyDescent="0.3">
      <c r="A14" s="1">
        <v>43257</v>
      </c>
      <c r="B14" s="2">
        <f t="shared" si="0"/>
        <v>2018</v>
      </c>
      <c r="C14" s="2">
        <f t="shared" si="1"/>
        <v>6</v>
      </c>
      <c r="D14">
        <v>32702736</v>
      </c>
      <c r="E14" t="s">
        <v>33</v>
      </c>
      <c r="F14">
        <v>32600</v>
      </c>
      <c r="G14" t="str">
        <f t="shared" si="2"/>
        <v>327</v>
      </c>
      <c r="H14" s="2" t="str">
        <f t="shared" si="3"/>
        <v>02</v>
      </c>
      <c r="I14" t="str">
        <f t="shared" si="4"/>
        <v>736</v>
      </c>
      <c r="J14" t="str">
        <f>LEFT(E14,FIND(" ",E14)-1)</f>
        <v>코일</v>
      </c>
      <c r="K14" t="str">
        <f t="shared" si="5"/>
        <v>c1023a</v>
      </c>
      <c r="R14" t="s">
        <v>24</v>
      </c>
      <c r="S14" t="s">
        <v>67</v>
      </c>
      <c r="T14" t="s">
        <v>81</v>
      </c>
    </row>
    <row r="15" spans="1:20" x14ac:dyDescent="0.3">
      <c r="A15" s="1">
        <v>43106</v>
      </c>
      <c r="B15" s="2">
        <f t="shared" si="0"/>
        <v>2018</v>
      </c>
      <c r="C15" s="2">
        <f t="shared" si="1"/>
        <v>1</v>
      </c>
      <c r="D15">
        <v>98296215</v>
      </c>
      <c r="E15" t="s">
        <v>38</v>
      </c>
      <c r="F15">
        <v>47000</v>
      </c>
      <c r="G15" t="str">
        <f t="shared" si="2"/>
        <v>982</v>
      </c>
      <c r="H15" s="2" t="str">
        <f t="shared" si="3"/>
        <v>96</v>
      </c>
      <c r="I15" t="str">
        <f t="shared" si="4"/>
        <v>215</v>
      </c>
      <c r="J15" t="str">
        <f>LEFT(E15,FIND(" ",E15)-1)</f>
        <v>PCB</v>
      </c>
      <c r="K15" t="str">
        <f t="shared" si="5"/>
        <v>pcb10x10d</v>
      </c>
    </row>
    <row r="16" spans="1:20" x14ac:dyDescent="0.3">
      <c r="A16" s="1">
        <v>43170</v>
      </c>
      <c r="B16" s="2">
        <f t="shared" si="0"/>
        <v>2018</v>
      </c>
      <c r="C16" s="2">
        <f t="shared" si="1"/>
        <v>3</v>
      </c>
      <c r="D16">
        <v>10386032</v>
      </c>
      <c r="E16" t="s">
        <v>32</v>
      </c>
      <c r="F16">
        <v>40300</v>
      </c>
      <c r="G16" t="str">
        <f t="shared" si="2"/>
        <v>103</v>
      </c>
      <c r="H16" s="2" t="str">
        <f t="shared" si="3"/>
        <v>86</v>
      </c>
      <c r="I16" t="str">
        <f t="shared" si="4"/>
        <v>032</v>
      </c>
      <c r="J16" t="str">
        <f>LEFT(E16,FIND(" ",E16)-1)</f>
        <v>스위치</v>
      </c>
      <c r="K16" t="str">
        <f t="shared" si="5"/>
        <v>sw123</v>
      </c>
      <c r="R16" t="s">
        <v>85</v>
      </c>
    </row>
    <row r="17" spans="1:22" x14ac:dyDescent="0.3">
      <c r="A17" s="1">
        <v>43163</v>
      </c>
      <c r="B17" s="2">
        <f t="shared" si="0"/>
        <v>2018</v>
      </c>
      <c r="C17" s="2">
        <f t="shared" si="1"/>
        <v>3</v>
      </c>
      <c r="D17">
        <v>84499097</v>
      </c>
      <c r="E17" t="s">
        <v>34</v>
      </c>
      <c r="F17">
        <v>15600</v>
      </c>
      <c r="G17" t="str">
        <f t="shared" si="2"/>
        <v>844</v>
      </c>
      <c r="H17" s="2" t="str">
        <f t="shared" si="3"/>
        <v>99</v>
      </c>
      <c r="I17" t="str">
        <f t="shared" si="4"/>
        <v>097</v>
      </c>
      <c r="J17" t="str">
        <f>LEFT(E17,FIND(" ",E17)-1)</f>
        <v>저항기</v>
      </c>
      <c r="K17" t="str">
        <f t="shared" si="5"/>
        <v>r1020f</v>
      </c>
      <c r="R17" s="3" t="s">
        <v>91</v>
      </c>
      <c r="S17" s="3" t="s">
        <v>92</v>
      </c>
      <c r="T17" s="3" t="s">
        <v>93</v>
      </c>
      <c r="U17" s="3" t="s">
        <v>94</v>
      </c>
      <c r="V17" s="3" t="s">
        <v>95</v>
      </c>
    </row>
    <row r="18" spans="1:22" x14ac:dyDescent="0.3">
      <c r="A18" s="1">
        <v>43137</v>
      </c>
      <c r="B18" s="2">
        <f t="shared" si="0"/>
        <v>2018</v>
      </c>
      <c r="C18" s="2">
        <f t="shared" si="1"/>
        <v>2</v>
      </c>
      <c r="D18">
        <v>90868255</v>
      </c>
      <c r="E18" t="s">
        <v>39</v>
      </c>
      <c r="F18">
        <v>21300</v>
      </c>
      <c r="G18" t="str">
        <f t="shared" si="2"/>
        <v>908</v>
      </c>
      <c r="H18" s="2" t="str">
        <f t="shared" si="3"/>
        <v>68</v>
      </c>
      <c r="I18" t="str">
        <f t="shared" si="4"/>
        <v>255</v>
      </c>
      <c r="J18" t="str">
        <f>LEFT(E18,FIND(" ",E18)-1)</f>
        <v>PCB</v>
      </c>
      <c r="K18" t="str">
        <f t="shared" si="5"/>
        <v>pcb20x20e</v>
      </c>
      <c r="R18" t="s">
        <v>86</v>
      </c>
      <c r="S18" t="s">
        <v>87</v>
      </c>
      <c r="T18" t="s">
        <v>88</v>
      </c>
      <c r="U18" t="s">
        <v>89</v>
      </c>
      <c r="V18" t="s">
        <v>90</v>
      </c>
    </row>
    <row r="19" spans="1:22" x14ac:dyDescent="0.3">
      <c r="A19" s="1">
        <v>43273</v>
      </c>
      <c r="B19" s="2">
        <f t="shared" si="0"/>
        <v>2018</v>
      </c>
      <c r="C19" s="2">
        <f t="shared" si="1"/>
        <v>6</v>
      </c>
      <c r="D19">
        <v>14077461</v>
      </c>
      <c r="E19" t="s">
        <v>40</v>
      </c>
      <c r="F19">
        <v>45000</v>
      </c>
      <c r="G19" t="str">
        <f t="shared" si="2"/>
        <v>140</v>
      </c>
      <c r="H19" s="2" t="str">
        <f t="shared" si="3"/>
        <v>77</v>
      </c>
      <c r="I19" t="str">
        <f t="shared" si="4"/>
        <v>461</v>
      </c>
      <c r="J19" t="str">
        <f>LEFT(E19,FIND(" ",E19)-1)</f>
        <v>컨버터</v>
      </c>
      <c r="K19" t="str">
        <f t="shared" si="5"/>
        <v>tf1225s</v>
      </c>
    </row>
    <row r="20" spans="1:22" x14ac:dyDescent="0.3">
      <c r="A20" s="1">
        <v>43201</v>
      </c>
      <c r="B20" s="2">
        <f t="shared" si="0"/>
        <v>2018</v>
      </c>
      <c r="C20" s="2">
        <f t="shared" si="1"/>
        <v>4</v>
      </c>
      <c r="D20">
        <v>82187966</v>
      </c>
      <c r="E20" t="s">
        <v>34</v>
      </c>
      <c r="F20">
        <v>28600</v>
      </c>
      <c r="G20" t="str">
        <f t="shared" si="2"/>
        <v>821</v>
      </c>
      <c r="H20" s="2" t="str">
        <f t="shared" si="3"/>
        <v>87</v>
      </c>
      <c r="I20" t="str">
        <f t="shared" si="4"/>
        <v>966</v>
      </c>
      <c r="J20" t="str">
        <f>LEFT(E20,FIND(" ",E20)-1)</f>
        <v>저항기</v>
      </c>
      <c r="K20" t="str">
        <f t="shared" si="5"/>
        <v>r1020f</v>
      </c>
    </row>
    <row r="21" spans="1:22" x14ac:dyDescent="0.3">
      <c r="A21" s="1">
        <v>43152</v>
      </c>
      <c r="B21" s="2">
        <f t="shared" si="0"/>
        <v>2018</v>
      </c>
      <c r="C21" s="2">
        <f t="shared" si="1"/>
        <v>2</v>
      </c>
      <c r="D21">
        <v>44658813</v>
      </c>
      <c r="E21" t="s">
        <v>31</v>
      </c>
      <c r="F21">
        <v>44800</v>
      </c>
      <c r="G21" t="str">
        <f t="shared" si="2"/>
        <v>446</v>
      </c>
      <c r="H21" s="2" t="str">
        <f t="shared" si="3"/>
        <v>58</v>
      </c>
      <c r="I21" t="str">
        <f t="shared" si="4"/>
        <v>813</v>
      </c>
      <c r="J21" t="str">
        <f>LEFT(E21,FIND(" ",E21)-1)</f>
        <v>퓨즈</v>
      </c>
      <c r="K21" t="str">
        <f t="shared" si="5"/>
        <v>fz22020a</v>
      </c>
    </row>
    <row r="22" spans="1:22" x14ac:dyDescent="0.3">
      <c r="A22" s="1">
        <v>43219</v>
      </c>
      <c r="B22" s="2">
        <f t="shared" si="0"/>
        <v>2018</v>
      </c>
      <c r="C22" s="2">
        <f t="shared" si="1"/>
        <v>4</v>
      </c>
      <c r="D22">
        <v>29389297</v>
      </c>
      <c r="E22" t="s">
        <v>38</v>
      </c>
      <c r="F22">
        <v>47400</v>
      </c>
      <c r="G22" t="str">
        <f t="shared" si="2"/>
        <v>293</v>
      </c>
      <c r="H22" s="2" t="str">
        <f t="shared" si="3"/>
        <v>89</v>
      </c>
      <c r="I22" t="str">
        <f t="shared" si="4"/>
        <v>297</v>
      </c>
      <c r="J22" t="str">
        <f>LEFT(E22,FIND(" ",E22)-1)</f>
        <v>PCB</v>
      </c>
      <c r="K22" t="str">
        <f t="shared" si="5"/>
        <v>pcb10x10d</v>
      </c>
    </row>
    <row r="23" spans="1:22" x14ac:dyDescent="0.3">
      <c r="A23" s="1">
        <v>43270</v>
      </c>
      <c r="B23" s="2">
        <f t="shared" si="0"/>
        <v>2018</v>
      </c>
      <c r="C23" s="2">
        <f t="shared" si="1"/>
        <v>6</v>
      </c>
      <c r="D23">
        <v>57890396</v>
      </c>
      <c r="E23" t="s">
        <v>40</v>
      </c>
      <c r="F23">
        <v>37200</v>
      </c>
      <c r="G23" t="str">
        <f t="shared" si="2"/>
        <v>578</v>
      </c>
      <c r="H23" s="2" t="str">
        <f t="shared" si="3"/>
        <v>90</v>
      </c>
      <c r="I23" t="str">
        <f t="shared" si="4"/>
        <v>396</v>
      </c>
      <c r="J23" t="str">
        <f>LEFT(E23,FIND(" ",E23)-1)</f>
        <v>컨버터</v>
      </c>
      <c r="K23" t="str">
        <f t="shared" si="5"/>
        <v>tf1225s</v>
      </c>
    </row>
    <row r="24" spans="1:22" x14ac:dyDescent="0.3">
      <c r="A24" s="1">
        <v>43214</v>
      </c>
      <c r="B24" s="2">
        <f t="shared" si="0"/>
        <v>2018</v>
      </c>
      <c r="C24" s="2">
        <f t="shared" si="1"/>
        <v>4</v>
      </c>
      <c r="D24">
        <v>10500688</v>
      </c>
      <c r="E24" t="s">
        <v>31</v>
      </c>
      <c r="F24">
        <v>47800</v>
      </c>
      <c r="G24" t="str">
        <f t="shared" si="2"/>
        <v>105</v>
      </c>
      <c r="H24" s="2" t="str">
        <f t="shared" si="3"/>
        <v>00</v>
      </c>
      <c r="I24" t="str">
        <f t="shared" si="4"/>
        <v>688</v>
      </c>
      <c r="J24" t="str">
        <f>LEFT(E24,FIND(" ",E24)-1)</f>
        <v>퓨즈</v>
      </c>
      <c r="K24" t="str">
        <f t="shared" si="5"/>
        <v>fz22020a</v>
      </c>
    </row>
    <row r="25" spans="1:22" x14ac:dyDescent="0.3">
      <c r="A25" s="1">
        <v>43167</v>
      </c>
      <c r="B25" s="2">
        <f t="shared" si="0"/>
        <v>2018</v>
      </c>
      <c r="C25" s="2">
        <f t="shared" si="1"/>
        <v>3</v>
      </c>
      <c r="D25">
        <v>82395021</v>
      </c>
      <c r="E25" t="s">
        <v>38</v>
      </c>
      <c r="F25">
        <v>26800</v>
      </c>
      <c r="G25" t="str">
        <f t="shared" si="2"/>
        <v>823</v>
      </c>
      <c r="H25" s="2" t="str">
        <f t="shared" si="3"/>
        <v>95</v>
      </c>
      <c r="I25" t="str">
        <f t="shared" si="4"/>
        <v>021</v>
      </c>
      <c r="J25" t="str">
        <f>LEFT(E25,FIND(" ",E25)-1)</f>
        <v>PCB</v>
      </c>
      <c r="K25" t="str">
        <f t="shared" si="5"/>
        <v>pcb10x10d</v>
      </c>
    </row>
    <row r="26" spans="1:22" x14ac:dyDescent="0.3">
      <c r="A26" s="1">
        <v>43127</v>
      </c>
      <c r="B26" s="2">
        <f t="shared" si="0"/>
        <v>2018</v>
      </c>
      <c r="C26" s="2">
        <f t="shared" si="1"/>
        <v>1</v>
      </c>
      <c r="D26">
        <v>84479971</v>
      </c>
      <c r="E26" t="s">
        <v>37</v>
      </c>
      <c r="F26">
        <v>48400</v>
      </c>
      <c r="G26" t="str">
        <f t="shared" si="2"/>
        <v>844</v>
      </c>
      <c r="H26" s="2" t="str">
        <f t="shared" si="3"/>
        <v>79</v>
      </c>
      <c r="I26" t="str">
        <f t="shared" si="4"/>
        <v>971</v>
      </c>
      <c r="J26" t="str">
        <f>LEFT(E26,FIND(" ",E26)-1)</f>
        <v>커패시터</v>
      </c>
      <c r="K26" t="str">
        <f t="shared" si="5"/>
        <v>cp212f</v>
      </c>
    </row>
    <row r="27" spans="1:22" x14ac:dyDescent="0.3">
      <c r="A27" s="1">
        <v>43178</v>
      </c>
      <c r="B27" s="2">
        <f t="shared" si="0"/>
        <v>2018</v>
      </c>
      <c r="C27" s="2">
        <f t="shared" si="1"/>
        <v>3</v>
      </c>
      <c r="D27">
        <v>49755548</v>
      </c>
      <c r="E27" t="s">
        <v>41</v>
      </c>
      <c r="F27">
        <v>13500</v>
      </c>
      <c r="G27" t="str">
        <f t="shared" si="2"/>
        <v>497</v>
      </c>
      <c r="H27" s="2" t="str">
        <f t="shared" si="3"/>
        <v>55</v>
      </c>
      <c r="I27" t="str">
        <f t="shared" si="4"/>
        <v>548</v>
      </c>
      <c r="J27" t="str">
        <f>LEFT(E27,FIND(" ",E27)-1)</f>
        <v>커넥터</v>
      </c>
      <c r="K27" t="str">
        <f t="shared" si="5"/>
        <v>cn232p</v>
      </c>
    </row>
    <row r="28" spans="1:22" x14ac:dyDescent="0.3">
      <c r="A28" s="1">
        <v>43105</v>
      </c>
      <c r="B28" s="2">
        <f t="shared" si="0"/>
        <v>2018</v>
      </c>
      <c r="C28" s="2">
        <f t="shared" si="1"/>
        <v>1</v>
      </c>
      <c r="D28">
        <v>79303989</v>
      </c>
      <c r="E28" t="s">
        <v>37</v>
      </c>
      <c r="F28">
        <v>11300</v>
      </c>
      <c r="G28" t="str">
        <f t="shared" si="2"/>
        <v>793</v>
      </c>
      <c r="H28" s="2" t="str">
        <f t="shared" si="3"/>
        <v>03</v>
      </c>
      <c r="I28" t="str">
        <f t="shared" si="4"/>
        <v>989</v>
      </c>
      <c r="J28" t="str">
        <f>LEFT(E28,FIND(" ",E28)-1)</f>
        <v>커패시터</v>
      </c>
      <c r="K28" t="str">
        <f t="shared" si="5"/>
        <v>cp212f</v>
      </c>
    </row>
    <row r="29" spans="1:22" x14ac:dyDescent="0.3">
      <c r="A29" s="1">
        <v>43250</v>
      </c>
      <c r="B29" s="2">
        <f t="shared" si="0"/>
        <v>2018</v>
      </c>
      <c r="C29" s="2">
        <f t="shared" si="1"/>
        <v>5</v>
      </c>
      <c r="D29">
        <v>54868840</v>
      </c>
      <c r="E29" t="s">
        <v>35</v>
      </c>
      <c r="F29">
        <v>44400</v>
      </c>
      <c r="G29" t="str">
        <f t="shared" si="2"/>
        <v>548</v>
      </c>
      <c r="H29" s="2" t="str">
        <f t="shared" si="3"/>
        <v>68</v>
      </c>
      <c r="I29" t="str">
        <f t="shared" si="4"/>
        <v>840</v>
      </c>
      <c r="J29" t="str">
        <f>LEFT(E29,FIND(" ",E29)-1)</f>
        <v>저항기</v>
      </c>
      <c r="K29" t="str">
        <f t="shared" si="5"/>
        <v>r2000f</v>
      </c>
    </row>
    <row r="30" spans="1:22" x14ac:dyDescent="0.3">
      <c r="A30" s="1">
        <v>43154</v>
      </c>
      <c r="B30" s="2">
        <f t="shared" si="0"/>
        <v>2018</v>
      </c>
      <c r="C30" s="2">
        <f t="shared" si="1"/>
        <v>2</v>
      </c>
      <c r="D30">
        <v>56577051</v>
      </c>
      <c r="E30" t="s">
        <v>36</v>
      </c>
      <c r="F30">
        <v>29400</v>
      </c>
      <c r="G30" t="str">
        <f t="shared" si="2"/>
        <v>565</v>
      </c>
      <c r="H30" s="2" t="str">
        <f t="shared" si="3"/>
        <v>77</v>
      </c>
      <c r="I30" t="str">
        <f t="shared" si="4"/>
        <v>051</v>
      </c>
      <c r="J30" t="str">
        <f>LEFT(E30,FIND(" ",E30)-1)</f>
        <v>저항기</v>
      </c>
      <c r="K30" t="str">
        <f t="shared" si="5"/>
        <v>r1m2010f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562BE-E087-4383-B3DF-8AF835763725}">
  <dimension ref="A1:V30"/>
  <sheetViews>
    <sheetView workbookViewId="0"/>
  </sheetViews>
  <sheetFormatPr defaultRowHeight="16.5" x14ac:dyDescent="0.3"/>
  <cols>
    <col min="1" max="1" width="11.125" bestFit="1" customWidth="1"/>
    <col min="3" max="3" width="7.125" bestFit="1" customWidth="1"/>
    <col min="4" max="4" width="9.5" bestFit="1" customWidth="1"/>
    <col min="5" max="5" width="18.375" bestFit="1" customWidth="1"/>
    <col min="6" max="6" width="6.5" bestFit="1" customWidth="1"/>
    <col min="7" max="7" width="8.125" bestFit="1" customWidth="1"/>
    <col min="8" max="8" width="8.125" style="2" bestFit="1" customWidth="1"/>
    <col min="9" max="9" width="8.125" bestFit="1" customWidth="1"/>
    <col min="11" max="11" width="10.625" bestFit="1" customWidth="1"/>
    <col min="14" max="14" width="10.625" bestFit="1" customWidth="1"/>
    <col min="15" max="15" width="14.375" bestFit="1" customWidth="1"/>
  </cols>
  <sheetData>
    <row r="1" spans="1:20" x14ac:dyDescent="0.3">
      <c r="A1" s="1" t="s">
        <v>17</v>
      </c>
      <c r="B1" s="1" t="s">
        <v>42</v>
      </c>
      <c r="C1" s="1" t="s">
        <v>52</v>
      </c>
      <c r="D1" t="s">
        <v>18</v>
      </c>
      <c r="E1" t="s">
        <v>19</v>
      </c>
      <c r="F1" t="s">
        <v>20</v>
      </c>
      <c r="G1" t="s">
        <v>48</v>
      </c>
      <c r="H1" s="2" t="s">
        <v>49</v>
      </c>
      <c r="I1" t="s">
        <v>50</v>
      </c>
      <c r="J1" t="s">
        <v>45</v>
      </c>
      <c r="K1" t="s">
        <v>47</v>
      </c>
      <c r="L1" t="s">
        <v>68</v>
      </c>
      <c r="M1" t="s">
        <v>82</v>
      </c>
      <c r="N1" t="s">
        <v>83</v>
      </c>
      <c r="O1" t="s">
        <v>84</v>
      </c>
      <c r="R1" t="s">
        <v>44</v>
      </c>
      <c r="S1" t="s">
        <v>46</v>
      </c>
      <c r="T1" t="s">
        <v>68</v>
      </c>
    </row>
    <row r="2" spans="1:20" x14ac:dyDescent="0.3">
      <c r="A2" s="1">
        <v>43207</v>
      </c>
      <c r="B2" s="2">
        <f>YEAR(A2)</f>
        <v>2018</v>
      </c>
      <c r="C2" s="2">
        <f>MONTH(A2)</f>
        <v>4</v>
      </c>
      <c r="D2">
        <v>51832388</v>
      </c>
      <c r="E2" t="s">
        <v>29</v>
      </c>
      <c r="F2">
        <v>16600</v>
      </c>
      <c r="G2" t="str">
        <f>LEFT(D2,3)</f>
        <v>518</v>
      </c>
      <c r="H2" s="2" t="str">
        <f>MID(D2,4,2)</f>
        <v>32</v>
      </c>
      <c r="I2" t="str">
        <f>RIGHT(D2,3)</f>
        <v>388</v>
      </c>
      <c r="J2" t="str">
        <f>LEFT(E2,FIND(" ",E2)-1)</f>
        <v>퓨즈</v>
      </c>
      <c r="K2" t="str">
        <f>MID(E2,FIND("@",E2)+1,LEN(E2))</f>
        <v>fz22010a</v>
      </c>
      <c r="R2" t="s">
        <v>21</v>
      </c>
      <c r="S2" t="s">
        <v>55</v>
      </c>
      <c r="T2" t="s">
        <v>69</v>
      </c>
    </row>
    <row r="3" spans="1:20" x14ac:dyDescent="0.3">
      <c r="A3" s="1">
        <v>43281</v>
      </c>
      <c r="B3" s="2">
        <f t="shared" ref="B3:B30" si="0">YEAR(A3)</f>
        <v>2018</v>
      </c>
      <c r="C3" s="2">
        <f t="shared" ref="C3:C30" si="1">MONTH(A3)</f>
        <v>6</v>
      </c>
      <c r="D3">
        <v>80861314</v>
      </c>
      <c r="E3" t="s">
        <v>32</v>
      </c>
      <c r="F3">
        <v>7200</v>
      </c>
      <c r="G3" t="str">
        <f t="shared" ref="G3:G30" si="2">LEFT(D3,3)</f>
        <v>808</v>
      </c>
      <c r="H3" s="2" t="str">
        <f t="shared" ref="H3:H30" si="3">MID(D3,4,2)</f>
        <v>61</v>
      </c>
      <c r="I3" t="str">
        <f t="shared" ref="I3:I30" si="4">RIGHT(D3,3)</f>
        <v>314</v>
      </c>
      <c r="J3" t="str">
        <f>LEFT(E3,FIND(" ",E3)-1)</f>
        <v>스위치</v>
      </c>
      <c r="K3" t="str">
        <f t="shared" ref="K3:K30" si="5">MID(E3,FIND("@",E3)+1,LEN(E3))</f>
        <v>sw123</v>
      </c>
      <c r="R3" t="s">
        <v>22</v>
      </c>
      <c r="S3" t="s">
        <v>56</v>
      </c>
      <c r="T3" t="s">
        <v>70</v>
      </c>
    </row>
    <row r="4" spans="1:20" x14ac:dyDescent="0.3">
      <c r="A4" s="1">
        <v>43193</v>
      </c>
      <c r="B4" s="2">
        <f t="shared" si="0"/>
        <v>2018</v>
      </c>
      <c r="C4" s="2">
        <f t="shared" si="1"/>
        <v>4</v>
      </c>
      <c r="D4">
        <v>69173880</v>
      </c>
      <c r="E4" t="s">
        <v>33</v>
      </c>
      <c r="F4">
        <v>20500</v>
      </c>
      <c r="G4" t="str">
        <f t="shared" si="2"/>
        <v>691</v>
      </c>
      <c r="H4" s="2" t="str">
        <f t="shared" si="3"/>
        <v>73</v>
      </c>
      <c r="I4" t="str">
        <f t="shared" si="4"/>
        <v>880</v>
      </c>
      <c r="J4" t="str">
        <f>LEFT(E4,FIND(" ",E4)-1)</f>
        <v>코일</v>
      </c>
      <c r="K4" t="str">
        <f t="shared" si="5"/>
        <v>c1023a</v>
      </c>
      <c r="R4" t="s">
        <v>23</v>
      </c>
      <c r="S4" t="s">
        <v>57</v>
      </c>
      <c r="T4" t="s">
        <v>71</v>
      </c>
    </row>
    <row r="5" spans="1:20" x14ac:dyDescent="0.3">
      <c r="A5" s="1">
        <v>43234</v>
      </c>
      <c r="B5" s="2">
        <f t="shared" si="0"/>
        <v>2018</v>
      </c>
      <c r="C5" s="2">
        <f t="shared" si="1"/>
        <v>5</v>
      </c>
      <c r="D5">
        <v>76176280</v>
      </c>
      <c r="E5" t="s">
        <v>30</v>
      </c>
      <c r="F5">
        <v>39700</v>
      </c>
      <c r="G5" t="str">
        <f t="shared" si="2"/>
        <v>761</v>
      </c>
      <c r="H5" s="2" t="str">
        <f t="shared" si="3"/>
        <v>76</v>
      </c>
      <c r="I5" t="str">
        <f t="shared" si="4"/>
        <v>280</v>
      </c>
      <c r="J5" t="str">
        <f>LEFT(E5,FIND(" ",E5)-1)</f>
        <v>퓨즈</v>
      </c>
      <c r="K5" t="str">
        <f t="shared" si="5"/>
        <v>fz22010c</v>
      </c>
      <c r="R5" t="s">
        <v>21</v>
      </c>
      <c r="S5" t="s">
        <v>58</v>
      </c>
      <c r="T5" t="s">
        <v>72</v>
      </c>
    </row>
    <row r="6" spans="1:20" x14ac:dyDescent="0.3">
      <c r="A6" s="1">
        <v>43255</v>
      </c>
      <c r="B6" s="2">
        <f t="shared" si="0"/>
        <v>2018</v>
      </c>
      <c r="C6" s="2">
        <f t="shared" si="1"/>
        <v>6</v>
      </c>
      <c r="D6">
        <v>33119539</v>
      </c>
      <c r="E6" t="s">
        <v>34</v>
      </c>
      <c r="F6">
        <v>44500</v>
      </c>
      <c r="G6" t="str">
        <f t="shared" si="2"/>
        <v>331</v>
      </c>
      <c r="H6" s="2" t="str">
        <f t="shared" si="3"/>
        <v>19</v>
      </c>
      <c r="I6" t="str">
        <f t="shared" si="4"/>
        <v>539</v>
      </c>
      <c r="J6" t="str">
        <f>LEFT(E6,FIND(" ",E6)-1)</f>
        <v>저항기</v>
      </c>
      <c r="K6" t="str">
        <f t="shared" si="5"/>
        <v>r1020f</v>
      </c>
      <c r="R6" t="s">
        <v>24</v>
      </c>
      <c r="S6" t="s">
        <v>59</v>
      </c>
      <c r="T6" t="s">
        <v>73</v>
      </c>
    </row>
    <row r="7" spans="1:20" x14ac:dyDescent="0.3">
      <c r="A7" s="1">
        <v>43163</v>
      </c>
      <c r="B7" s="2">
        <f t="shared" si="0"/>
        <v>2018</v>
      </c>
      <c r="C7" s="2">
        <f t="shared" si="1"/>
        <v>3</v>
      </c>
      <c r="D7">
        <v>81361937</v>
      </c>
      <c r="E7" t="s">
        <v>37</v>
      </c>
      <c r="F7">
        <v>27700</v>
      </c>
      <c r="G7" t="str">
        <f t="shared" si="2"/>
        <v>813</v>
      </c>
      <c r="H7" s="2" t="str">
        <f t="shared" si="3"/>
        <v>61</v>
      </c>
      <c r="I7" t="str">
        <f t="shared" si="4"/>
        <v>937</v>
      </c>
      <c r="J7" t="str">
        <f>LEFT(E7,FIND(" ",E7)-1)</f>
        <v>커패시터</v>
      </c>
      <c r="K7" t="str">
        <f t="shared" si="5"/>
        <v>cp212f</v>
      </c>
      <c r="R7" t="s">
        <v>25</v>
      </c>
      <c r="S7" t="s">
        <v>60</v>
      </c>
      <c r="T7" t="s">
        <v>74</v>
      </c>
    </row>
    <row r="8" spans="1:20" x14ac:dyDescent="0.3">
      <c r="A8" s="1">
        <v>43242</v>
      </c>
      <c r="B8" s="2">
        <f t="shared" si="0"/>
        <v>2018</v>
      </c>
      <c r="C8" s="2">
        <f t="shared" si="1"/>
        <v>5</v>
      </c>
      <c r="D8">
        <v>36190884</v>
      </c>
      <c r="E8" t="s">
        <v>34</v>
      </c>
      <c r="F8">
        <v>13600</v>
      </c>
      <c r="G8" t="str">
        <f t="shared" si="2"/>
        <v>361</v>
      </c>
      <c r="H8" s="2" t="str">
        <f t="shared" si="3"/>
        <v>90</v>
      </c>
      <c r="I8" t="str">
        <f t="shared" si="4"/>
        <v>884</v>
      </c>
      <c r="J8" t="str">
        <f>LEFT(E8,FIND(" ",E8)-1)</f>
        <v>저항기</v>
      </c>
      <c r="K8" t="str">
        <f t="shared" si="5"/>
        <v>r1020f</v>
      </c>
      <c r="R8" t="s">
        <v>26</v>
      </c>
      <c r="S8" t="s">
        <v>61</v>
      </c>
      <c r="T8" t="s">
        <v>75</v>
      </c>
    </row>
    <row r="9" spans="1:20" x14ac:dyDescent="0.3">
      <c r="A9" s="1">
        <v>43232</v>
      </c>
      <c r="B9" s="2">
        <f t="shared" si="0"/>
        <v>2018</v>
      </c>
      <c r="C9" s="2">
        <f t="shared" si="1"/>
        <v>5</v>
      </c>
      <c r="D9">
        <v>27809857</v>
      </c>
      <c r="E9" t="s">
        <v>38</v>
      </c>
      <c r="F9">
        <v>29300</v>
      </c>
      <c r="G9" t="str">
        <f t="shared" si="2"/>
        <v>278</v>
      </c>
      <c r="H9" s="2" t="str">
        <f t="shared" si="3"/>
        <v>09</v>
      </c>
      <c r="I9" t="str">
        <f t="shared" si="4"/>
        <v>857</v>
      </c>
      <c r="J9" t="str">
        <f>LEFT(E9,FIND(" ",E9)-1)</f>
        <v>PCB</v>
      </c>
      <c r="K9" t="str">
        <f t="shared" si="5"/>
        <v>pcb10x10d</v>
      </c>
      <c r="R9" t="s">
        <v>27</v>
      </c>
      <c r="S9" t="s">
        <v>62</v>
      </c>
      <c r="T9" t="s">
        <v>76</v>
      </c>
    </row>
    <row r="10" spans="1:20" x14ac:dyDescent="0.3">
      <c r="A10" s="1">
        <v>43190</v>
      </c>
      <c r="B10" s="2">
        <f t="shared" si="0"/>
        <v>2018</v>
      </c>
      <c r="C10" s="2">
        <f t="shared" si="1"/>
        <v>3</v>
      </c>
      <c r="D10">
        <v>59801495</v>
      </c>
      <c r="E10" t="s">
        <v>34</v>
      </c>
      <c r="F10">
        <v>47800</v>
      </c>
      <c r="G10" t="str">
        <f t="shared" si="2"/>
        <v>598</v>
      </c>
      <c r="H10" s="2" t="str">
        <f t="shared" si="3"/>
        <v>01</v>
      </c>
      <c r="I10" t="str">
        <f t="shared" si="4"/>
        <v>495</v>
      </c>
      <c r="J10" t="str">
        <f>LEFT(E10,FIND(" ",E10)-1)</f>
        <v>저항기</v>
      </c>
      <c r="K10" t="str">
        <f t="shared" si="5"/>
        <v>r1020f</v>
      </c>
      <c r="R10" t="s">
        <v>26</v>
      </c>
      <c r="S10" t="s">
        <v>63</v>
      </c>
      <c r="T10" t="s">
        <v>77</v>
      </c>
    </row>
    <row r="11" spans="1:20" x14ac:dyDescent="0.3">
      <c r="A11" s="1">
        <v>43268</v>
      </c>
      <c r="B11" s="2">
        <f t="shared" si="0"/>
        <v>2018</v>
      </c>
      <c r="C11" s="2">
        <f t="shared" si="1"/>
        <v>6</v>
      </c>
      <c r="D11">
        <v>28717810</v>
      </c>
      <c r="E11" t="s">
        <v>40</v>
      </c>
      <c r="F11">
        <v>22100</v>
      </c>
      <c r="G11" t="str">
        <f t="shared" si="2"/>
        <v>287</v>
      </c>
      <c r="H11" s="2" t="str">
        <f t="shared" si="3"/>
        <v>17</v>
      </c>
      <c r="I11" t="str">
        <f t="shared" si="4"/>
        <v>810</v>
      </c>
      <c r="J11" t="str">
        <f>LEFT(E11,FIND(" ",E11)-1)</f>
        <v>컨버터</v>
      </c>
      <c r="K11" t="str">
        <f t="shared" si="5"/>
        <v>tf1225s</v>
      </c>
      <c r="R11" t="s">
        <v>21</v>
      </c>
      <c r="S11" t="s">
        <v>64</v>
      </c>
      <c r="T11" t="s">
        <v>78</v>
      </c>
    </row>
    <row r="12" spans="1:20" x14ac:dyDescent="0.3">
      <c r="A12" s="1">
        <v>43181</v>
      </c>
      <c r="B12" s="2">
        <f t="shared" si="0"/>
        <v>2018</v>
      </c>
      <c r="C12" s="2">
        <f t="shared" si="1"/>
        <v>3</v>
      </c>
      <c r="D12">
        <v>89286117</v>
      </c>
      <c r="E12" t="s">
        <v>34</v>
      </c>
      <c r="F12">
        <v>47000</v>
      </c>
      <c r="G12" t="str">
        <f t="shared" si="2"/>
        <v>892</v>
      </c>
      <c r="H12" s="2" t="str">
        <f t="shared" si="3"/>
        <v>86</v>
      </c>
      <c r="I12" t="str">
        <f t="shared" si="4"/>
        <v>117</v>
      </c>
      <c r="J12" t="str">
        <f>LEFT(E12,FIND(" ",E12)-1)</f>
        <v>저항기</v>
      </c>
      <c r="K12" t="str">
        <f t="shared" si="5"/>
        <v>r1020f</v>
      </c>
      <c r="R12" t="s">
        <v>28</v>
      </c>
      <c r="S12" t="s">
        <v>65</v>
      </c>
      <c r="T12" t="s">
        <v>79</v>
      </c>
    </row>
    <row r="13" spans="1:20" x14ac:dyDescent="0.3">
      <c r="A13" s="1">
        <v>43140</v>
      </c>
      <c r="B13" s="2">
        <f t="shared" si="0"/>
        <v>2018</v>
      </c>
      <c r="C13" s="2">
        <f t="shared" si="1"/>
        <v>2</v>
      </c>
      <c r="D13">
        <v>66457873</v>
      </c>
      <c r="E13" t="s">
        <v>40</v>
      </c>
      <c r="F13">
        <v>15500</v>
      </c>
      <c r="G13" t="str">
        <f t="shared" si="2"/>
        <v>664</v>
      </c>
      <c r="H13" s="2" t="str">
        <f t="shared" si="3"/>
        <v>57</v>
      </c>
      <c r="I13" t="str">
        <f t="shared" si="4"/>
        <v>873</v>
      </c>
      <c r="J13" t="str">
        <f>LEFT(E13,FIND(" ",E13)-1)</f>
        <v>컨버터</v>
      </c>
      <c r="K13" t="str">
        <f t="shared" si="5"/>
        <v>tf1225s</v>
      </c>
      <c r="R13" t="s">
        <v>24</v>
      </c>
      <c r="S13" t="s">
        <v>66</v>
      </c>
      <c r="T13" t="s">
        <v>80</v>
      </c>
    </row>
    <row r="14" spans="1:20" x14ac:dyDescent="0.3">
      <c r="A14" s="1">
        <v>43257</v>
      </c>
      <c r="B14" s="2">
        <f t="shared" si="0"/>
        <v>2018</v>
      </c>
      <c r="C14" s="2">
        <f t="shared" si="1"/>
        <v>6</v>
      </c>
      <c r="D14">
        <v>32702736</v>
      </c>
      <c r="E14" t="s">
        <v>33</v>
      </c>
      <c r="F14">
        <v>32600</v>
      </c>
      <c r="G14" t="str">
        <f t="shared" si="2"/>
        <v>327</v>
      </c>
      <c r="H14" s="2" t="str">
        <f t="shared" si="3"/>
        <v>02</v>
      </c>
      <c r="I14" t="str">
        <f t="shared" si="4"/>
        <v>736</v>
      </c>
      <c r="J14" t="str">
        <f>LEFT(E14,FIND(" ",E14)-1)</f>
        <v>코일</v>
      </c>
      <c r="K14" t="str">
        <f t="shared" si="5"/>
        <v>c1023a</v>
      </c>
      <c r="R14" t="s">
        <v>24</v>
      </c>
      <c r="S14" t="s">
        <v>67</v>
      </c>
      <c r="T14" t="s">
        <v>81</v>
      </c>
    </row>
    <row r="15" spans="1:20" x14ac:dyDescent="0.3">
      <c r="A15" s="1">
        <v>43106</v>
      </c>
      <c r="B15" s="2">
        <f t="shared" si="0"/>
        <v>2018</v>
      </c>
      <c r="C15" s="2">
        <f t="shared" si="1"/>
        <v>1</v>
      </c>
      <c r="D15">
        <v>98296215</v>
      </c>
      <c r="E15" t="s">
        <v>38</v>
      </c>
      <c r="F15">
        <v>47000</v>
      </c>
      <c r="G15" t="str">
        <f t="shared" si="2"/>
        <v>982</v>
      </c>
      <c r="H15" s="2" t="str">
        <f t="shared" si="3"/>
        <v>96</v>
      </c>
      <c r="I15" t="str">
        <f t="shared" si="4"/>
        <v>215</v>
      </c>
      <c r="J15" t="str">
        <f>LEFT(E15,FIND(" ",E15)-1)</f>
        <v>PCB</v>
      </c>
      <c r="K15" t="str">
        <f t="shared" si="5"/>
        <v>pcb10x10d</v>
      </c>
    </row>
    <row r="16" spans="1:20" x14ac:dyDescent="0.3">
      <c r="A16" s="1">
        <v>43170</v>
      </c>
      <c r="B16" s="2">
        <f t="shared" si="0"/>
        <v>2018</v>
      </c>
      <c r="C16" s="2">
        <f t="shared" si="1"/>
        <v>3</v>
      </c>
      <c r="D16">
        <v>10386032</v>
      </c>
      <c r="E16" t="s">
        <v>32</v>
      </c>
      <c r="F16">
        <v>40300</v>
      </c>
      <c r="G16" t="str">
        <f t="shared" si="2"/>
        <v>103</v>
      </c>
      <c r="H16" s="2" t="str">
        <f t="shared" si="3"/>
        <v>86</v>
      </c>
      <c r="I16" t="str">
        <f t="shared" si="4"/>
        <v>032</v>
      </c>
      <c r="J16" t="str">
        <f>LEFT(E16,FIND(" ",E16)-1)</f>
        <v>스위치</v>
      </c>
      <c r="K16" t="str">
        <f t="shared" si="5"/>
        <v>sw123</v>
      </c>
      <c r="R16" t="s">
        <v>85</v>
      </c>
    </row>
    <row r="17" spans="1:22" x14ac:dyDescent="0.3">
      <c r="A17" s="1">
        <v>43163</v>
      </c>
      <c r="B17" s="2">
        <f t="shared" si="0"/>
        <v>2018</v>
      </c>
      <c r="C17" s="2">
        <f t="shared" si="1"/>
        <v>3</v>
      </c>
      <c r="D17">
        <v>84499097</v>
      </c>
      <c r="E17" t="s">
        <v>34</v>
      </c>
      <c r="F17">
        <v>15600</v>
      </c>
      <c r="G17" t="str">
        <f t="shared" si="2"/>
        <v>844</v>
      </c>
      <c r="H17" s="2" t="str">
        <f t="shared" si="3"/>
        <v>99</v>
      </c>
      <c r="I17" t="str">
        <f t="shared" si="4"/>
        <v>097</v>
      </c>
      <c r="J17" t="str">
        <f>LEFT(E17,FIND(" ",E17)-1)</f>
        <v>저항기</v>
      </c>
      <c r="K17" t="str">
        <f t="shared" si="5"/>
        <v>r1020f</v>
      </c>
      <c r="R17" s="3" t="s">
        <v>91</v>
      </c>
      <c r="S17" s="3" t="s">
        <v>92</v>
      </c>
      <c r="T17" s="3" t="s">
        <v>93</v>
      </c>
      <c r="U17" s="3" t="s">
        <v>94</v>
      </c>
      <c r="V17" s="3" t="s">
        <v>95</v>
      </c>
    </row>
    <row r="18" spans="1:22" x14ac:dyDescent="0.3">
      <c r="A18" s="1">
        <v>43137</v>
      </c>
      <c r="B18" s="2">
        <f t="shared" si="0"/>
        <v>2018</v>
      </c>
      <c r="C18" s="2">
        <f t="shared" si="1"/>
        <v>2</v>
      </c>
      <c r="D18">
        <v>90868255</v>
      </c>
      <c r="E18" t="s">
        <v>39</v>
      </c>
      <c r="F18">
        <v>21300</v>
      </c>
      <c r="G18" t="str">
        <f t="shared" si="2"/>
        <v>908</v>
      </c>
      <c r="H18" s="2" t="str">
        <f t="shared" si="3"/>
        <v>68</v>
      </c>
      <c r="I18" t="str">
        <f t="shared" si="4"/>
        <v>255</v>
      </c>
      <c r="J18" t="str">
        <f>LEFT(E18,FIND(" ",E18)-1)</f>
        <v>PCB</v>
      </c>
      <c r="K18" t="str">
        <f t="shared" si="5"/>
        <v>pcb20x20e</v>
      </c>
      <c r="R18" t="s">
        <v>86</v>
      </c>
      <c r="S18" t="s">
        <v>87</v>
      </c>
      <c r="T18" t="s">
        <v>88</v>
      </c>
      <c r="U18" t="s">
        <v>89</v>
      </c>
      <c r="V18" t="s">
        <v>90</v>
      </c>
    </row>
    <row r="19" spans="1:22" x14ac:dyDescent="0.3">
      <c r="A19" s="1">
        <v>43273</v>
      </c>
      <c r="B19" s="2">
        <f t="shared" si="0"/>
        <v>2018</v>
      </c>
      <c r="C19" s="2">
        <f t="shared" si="1"/>
        <v>6</v>
      </c>
      <c r="D19">
        <v>14077461</v>
      </c>
      <c r="E19" t="s">
        <v>40</v>
      </c>
      <c r="F19">
        <v>45000</v>
      </c>
      <c r="G19" t="str">
        <f t="shared" si="2"/>
        <v>140</v>
      </c>
      <c r="H19" s="2" t="str">
        <f t="shared" si="3"/>
        <v>77</v>
      </c>
      <c r="I19" t="str">
        <f t="shared" si="4"/>
        <v>461</v>
      </c>
      <c r="J19" t="str">
        <f>LEFT(E19,FIND(" ",E19)-1)</f>
        <v>컨버터</v>
      </c>
      <c r="K19" t="str">
        <f t="shared" si="5"/>
        <v>tf1225s</v>
      </c>
    </row>
    <row r="20" spans="1:22" x14ac:dyDescent="0.3">
      <c r="A20" s="1">
        <v>43201</v>
      </c>
      <c r="B20" s="2">
        <f t="shared" si="0"/>
        <v>2018</v>
      </c>
      <c r="C20" s="2">
        <f t="shared" si="1"/>
        <v>4</v>
      </c>
      <c r="D20">
        <v>82187966</v>
      </c>
      <c r="E20" t="s">
        <v>34</v>
      </c>
      <c r="F20">
        <v>28600</v>
      </c>
      <c r="G20" t="str">
        <f t="shared" si="2"/>
        <v>821</v>
      </c>
      <c r="H20" s="2" t="str">
        <f t="shared" si="3"/>
        <v>87</v>
      </c>
      <c r="I20" t="str">
        <f t="shared" si="4"/>
        <v>966</v>
      </c>
      <c r="J20" t="str">
        <f>LEFT(E20,FIND(" ",E20)-1)</f>
        <v>저항기</v>
      </c>
      <c r="K20" t="str">
        <f t="shared" si="5"/>
        <v>r1020f</v>
      </c>
    </row>
    <row r="21" spans="1:22" x14ac:dyDescent="0.3">
      <c r="A21" s="1">
        <v>43152</v>
      </c>
      <c r="B21" s="2">
        <f t="shared" si="0"/>
        <v>2018</v>
      </c>
      <c r="C21" s="2">
        <f t="shared" si="1"/>
        <v>2</v>
      </c>
      <c r="D21">
        <v>44658813</v>
      </c>
      <c r="E21" t="s">
        <v>31</v>
      </c>
      <c r="F21">
        <v>44800</v>
      </c>
      <c r="G21" t="str">
        <f t="shared" si="2"/>
        <v>446</v>
      </c>
      <c r="H21" s="2" t="str">
        <f t="shared" si="3"/>
        <v>58</v>
      </c>
      <c r="I21" t="str">
        <f t="shared" si="4"/>
        <v>813</v>
      </c>
      <c r="J21" t="str">
        <f>LEFT(E21,FIND(" ",E21)-1)</f>
        <v>퓨즈</v>
      </c>
      <c r="K21" t="str">
        <f t="shared" si="5"/>
        <v>fz22020a</v>
      </c>
    </row>
    <row r="22" spans="1:22" x14ac:dyDescent="0.3">
      <c r="A22" s="1">
        <v>43219</v>
      </c>
      <c r="B22" s="2">
        <f t="shared" si="0"/>
        <v>2018</v>
      </c>
      <c r="C22" s="2">
        <f t="shared" si="1"/>
        <v>4</v>
      </c>
      <c r="D22">
        <v>29389297</v>
      </c>
      <c r="E22" t="s">
        <v>38</v>
      </c>
      <c r="F22">
        <v>47400</v>
      </c>
      <c r="G22" t="str">
        <f t="shared" si="2"/>
        <v>293</v>
      </c>
      <c r="H22" s="2" t="str">
        <f t="shared" si="3"/>
        <v>89</v>
      </c>
      <c r="I22" t="str">
        <f t="shared" si="4"/>
        <v>297</v>
      </c>
      <c r="J22" t="str">
        <f>LEFT(E22,FIND(" ",E22)-1)</f>
        <v>PCB</v>
      </c>
      <c r="K22" t="str">
        <f t="shared" si="5"/>
        <v>pcb10x10d</v>
      </c>
    </row>
    <row r="23" spans="1:22" x14ac:dyDescent="0.3">
      <c r="A23" s="1">
        <v>43270</v>
      </c>
      <c r="B23" s="2">
        <f t="shared" si="0"/>
        <v>2018</v>
      </c>
      <c r="C23" s="2">
        <f t="shared" si="1"/>
        <v>6</v>
      </c>
      <c r="D23">
        <v>57890396</v>
      </c>
      <c r="E23" t="s">
        <v>40</v>
      </c>
      <c r="F23">
        <v>37200</v>
      </c>
      <c r="G23" t="str">
        <f t="shared" si="2"/>
        <v>578</v>
      </c>
      <c r="H23" s="2" t="str">
        <f t="shared" si="3"/>
        <v>90</v>
      </c>
      <c r="I23" t="str">
        <f t="shared" si="4"/>
        <v>396</v>
      </c>
      <c r="J23" t="str">
        <f>LEFT(E23,FIND(" ",E23)-1)</f>
        <v>컨버터</v>
      </c>
      <c r="K23" t="str">
        <f t="shared" si="5"/>
        <v>tf1225s</v>
      </c>
    </row>
    <row r="24" spans="1:22" x14ac:dyDescent="0.3">
      <c r="A24" s="1">
        <v>43214</v>
      </c>
      <c r="B24" s="2">
        <f t="shared" si="0"/>
        <v>2018</v>
      </c>
      <c r="C24" s="2">
        <f t="shared" si="1"/>
        <v>4</v>
      </c>
      <c r="D24">
        <v>10500688</v>
      </c>
      <c r="E24" t="s">
        <v>31</v>
      </c>
      <c r="F24">
        <v>47800</v>
      </c>
      <c r="G24" t="str">
        <f t="shared" si="2"/>
        <v>105</v>
      </c>
      <c r="H24" s="2" t="str">
        <f t="shared" si="3"/>
        <v>00</v>
      </c>
      <c r="I24" t="str">
        <f t="shared" si="4"/>
        <v>688</v>
      </c>
      <c r="J24" t="str">
        <f>LEFT(E24,FIND(" ",E24)-1)</f>
        <v>퓨즈</v>
      </c>
      <c r="K24" t="str">
        <f t="shared" si="5"/>
        <v>fz22020a</v>
      </c>
    </row>
    <row r="25" spans="1:22" x14ac:dyDescent="0.3">
      <c r="A25" s="1">
        <v>43167</v>
      </c>
      <c r="B25" s="2">
        <f t="shared" si="0"/>
        <v>2018</v>
      </c>
      <c r="C25" s="2">
        <f t="shared" si="1"/>
        <v>3</v>
      </c>
      <c r="D25">
        <v>82395021</v>
      </c>
      <c r="E25" t="s">
        <v>38</v>
      </c>
      <c r="F25">
        <v>26800</v>
      </c>
      <c r="G25" t="str">
        <f t="shared" si="2"/>
        <v>823</v>
      </c>
      <c r="H25" s="2" t="str">
        <f t="shared" si="3"/>
        <v>95</v>
      </c>
      <c r="I25" t="str">
        <f t="shared" si="4"/>
        <v>021</v>
      </c>
      <c r="J25" t="str">
        <f>LEFT(E25,FIND(" ",E25)-1)</f>
        <v>PCB</v>
      </c>
      <c r="K25" t="str">
        <f t="shared" si="5"/>
        <v>pcb10x10d</v>
      </c>
    </row>
    <row r="26" spans="1:22" x14ac:dyDescent="0.3">
      <c r="A26" s="1">
        <v>43127</v>
      </c>
      <c r="B26" s="2">
        <f t="shared" si="0"/>
        <v>2018</v>
      </c>
      <c r="C26" s="2">
        <f t="shared" si="1"/>
        <v>1</v>
      </c>
      <c r="D26">
        <v>84479971</v>
      </c>
      <c r="E26" t="s">
        <v>37</v>
      </c>
      <c r="F26">
        <v>48400</v>
      </c>
      <c r="G26" t="str">
        <f t="shared" si="2"/>
        <v>844</v>
      </c>
      <c r="H26" s="2" t="str">
        <f t="shared" si="3"/>
        <v>79</v>
      </c>
      <c r="I26" t="str">
        <f t="shared" si="4"/>
        <v>971</v>
      </c>
      <c r="J26" t="str">
        <f>LEFT(E26,FIND(" ",E26)-1)</f>
        <v>커패시터</v>
      </c>
      <c r="K26" t="str">
        <f t="shared" si="5"/>
        <v>cp212f</v>
      </c>
    </row>
    <row r="27" spans="1:22" x14ac:dyDescent="0.3">
      <c r="A27" s="1">
        <v>43178</v>
      </c>
      <c r="B27" s="2">
        <f t="shared" si="0"/>
        <v>2018</v>
      </c>
      <c r="C27" s="2">
        <f t="shared" si="1"/>
        <v>3</v>
      </c>
      <c r="D27">
        <v>49755548</v>
      </c>
      <c r="E27" t="s">
        <v>41</v>
      </c>
      <c r="F27">
        <v>13500</v>
      </c>
      <c r="G27" t="str">
        <f t="shared" si="2"/>
        <v>497</v>
      </c>
      <c r="H27" s="2" t="str">
        <f t="shared" si="3"/>
        <v>55</v>
      </c>
      <c r="I27" t="str">
        <f t="shared" si="4"/>
        <v>548</v>
      </c>
      <c r="J27" t="str">
        <f>LEFT(E27,FIND(" ",E27)-1)</f>
        <v>커넥터</v>
      </c>
      <c r="K27" t="str">
        <f t="shared" si="5"/>
        <v>cn232p</v>
      </c>
    </row>
    <row r="28" spans="1:22" x14ac:dyDescent="0.3">
      <c r="A28" s="1">
        <v>43105</v>
      </c>
      <c r="B28" s="2">
        <f t="shared" si="0"/>
        <v>2018</v>
      </c>
      <c r="C28" s="2">
        <f t="shared" si="1"/>
        <v>1</v>
      </c>
      <c r="D28">
        <v>79303989</v>
      </c>
      <c r="E28" t="s">
        <v>37</v>
      </c>
      <c r="F28">
        <v>11300</v>
      </c>
      <c r="G28" t="str">
        <f t="shared" si="2"/>
        <v>793</v>
      </c>
      <c r="H28" s="2" t="str">
        <f t="shared" si="3"/>
        <v>03</v>
      </c>
      <c r="I28" t="str">
        <f t="shared" si="4"/>
        <v>989</v>
      </c>
      <c r="J28" t="str">
        <f>LEFT(E28,FIND(" ",E28)-1)</f>
        <v>커패시터</v>
      </c>
      <c r="K28" t="str">
        <f t="shared" si="5"/>
        <v>cp212f</v>
      </c>
    </row>
    <row r="29" spans="1:22" x14ac:dyDescent="0.3">
      <c r="A29" s="1">
        <v>43250</v>
      </c>
      <c r="B29" s="2">
        <f t="shared" si="0"/>
        <v>2018</v>
      </c>
      <c r="C29" s="2">
        <f t="shared" si="1"/>
        <v>5</v>
      </c>
      <c r="D29">
        <v>54868840</v>
      </c>
      <c r="E29" t="s">
        <v>35</v>
      </c>
      <c r="F29">
        <v>44400</v>
      </c>
      <c r="G29" t="str">
        <f t="shared" si="2"/>
        <v>548</v>
      </c>
      <c r="H29" s="2" t="str">
        <f t="shared" si="3"/>
        <v>68</v>
      </c>
      <c r="I29" t="str">
        <f t="shared" si="4"/>
        <v>840</v>
      </c>
      <c r="J29" t="str">
        <f>LEFT(E29,FIND(" ",E29)-1)</f>
        <v>저항기</v>
      </c>
      <c r="K29" t="str">
        <f t="shared" si="5"/>
        <v>r2000f</v>
      </c>
    </row>
    <row r="30" spans="1:22" x14ac:dyDescent="0.3">
      <c r="A30" s="1">
        <v>43154</v>
      </c>
      <c r="B30" s="2">
        <f t="shared" si="0"/>
        <v>2018</v>
      </c>
      <c r="C30" s="2">
        <f t="shared" si="1"/>
        <v>2</v>
      </c>
      <c r="D30">
        <v>56577051</v>
      </c>
      <c r="E30" t="s">
        <v>36</v>
      </c>
      <c r="F30">
        <v>29400</v>
      </c>
      <c r="G30" t="str">
        <f t="shared" si="2"/>
        <v>565</v>
      </c>
      <c r="H30" s="2" t="str">
        <f t="shared" si="3"/>
        <v>77</v>
      </c>
      <c r="I30" t="str">
        <f t="shared" si="4"/>
        <v>051</v>
      </c>
      <c r="J30" t="str">
        <f>LEFT(E30,FIND(" ",E30)-1)</f>
        <v>저항기</v>
      </c>
      <c r="K30" t="str">
        <f t="shared" si="5"/>
        <v>r1m2010f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3927-55AD-42B2-B41F-FDAF9DFB2B57}">
  <dimension ref="A2:O10"/>
  <sheetViews>
    <sheetView workbookViewId="0"/>
  </sheetViews>
  <sheetFormatPr defaultRowHeight="16.5" x14ac:dyDescent="0.3"/>
  <sheetData>
    <row r="2" spans="1:15" x14ac:dyDescent="0.3">
      <c r="A2" t="s">
        <v>15</v>
      </c>
      <c r="B2" t="s">
        <v>16</v>
      </c>
      <c r="C2" t="s">
        <v>98</v>
      </c>
      <c r="D2" t="s">
        <v>123</v>
      </c>
      <c r="E2" t="s">
        <v>124</v>
      </c>
      <c r="K2" t="s">
        <v>96</v>
      </c>
    </row>
    <row r="3" spans="1:15" x14ac:dyDescent="0.3">
      <c r="A3" t="s">
        <v>3</v>
      </c>
      <c r="B3" t="s">
        <v>97</v>
      </c>
      <c r="C3">
        <v>2016</v>
      </c>
      <c r="D3">
        <v>1</v>
      </c>
      <c r="L3" t="s">
        <v>98</v>
      </c>
    </row>
    <row r="4" spans="1:15" x14ac:dyDescent="0.3">
      <c r="A4" t="s">
        <v>4</v>
      </c>
      <c r="B4" t="s">
        <v>97</v>
      </c>
      <c r="C4">
        <v>2017</v>
      </c>
      <c r="D4">
        <v>4</v>
      </c>
      <c r="K4" t="s">
        <v>16</v>
      </c>
      <c r="L4">
        <v>2016</v>
      </c>
      <c r="M4">
        <v>2017</v>
      </c>
      <c r="N4">
        <v>2018</v>
      </c>
      <c r="O4">
        <v>2019</v>
      </c>
    </row>
    <row r="5" spans="1:15" x14ac:dyDescent="0.3">
      <c r="A5" t="s">
        <v>5</v>
      </c>
      <c r="B5" t="s">
        <v>100</v>
      </c>
      <c r="C5">
        <v>2017</v>
      </c>
      <c r="D5">
        <v>6</v>
      </c>
      <c r="K5" t="s">
        <v>97</v>
      </c>
      <c r="L5" t="s">
        <v>103</v>
      </c>
      <c r="M5" t="s">
        <v>104</v>
      </c>
      <c r="N5" t="s">
        <v>105</v>
      </c>
      <c r="O5" t="s">
        <v>106</v>
      </c>
    </row>
    <row r="6" spans="1:15" x14ac:dyDescent="0.3">
      <c r="A6" t="s">
        <v>6</v>
      </c>
      <c r="B6" t="s">
        <v>100</v>
      </c>
      <c r="C6">
        <v>2018</v>
      </c>
      <c r="D6">
        <v>7</v>
      </c>
      <c r="K6" t="s">
        <v>99</v>
      </c>
      <c r="L6" t="s">
        <v>107</v>
      </c>
      <c r="M6" t="s">
        <v>108</v>
      </c>
      <c r="N6" t="s">
        <v>109</v>
      </c>
      <c r="O6" t="s">
        <v>110</v>
      </c>
    </row>
    <row r="7" spans="1:15" x14ac:dyDescent="0.3">
      <c r="A7" t="s">
        <v>7</v>
      </c>
      <c r="B7" t="s">
        <v>101</v>
      </c>
      <c r="C7">
        <v>2016</v>
      </c>
      <c r="D7">
        <v>2</v>
      </c>
      <c r="K7" t="s">
        <v>100</v>
      </c>
      <c r="L7" t="s">
        <v>111</v>
      </c>
      <c r="M7" t="s">
        <v>112</v>
      </c>
      <c r="N7" t="s">
        <v>113</v>
      </c>
      <c r="O7" t="s">
        <v>114</v>
      </c>
    </row>
    <row r="8" spans="1:15" x14ac:dyDescent="0.3">
      <c r="A8" t="s">
        <v>8</v>
      </c>
      <c r="B8" t="s">
        <v>101</v>
      </c>
      <c r="C8">
        <v>2017</v>
      </c>
      <c r="D8">
        <v>5</v>
      </c>
      <c r="K8" t="s">
        <v>101</v>
      </c>
      <c r="L8" t="s">
        <v>115</v>
      </c>
      <c r="M8" t="s">
        <v>116</v>
      </c>
      <c r="N8" t="s">
        <v>117</v>
      </c>
      <c r="O8" t="s">
        <v>118</v>
      </c>
    </row>
    <row r="9" spans="1:15" x14ac:dyDescent="0.3">
      <c r="A9" t="s">
        <v>9</v>
      </c>
      <c r="B9" t="s">
        <v>99</v>
      </c>
      <c r="C9">
        <v>2016</v>
      </c>
      <c r="D9">
        <v>3</v>
      </c>
      <c r="K9" t="s">
        <v>102</v>
      </c>
      <c r="L9" t="s">
        <v>119</v>
      </c>
      <c r="M9" t="s">
        <v>120</v>
      </c>
      <c r="N9" t="s">
        <v>121</v>
      </c>
      <c r="O9" t="s">
        <v>122</v>
      </c>
    </row>
    <row r="10" spans="1:15" x14ac:dyDescent="0.3">
      <c r="A10" t="s">
        <v>10</v>
      </c>
      <c r="B10" t="s">
        <v>102</v>
      </c>
      <c r="C10">
        <v>2019</v>
      </c>
      <c r="D10">
        <v>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EF67-337F-4C25-9EC6-37EF4A97441D}">
  <dimension ref="A2:O11"/>
  <sheetViews>
    <sheetView workbookViewId="0"/>
  </sheetViews>
  <sheetFormatPr defaultRowHeight="16.5" x14ac:dyDescent="0.3"/>
  <sheetData>
    <row r="2" spans="1:15" x14ac:dyDescent="0.3">
      <c r="A2" t="s">
        <v>15</v>
      </c>
      <c r="B2" t="s">
        <v>16</v>
      </c>
      <c r="C2" t="s">
        <v>98</v>
      </c>
      <c r="D2" t="s">
        <v>123</v>
      </c>
      <c r="E2" t="s">
        <v>124</v>
      </c>
      <c r="F2" t="s">
        <v>125</v>
      </c>
      <c r="K2" t="s">
        <v>96</v>
      </c>
    </row>
    <row r="3" spans="1:15" x14ac:dyDescent="0.3">
      <c r="A3" t="s">
        <v>3</v>
      </c>
      <c r="B3" t="s">
        <v>97</v>
      </c>
      <c r="C3">
        <v>2016</v>
      </c>
      <c r="D3">
        <v>1</v>
      </c>
      <c r="E3" t="str">
        <f>INDEX($L$5:$O$9,MATCH($B3,$K$5:$K$9,0),MATCH($C3,$L$4:$O$4,0))</f>
        <v>A11</v>
      </c>
      <c r="L3" t="s">
        <v>98</v>
      </c>
    </row>
    <row r="4" spans="1:15" x14ac:dyDescent="0.3">
      <c r="A4" t="s">
        <v>4</v>
      </c>
      <c r="B4" t="s">
        <v>97</v>
      </c>
      <c r="C4">
        <v>2017</v>
      </c>
      <c r="D4">
        <v>4</v>
      </c>
      <c r="E4" t="str">
        <f t="shared" ref="E4:E11" si="0">INDEX($L$5:$O$9,MATCH($B4,$K$5:$K$9,0),MATCH($C4,$L$4:$O$4,0))</f>
        <v>A12</v>
      </c>
      <c r="K4" t="s">
        <v>16</v>
      </c>
      <c r="L4">
        <v>2016</v>
      </c>
      <c r="M4">
        <v>2017</v>
      </c>
      <c r="N4">
        <v>2018</v>
      </c>
      <c r="O4">
        <v>2019</v>
      </c>
    </row>
    <row r="5" spans="1:15" x14ac:dyDescent="0.3">
      <c r="A5" t="s">
        <v>5</v>
      </c>
      <c r="B5" t="s">
        <v>100</v>
      </c>
      <c r="C5">
        <v>2017</v>
      </c>
      <c r="D5">
        <v>6</v>
      </c>
      <c r="E5" t="str">
        <f t="shared" si="0"/>
        <v>C36</v>
      </c>
      <c r="K5" t="s">
        <v>97</v>
      </c>
      <c r="L5" t="s">
        <v>103</v>
      </c>
      <c r="M5" t="s">
        <v>104</v>
      </c>
      <c r="N5" t="s">
        <v>105</v>
      </c>
      <c r="O5" t="s">
        <v>106</v>
      </c>
    </row>
    <row r="6" spans="1:15" x14ac:dyDescent="0.3">
      <c r="A6" t="s">
        <v>6</v>
      </c>
      <c r="B6" t="s">
        <v>100</v>
      </c>
      <c r="C6">
        <v>2018</v>
      </c>
      <c r="D6">
        <v>7</v>
      </c>
      <c r="E6" t="str">
        <f t="shared" si="0"/>
        <v>C37</v>
      </c>
      <c r="K6" t="s">
        <v>99</v>
      </c>
      <c r="L6" t="s">
        <v>107</v>
      </c>
      <c r="M6" t="s">
        <v>108</v>
      </c>
      <c r="N6" t="s">
        <v>109</v>
      </c>
      <c r="O6" t="s">
        <v>110</v>
      </c>
    </row>
    <row r="7" spans="1:15" x14ac:dyDescent="0.3">
      <c r="A7" t="s">
        <v>7</v>
      </c>
      <c r="B7" t="s">
        <v>101</v>
      </c>
      <c r="C7">
        <v>2016</v>
      </c>
      <c r="D7">
        <v>2</v>
      </c>
      <c r="E7" t="str">
        <f t="shared" si="0"/>
        <v>D45</v>
      </c>
      <c r="K7" t="s">
        <v>100</v>
      </c>
      <c r="L7" t="s">
        <v>111</v>
      </c>
      <c r="M7" t="s">
        <v>112</v>
      </c>
      <c r="N7" t="s">
        <v>113</v>
      </c>
      <c r="O7" t="s">
        <v>114</v>
      </c>
    </row>
    <row r="8" spans="1:15" x14ac:dyDescent="0.3">
      <c r="A8" t="s">
        <v>8</v>
      </c>
      <c r="B8" t="s">
        <v>101</v>
      </c>
      <c r="C8">
        <v>2017</v>
      </c>
      <c r="D8">
        <v>5</v>
      </c>
      <c r="E8" t="str">
        <f t="shared" si="0"/>
        <v>D46</v>
      </c>
      <c r="K8" t="s">
        <v>101</v>
      </c>
      <c r="L8" t="s">
        <v>115</v>
      </c>
      <c r="M8" t="s">
        <v>116</v>
      </c>
      <c r="N8" t="s">
        <v>117</v>
      </c>
      <c r="O8" t="s">
        <v>118</v>
      </c>
    </row>
    <row r="9" spans="1:15" x14ac:dyDescent="0.3">
      <c r="A9" t="s">
        <v>9</v>
      </c>
      <c r="B9" t="s">
        <v>99</v>
      </c>
      <c r="C9">
        <v>2016</v>
      </c>
      <c r="D9">
        <v>3</v>
      </c>
      <c r="E9" t="str">
        <f t="shared" si="0"/>
        <v>B21</v>
      </c>
      <c r="K9" t="s">
        <v>102</v>
      </c>
      <c r="L9" t="s">
        <v>119</v>
      </c>
      <c r="M9" t="s">
        <v>120</v>
      </c>
      <c r="N9" t="s">
        <v>121</v>
      </c>
      <c r="O9" t="s">
        <v>122</v>
      </c>
    </row>
    <row r="10" spans="1:15" x14ac:dyDescent="0.3">
      <c r="A10" t="s">
        <v>10</v>
      </c>
      <c r="B10" t="s">
        <v>102</v>
      </c>
      <c r="C10">
        <v>2019</v>
      </c>
      <c r="D10">
        <v>8</v>
      </c>
      <c r="E10" t="str">
        <f t="shared" si="0"/>
        <v>E44</v>
      </c>
    </row>
    <row r="11" spans="1:15" x14ac:dyDescent="0.3">
      <c r="A11" t="s">
        <v>11</v>
      </c>
      <c r="B11" t="s">
        <v>100</v>
      </c>
      <c r="C11">
        <v>2018</v>
      </c>
      <c r="D11">
        <v>9</v>
      </c>
      <c r="E11" t="str">
        <f t="shared" si="0"/>
        <v>C37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2257-9807-4614-A015-0616C4AEF813}">
  <dimension ref="A2:S19"/>
  <sheetViews>
    <sheetView workbookViewId="0">
      <selection activeCell="A3" sqref="A3"/>
    </sheetView>
  </sheetViews>
  <sheetFormatPr defaultRowHeight="16.5" x14ac:dyDescent="0.3"/>
  <cols>
    <col min="2" max="2" width="7.125" bestFit="1" customWidth="1"/>
    <col min="3" max="3" width="6.625" bestFit="1" customWidth="1"/>
    <col min="4" max="4" width="7.625" bestFit="1" customWidth="1"/>
    <col min="5" max="5" width="8.125" bestFit="1" customWidth="1"/>
    <col min="6" max="6" width="6.625" bestFit="1" customWidth="1"/>
    <col min="7" max="7" width="7.625" bestFit="1" customWidth="1"/>
    <col min="8" max="8" width="7.5" bestFit="1" customWidth="1"/>
  </cols>
  <sheetData>
    <row r="2" spans="1:19" x14ac:dyDescent="0.3">
      <c r="A2" t="s">
        <v>45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t="s">
        <v>53</v>
      </c>
      <c r="L2" s="6"/>
      <c r="M2" s="6"/>
      <c r="N2" s="6"/>
      <c r="O2" s="6"/>
      <c r="P2" s="6"/>
      <c r="Q2" s="6"/>
      <c r="R2" s="6"/>
      <c r="S2" s="13"/>
    </row>
    <row r="3" spans="1:19" x14ac:dyDescent="0.3">
      <c r="B3" s="5"/>
      <c r="C3" s="5"/>
      <c r="D3" s="5"/>
      <c r="E3" s="5"/>
      <c r="F3" s="5"/>
      <c r="G3" s="5"/>
      <c r="H3" s="5"/>
      <c r="L3" s="6"/>
      <c r="M3" s="6"/>
      <c r="N3" s="6"/>
      <c r="O3" s="6"/>
      <c r="P3" s="6"/>
      <c r="Q3" s="6"/>
      <c r="R3" s="6"/>
      <c r="S3" s="13"/>
    </row>
    <row r="4" spans="1:19" x14ac:dyDescent="0.3">
      <c r="L4" s="6"/>
      <c r="M4" s="6"/>
      <c r="N4" s="6"/>
      <c r="O4" s="6"/>
      <c r="P4" s="6"/>
      <c r="Q4" s="6"/>
      <c r="R4" s="6"/>
      <c r="S4" s="13"/>
    </row>
    <row r="5" spans="1:19" x14ac:dyDescent="0.3">
      <c r="A5" t="s">
        <v>45</v>
      </c>
      <c r="B5" s="4">
        <v>1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t="s">
        <v>53</v>
      </c>
      <c r="L5" s="6"/>
      <c r="M5" s="6"/>
      <c r="N5" s="6"/>
      <c r="O5" s="6"/>
      <c r="P5" s="6"/>
      <c r="Q5" s="6"/>
      <c r="R5" s="6"/>
      <c r="S5" s="13"/>
    </row>
    <row r="6" spans="1:19" x14ac:dyDescent="0.3">
      <c r="A6" t="s">
        <v>54</v>
      </c>
      <c r="B6">
        <f>SUMIFS('Ep04.sumif,sumifs'!$F:$F,'Ep04.sumif,sumifs'!$J:$J,'Ep08.offset'!$A6,'Ep04.sumif,sumifs'!$C:$C,'Ep08.offset'!B$5)</f>
        <v>0</v>
      </c>
      <c r="C6">
        <f>SUMIFS('Ep04.sumif,sumifs'!$F:$F,'Ep04.sumif,sumifs'!$J:$J,'Ep08.offset'!$A6,'Ep04.sumif,sumifs'!$C:$C,'Ep08.offset'!C$5)</f>
        <v>44800</v>
      </c>
      <c r="D6">
        <f>SUMIFS('Ep04.sumif,sumifs'!$F:$F,'Ep04.sumif,sumifs'!$J:$J,'Ep08.offset'!$A6,'Ep04.sumif,sumifs'!$C:$C,'Ep08.offset'!D$5)</f>
        <v>0</v>
      </c>
      <c r="E6">
        <f>SUMIFS('Ep04.sumif,sumifs'!$F:$F,'Ep04.sumif,sumifs'!$J:$J,'Ep08.offset'!$A6,'Ep04.sumif,sumifs'!$C:$C,'Ep08.offset'!E$5)</f>
        <v>64400</v>
      </c>
      <c r="F6">
        <f>SUMIFS('Ep04.sumif,sumifs'!$F:$F,'Ep04.sumif,sumifs'!$J:$J,'Ep08.offset'!$A6,'Ep04.sumif,sumifs'!$C:$C,'Ep08.offset'!F$5)</f>
        <v>39700</v>
      </c>
      <c r="G6">
        <f>SUMIFS('Ep04.sumif,sumifs'!$F:$F,'Ep04.sumif,sumifs'!$J:$J,'Ep08.offset'!$A6,'Ep04.sumif,sumifs'!$C:$C,'Ep08.offset'!G$5)</f>
        <v>0</v>
      </c>
      <c r="H6">
        <f>SUMIF('Ep04.sumif,sumifs'!$J:$J,'Ep08.offset'!$A6,'Ep04.sumif,sumifs'!$F:$F)</f>
        <v>148900</v>
      </c>
      <c r="L6" s="6"/>
      <c r="M6" s="6"/>
      <c r="N6" s="6"/>
      <c r="O6" s="6"/>
      <c r="P6" s="6"/>
      <c r="Q6" s="6"/>
      <c r="R6" s="6"/>
      <c r="S6" s="13"/>
    </row>
    <row r="7" spans="1:19" x14ac:dyDescent="0.3">
      <c r="A7" t="s">
        <v>22</v>
      </c>
      <c r="B7">
        <f>SUMIFS('Ep04.sumif,sumifs'!$F:$F,'Ep04.sumif,sumifs'!$J:$J,'Ep08.offset'!$A7,'Ep04.sumif,sumifs'!$C:$C,'Ep08.offset'!B$5)</f>
        <v>0</v>
      </c>
      <c r="C7">
        <f>SUMIFS('Ep04.sumif,sumifs'!$F:$F,'Ep04.sumif,sumifs'!$J:$J,'Ep08.offset'!$A7,'Ep04.sumif,sumifs'!$C:$C,'Ep08.offset'!C$5)</f>
        <v>0</v>
      </c>
      <c r="D7">
        <f>SUMIFS('Ep04.sumif,sumifs'!$F:$F,'Ep04.sumif,sumifs'!$J:$J,'Ep08.offset'!$A7,'Ep04.sumif,sumifs'!$C:$C,'Ep08.offset'!D$5)</f>
        <v>40300</v>
      </c>
      <c r="E7">
        <f>SUMIFS('Ep04.sumif,sumifs'!$F:$F,'Ep04.sumif,sumifs'!$J:$J,'Ep08.offset'!$A7,'Ep04.sumif,sumifs'!$C:$C,'Ep08.offset'!E$5)</f>
        <v>0</v>
      </c>
      <c r="F7">
        <f>SUMIFS('Ep04.sumif,sumifs'!$F:$F,'Ep04.sumif,sumifs'!$J:$J,'Ep08.offset'!$A7,'Ep04.sumif,sumifs'!$C:$C,'Ep08.offset'!F$5)</f>
        <v>0</v>
      </c>
      <c r="G7">
        <f>SUMIFS('Ep04.sumif,sumifs'!$F:$F,'Ep04.sumif,sumifs'!$J:$J,'Ep08.offset'!$A7,'Ep04.sumif,sumifs'!$C:$C,'Ep08.offset'!G$5)</f>
        <v>7200</v>
      </c>
      <c r="H7">
        <f>SUMIF('Ep04.sumif,sumifs'!$J:$J,'Ep08.offset'!$A7,'Ep04.sumif,sumifs'!$F:$F)</f>
        <v>47500</v>
      </c>
      <c r="L7" s="6"/>
      <c r="M7" s="6"/>
      <c r="N7" s="6"/>
      <c r="O7" s="6"/>
      <c r="P7" s="6"/>
      <c r="Q7" s="6"/>
      <c r="R7" s="6"/>
      <c r="S7" s="13"/>
    </row>
    <row r="8" spans="1:19" x14ac:dyDescent="0.3">
      <c r="A8" t="s">
        <v>23</v>
      </c>
      <c r="B8">
        <f>SUMIFS('Ep04.sumif,sumifs'!$F:$F,'Ep04.sumif,sumifs'!$J:$J,'Ep08.offset'!$A8,'Ep04.sumif,sumifs'!$C:$C,'Ep08.offset'!B$5)</f>
        <v>0</v>
      </c>
      <c r="C8">
        <f>SUMIFS('Ep04.sumif,sumifs'!$F:$F,'Ep04.sumif,sumifs'!$J:$J,'Ep08.offset'!$A8,'Ep04.sumif,sumifs'!$C:$C,'Ep08.offset'!C$5)</f>
        <v>0</v>
      </c>
      <c r="D8">
        <f>SUMIFS('Ep04.sumif,sumifs'!$F:$F,'Ep04.sumif,sumifs'!$J:$J,'Ep08.offset'!$A8,'Ep04.sumif,sumifs'!$C:$C,'Ep08.offset'!D$5)</f>
        <v>0</v>
      </c>
      <c r="E8">
        <f>SUMIFS('Ep04.sumif,sumifs'!$F:$F,'Ep04.sumif,sumifs'!$J:$J,'Ep08.offset'!$A8,'Ep04.sumif,sumifs'!$C:$C,'Ep08.offset'!E$5)</f>
        <v>20500</v>
      </c>
      <c r="F8">
        <f>SUMIFS('Ep04.sumif,sumifs'!$F:$F,'Ep04.sumif,sumifs'!$J:$J,'Ep08.offset'!$A8,'Ep04.sumif,sumifs'!$C:$C,'Ep08.offset'!F$5)</f>
        <v>0</v>
      </c>
      <c r="G8">
        <f>SUMIFS('Ep04.sumif,sumifs'!$F:$F,'Ep04.sumif,sumifs'!$J:$J,'Ep08.offset'!$A8,'Ep04.sumif,sumifs'!$C:$C,'Ep08.offset'!G$5)</f>
        <v>32600</v>
      </c>
      <c r="H8">
        <f>SUMIF('Ep04.sumif,sumifs'!$J:$J,'Ep08.offset'!$A8,'Ep04.sumif,sumifs'!$F:$F)</f>
        <v>53100</v>
      </c>
      <c r="L8" s="6"/>
      <c r="M8" s="6"/>
      <c r="N8" s="6"/>
      <c r="O8" s="6"/>
      <c r="P8" s="6"/>
      <c r="Q8" s="6"/>
      <c r="R8" s="6"/>
      <c r="S8" s="13"/>
    </row>
    <row r="9" spans="1:19" x14ac:dyDescent="0.3">
      <c r="A9" t="s">
        <v>24</v>
      </c>
      <c r="B9">
        <f>SUMIFS('Ep04.sumif,sumifs'!$F:$F,'Ep04.sumif,sumifs'!$J:$J,'Ep08.offset'!$A9,'Ep04.sumif,sumifs'!$C:$C,'Ep08.offset'!B$5)</f>
        <v>0</v>
      </c>
      <c r="C9">
        <f>SUMIFS('Ep04.sumif,sumifs'!$F:$F,'Ep04.sumif,sumifs'!$J:$J,'Ep08.offset'!$A9,'Ep04.sumif,sumifs'!$C:$C,'Ep08.offset'!C$5)</f>
        <v>29400</v>
      </c>
      <c r="D9">
        <f>SUMIFS('Ep04.sumif,sumifs'!$F:$F,'Ep04.sumif,sumifs'!$J:$J,'Ep08.offset'!$A9,'Ep04.sumif,sumifs'!$C:$C,'Ep08.offset'!D$5)</f>
        <v>110400</v>
      </c>
      <c r="E9">
        <f>SUMIFS('Ep04.sumif,sumifs'!$F:$F,'Ep04.sumif,sumifs'!$J:$J,'Ep08.offset'!$A9,'Ep04.sumif,sumifs'!$C:$C,'Ep08.offset'!E$5)</f>
        <v>28600</v>
      </c>
      <c r="F9">
        <f>SUMIFS('Ep04.sumif,sumifs'!$F:$F,'Ep04.sumif,sumifs'!$J:$J,'Ep08.offset'!$A9,'Ep04.sumif,sumifs'!$C:$C,'Ep08.offset'!F$5)</f>
        <v>58000</v>
      </c>
      <c r="G9">
        <f>SUMIFS('Ep04.sumif,sumifs'!$F:$F,'Ep04.sumif,sumifs'!$J:$J,'Ep08.offset'!$A9,'Ep04.sumif,sumifs'!$C:$C,'Ep08.offset'!G$5)</f>
        <v>44500</v>
      </c>
      <c r="H9">
        <f>SUMIF('Ep04.sumif,sumifs'!$J:$J,'Ep08.offset'!$A9,'Ep04.sumif,sumifs'!$F:$F)</f>
        <v>270900</v>
      </c>
      <c r="L9" s="6"/>
      <c r="M9" s="6"/>
      <c r="N9" s="6"/>
      <c r="O9" s="6"/>
      <c r="P9" s="6"/>
      <c r="Q9" s="6"/>
      <c r="R9" s="6"/>
      <c r="S9" s="13"/>
    </row>
    <row r="10" spans="1:19" x14ac:dyDescent="0.3">
      <c r="A10" t="s">
        <v>25</v>
      </c>
      <c r="B10">
        <f>SUMIFS('Ep04.sumif,sumifs'!$F:$F,'Ep04.sumif,sumifs'!$J:$J,'Ep08.offset'!$A10,'Ep04.sumif,sumifs'!$C:$C,'Ep08.offset'!B$5)</f>
        <v>59700</v>
      </c>
      <c r="C10">
        <f>SUMIFS('Ep04.sumif,sumifs'!$F:$F,'Ep04.sumif,sumifs'!$J:$J,'Ep08.offset'!$A10,'Ep04.sumif,sumifs'!$C:$C,'Ep08.offset'!C$5)</f>
        <v>0</v>
      </c>
      <c r="D10">
        <f>SUMIFS('Ep04.sumif,sumifs'!$F:$F,'Ep04.sumif,sumifs'!$J:$J,'Ep08.offset'!$A10,'Ep04.sumif,sumifs'!$C:$C,'Ep08.offset'!D$5)</f>
        <v>27700</v>
      </c>
      <c r="E10">
        <f>SUMIFS('Ep04.sumif,sumifs'!$F:$F,'Ep04.sumif,sumifs'!$J:$J,'Ep08.offset'!$A10,'Ep04.sumif,sumifs'!$C:$C,'Ep08.offset'!E$5)</f>
        <v>0</v>
      </c>
      <c r="F10">
        <f>SUMIFS('Ep04.sumif,sumifs'!$F:$F,'Ep04.sumif,sumifs'!$J:$J,'Ep08.offset'!$A10,'Ep04.sumif,sumifs'!$C:$C,'Ep08.offset'!F$5)</f>
        <v>0</v>
      </c>
      <c r="G10">
        <f>SUMIFS('Ep04.sumif,sumifs'!$F:$F,'Ep04.sumif,sumifs'!$J:$J,'Ep08.offset'!$A10,'Ep04.sumif,sumifs'!$C:$C,'Ep08.offset'!G$5)</f>
        <v>0</v>
      </c>
      <c r="H10">
        <f>SUMIF('Ep04.sumif,sumifs'!$J:$J,'Ep08.offset'!$A10,'Ep04.sumif,sumifs'!$F:$F)</f>
        <v>87400</v>
      </c>
      <c r="L10" s="6"/>
      <c r="M10" s="6"/>
      <c r="N10" s="6"/>
      <c r="O10" s="6"/>
      <c r="P10" s="6"/>
      <c r="Q10" s="6"/>
      <c r="R10" s="6"/>
      <c r="S10" s="13"/>
    </row>
    <row r="11" spans="1:19" x14ac:dyDescent="0.3">
      <c r="A11" t="s">
        <v>26</v>
      </c>
      <c r="B11">
        <f>SUMIFS('Ep04.sumif,sumifs'!$F:$F,'Ep04.sumif,sumifs'!$J:$J,'Ep08.offset'!$A11,'Ep04.sumif,sumifs'!$C:$C,'Ep08.offset'!B$5)</f>
        <v>47000</v>
      </c>
      <c r="C11">
        <f>SUMIFS('Ep04.sumif,sumifs'!$F:$F,'Ep04.sumif,sumifs'!$J:$J,'Ep08.offset'!$A11,'Ep04.sumif,sumifs'!$C:$C,'Ep08.offset'!C$5)</f>
        <v>21300</v>
      </c>
      <c r="D11">
        <f>SUMIFS('Ep04.sumif,sumifs'!$F:$F,'Ep04.sumif,sumifs'!$J:$J,'Ep08.offset'!$A11,'Ep04.sumif,sumifs'!$C:$C,'Ep08.offset'!D$5)</f>
        <v>26800</v>
      </c>
      <c r="E11">
        <f>SUMIFS('Ep04.sumif,sumifs'!$F:$F,'Ep04.sumif,sumifs'!$J:$J,'Ep08.offset'!$A11,'Ep04.sumif,sumifs'!$C:$C,'Ep08.offset'!E$5)</f>
        <v>47400</v>
      </c>
      <c r="F11">
        <f>SUMIFS('Ep04.sumif,sumifs'!$F:$F,'Ep04.sumif,sumifs'!$J:$J,'Ep08.offset'!$A11,'Ep04.sumif,sumifs'!$C:$C,'Ep08.offset'!F$5)</f>
        <v>29300</v>
      </c>
      <c r="G11">
        <f>SUMIFS('Ep04.sumif,sumifs'!$F:$F,'Ep04.sumif,sumifs'!$J:$J,'Ep08.offset'!$A11,'Ep04.sumif,sumifs'!$C:$C,'Ep08.offset'!G$5)</f>
        <v>0</v>
      </c>
      <c r="H11">
        <f>SUMIF('Ep04.sumif,sumifs'!$J:$J,'Ep08.offset'!$A11,'Ep04.sumif,sumifs'!$F:$F)</f>
        <v>171800</v>
      </c>
      <c r="L11" s="6"/>
      <c r="M11" s="6"/>
      <c r="N11" s="6"/>
      <c r="O11" s="6"/>
      <c r="P11" s="6"/>
      <c r="Q11" s="6"/>
      <c r="R11" s="6"/>
      <c r="S11" s="13"/>
    </row>
    <row r="12" spans="1:19" x14ac:dyDescent="0.3">
      <c r="A12" t="s">
        <v>27</v>
      </c>
      <c r="B12">
        <f>SUMIFS('Ep04.sumif,sumifs'!$F:$F,'Ep04.sumif,sumifs'!$J:$J,'Ep08.offset'!$A12,'Ep04.sumif,sumifs'!$C:$C,'Ep08.offset'!B$5)</f>
        <v>0</v>
      </c>
      <c r="C12">
        <f>SUMIFS('Ep04.sumif,sumifs'!$F:$F,'Ep04.sumif,sumifs'!$J:$J,'Ep08.offset'!$A12,'Ep04.sumif,sumifs'!$C:$C,'Ep08.offset'!C$5)</f>
        <v>15500</v>
      </c>
      <c r="D12">
        <f>SUMIFS('Ep04.sumif,sumifs'!$F:$F,'Ep04.sumif,sumifs'!$J:$J,'Ep08.offset'!$A12,'Ep04.sumif,sumifs'!$C:$C,'Ep08.offset'!D$5)</f>
        <v>0</v>
      </c>
      <c r="E12">
        <f>SUMIFS('Ep04.sumif,sumifs'!$F:$F,'Ep04.sumif,sumifs'!$J:$J,'Ep08.offset'!$A12,'Ep04.sumif,sumifs'!$C:$C,'Ep08.offset'!E$5)</f>
        <v>0</v>
      </c>
      <c r="F12">
        <f>SUMIFS('Ep04.sumif,sumifs'!$F:$F,'Ep04.sumif,sumifs'!$J:$J,'Ep08.offset'!$A12,'Ep04.sumif,sumifs'!$C:$C,'Ep08.offset'!F$5)</f>
        <v>0</v>
      </c>
      <c r="G12">
        <f>SUMIFS('Ep04.sumif,sumifs'!$F:$F,'Ep04.sumif,sumifs'!$J:$J,'Ep08.offset'!$A12,'Ep04.sumif,sumifs'!$C:$C,'Ep08.offset'!G$5)</f>
        <v>104300</v>
      </c>
      <c r="H12">
        <f>SUMIF('Ep04.sumif,sumifs'!$J:$J,'Ep08.offset'!$A12,'Ep04.sumif,sumifs'!$F:$F)</f>
        <v>119800</v>
      </c>
      <c r="L12" s="6"/>
      <c r="M12" s="6"/>
      <c r="N12" s="6"/>
      <c r="O12" s="6"/>
      <c r="P12" s="6"/>
      <c r="Q12" s="6"/>
      <c r="R12" s="6"/>
      <c r="S12" s="13"/>
    </row>
    <row r="13" spans="1:19" x14ac:dyDescent="0.3">
      <c r="A13" t="s">
        <v>28</v>
      </c>
      <c r="B13">
        <f>SUMIFS('Ep04.sumif,sumifs'!$F:$F,'Ep04.sumif,sumifs'!$J:$J,'Ep08.offset'!$A13,'Ep04.sumif,sumifs'!$C:$C,'Ep08.offset'!B$5)</f>
        <v>0</v>
      </c>
      <c r="C13">
        <f>SUMIFS('Ep04.sumif,sumifs'!$F:$F,'Ep04.sumif,sumifs'!$J:$J,'Ep08.offset'!$A13,'Ep04.sumif,sumifs'!$C:$C,'Ep08.offset'!C$5)</f>
        <v>0</v>
      </c>
      <c r="D13">
        <f>SUMIFS('Ep04.sumif,sumifs'!$F:$F,'Ep04.sumif,sumifs'!$J:$J,'Ep08.offset'!$A13,'Ep04.sumif,sumifs'!$C:$C,'Ep08.offset'!D$5)</f>
        <v>13500</v>
      </c>
      <c r="E13">
        <f>SUMIFS('Ep04.sumif,sumifs'!$F:$F,'Ep04.sumif,sumifs'!$J:$J,'Ep08.offset'!$A13,'Ep04.sumif,sumifs'!$C:$C,'Ep08.offset'!E$5)</f>
        <v>0</v>
      </c>
      <c r="F13">
        <f>SUMIFS('Ep04.sumif,sumifs'!$F:$F,'Ep04.sumif,sumifs'!$J:$J,'Ep08.offset'!$A13,'Ep04.sumif,sumifs'!$C:$C,'Ep08.offset'!F$5)</f>
        <v>0</v>
      </c>
      <c r="G13">
        <f>SUMIFS('Ep04.sumif,sumifs'!$F:$F,'Ep04.sumif,sumifs'!$J:$J,'Ep08.offset'!$A13,'Ep04.sumif,sumifs'!$C:$C,'Ep08.offset'!G$5)</f>
        <v>0</v>
      </c>
      <c r="H13">
        <f>SUMIF('Ep04.sumif,sumifs'!$J:$J,'Ep08.offset'!$A13,'Ep04.sumif,sumifs'!$F:$F)</f>
        <v>13500</v>
      </c>
      <c r="L13" s="6"/>
      <c r="M13" s="6"/>
      <c r="N13" s="6"/>
      <c r="O13" s="6"/>
      <c r="P13" s="6"/>
      <c r="Q13" s="6"/>
      <c r="R13" s="6"/>
      <c r="S13" s="13"/>
    </row>
    <row r="14" spans="1:19" x14ac:dyDescent="0.3">
      <c r="L14" s="6"/>
      <c r="M14" s="6"/>
      <c r="N14" s="6"/>
      <c r="O14" s="6"/>
      <c r="P14" s="6"/>
      <c r="Q14" s="6"/>
      <c r="R14" s="6"/>
      <c r="S14" s="13"/>
    </row>
    <row r="15" spans="1:19" x14ac:dyDescent="0.3">
      <c r="L15" s="6"/>
      <c r="M15" s="6"/>
      <c r="N15" s="6"/>
      <c r="O15" s="6"/>
      <c r="P15" s="6"/>
      <c r="Q15" s="6"/>
      <c r="R15" s="6"/>
      <c r="S15" s="13"/>
    </row>
    <row r="16" spans="1:19" x14ac:dyDescent="0.3">
      <c r="L16" s="6"/>
      <c r="M16" s="6"/>
      <c r="N16" s="6"/>
      <c r="O16" s="6"/>
      <c r="P16" s="6"/>
      <c r="Q16" s="6"/>
      <c r="R16" s="6"/>
      <c r="S16" s="13"/>
    </row>
    <row r="17" spans="12:19" x14ac:dyDescent="0.3">
      <c r="L17" s="6"/>
      <c r="M17" s="6"/>
      <c r="N17" s="6"/>
      <c r="O17" s="6"/>
      <c r="P17" s="6"/>
      <c r="Q17" s="6"/>
      <c r="R17" s="6"/>
      <c r="S17" s="13"/>
    </row>
    <row r="18" spans="12:19" x14ac:dyDescent="0.3">
      <c r="L18" s="6"/>
      <c r="M18" s="6"/>
      <c r="N18" s="6"/>
      <c r="O18" s="6"/>
      <c r="P18" s="6"/>
      <c r="Q18" s="6"/>
      <c r="R18" s="6"/>
      <c r="S18" s="13"/>
    </row>
    <row r="19" spans="12:19" x14ac:dyDescent="0.3">
      <c r="L19" s="14"/>
      <c r="M19" s="14"/>
      <c r="N19" s="14"/>
      <c r="O19" s="14"/>
      <c r="P19" s="14"/>
      <c r="Q19" s="14"/>
      <c r="R19" s="14"/>
      <c r="S19" s="15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9 Q Y o T b j y P L e n A A A A + A A A A B I A H A B D b 2 5 m a W c v U G F j a 2 F n Z S 5 4 b W w g o h g A K K A U A A A A A A A A A A A A A A A A A A A A A A A A A A A A h Y 8 x D o I w G E a v Q r r T 0 q p E y U 8 Z H J X E a G J c m 1 K h A Y q h R b i b g 0 f y C p I o 6 u b 4 v b z h f Y / b H Z K h r r y r a q 1 u T I w o D p C n j G w y b f I Y d e 7 s L 1 H C Y S d k K X L l j b K x 0 W C z G B X O X S J C + r 7 H / Q w 3 b U 5 Y E F B y S r c H W a h a o I + s / 8 u + N t Y J I x X i c H z F c I Z D i h d 0 x f A 8 p E A m D K k 2 X 4 W N x T g A 8 g N h 3 V W u a x U v G 3 + z B z J N I O 8 X / A l Q S w M E F A A C A A g A 9 Q Y o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G K E 0 o i k e 4 D g A A A B E A A A A T A B w A R m 9 y b X V s Y X M v U 2 V j d G l v b j E u b S C i G A A o o B Q A A A A A A A A A A A A A A A A A A A A A A A A A A A A r T k 0 u y c z P U w i G 0 I b W A F B L A Q I t A B Q A A g A I A P U G K E 2 4 8 j y 3 p w A A A P g A A A A S A A A A A A A A A A A A A A A A A A A A A A B D b 2 5 m a W c v U G F j a 2 F n Z S 5 4 b W x Q S w E C L Q A U A A I A C A D 1 B i h N D 8 r p q 6 Q A A A D p A A A A E w A A A A A A A A A A A A A A A A D z A A A A W 0 N v b n R l b n R f V H l w Z X N d L n h t b F B L A Q I t A B Q A A g A I A P U G K E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T n o 4 n p j H J T Y z y o U Z K W R / j A A A A A A I A A A A A A B B m A A A A A Q A A I A A A A F G z s m K 2 y q C N M 4 m s + l I B 9 L f 7 O X b q C 1 d t p m p G 0 p 9 o V q z 1 A A A A A A 6 A A A A A A g A A I A A A A G D l y 3 / p K 3 H E A e 0 J 2 s V M x 5 m H b i r A N Q a c a w s / D k f S / / k P U A A A A B N 3 F y + s G + t 0 O Q e O i I X o i e S W V T A C 6 r + T k Z c i B R J S 0 s q q y c 5 0 r k e u r y F f O i d R l a 6 1 Z P t Y W T y l v J e j X z S V Q L S u m H 2 5 c L l a p C P T y H 7 O i y + R W 9 Q S Q A A A A B p T 4 a S a M + 1 j G 1 E H o G I G v U Y n / 3 X C b m 1 L a m H 3 5 Q Y E H V t f T 5 y U u z o g B X + J r 9 l Z Y C w N i U S Q G E I 9 U f L A P d W U D T / 0 / L Y = < / D a t a M a s h u p > 
</file>

<file path=customXml/itemProps1.xml><?xml version="1.0" encoding="utf-8"?>
<ds:datastoreItem xmlns:ds="http://schemas.openxmlformats.org/officeDocument/2006/customXml" ds:itemID="{86D1960F-D200-4C45-A333-E297ABD5AF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19</vt:i4>
      </vt:variant>
      <vt:variant>
        <vt:lpstr>이름 지정된 범위</vt:lpstr>
      </vt:variant>
      <vt:variant>
        <vt:i4>3</vt:i4>
      </vt:variant>
    </vt:vector>
  </HeadingPairs>
  <TitlesOfParts>
    <vt:vector size="22" baseType="lpstr">
      <vt:lpstr>Ep01.rand</vt:lpstr>
      <vt:lpstr>Ep02.text</vt:lpstr>
      <vt:lpstr>Ep03.countif,countifs</vt:lpstr>
      <vt:lpstr>Ep04.sumif,sumifs</vt:lpstr>
      <vt:lpstr>Ep05.vlookup,hlookup</vt:lpstr>
      <vt:lpstr>Ep06.index,match(1)</vt:lpstr>
      <vt:lpstr>Ep06.index,match(2)</vt:lpstr>
      <vt:lpstr>Ep07.concatenate</vt:lpstr>
      <vt:lpstr>Ep08.offset</vt:lpstr>
      <vt:lpstr>Ep09.indirect</vt:lpstr>
      <vt:lpstr>Ep10.Chart(1)</vt:lpstr>
      <vt:lpstr>Ep10.Chart(1)-result</vt:lpstr>
      <vt:lpstr>Ep11.pivot</vt:lpstr>
      <vt:lpstr>Ep11.pivoted</vt:lpstr>
      <vt:lpstr>Ep12.pivoted</vt:lpstr>
      <vt:lpstr>Ep13.dsum,daverage,dcount</vt:lpstr>
      <vt:lpstr>Ep14.dmax,dmin,dget</vt:lpstr>
      <vt:lpstr>Ep15.customsort(1)</vt:lpstr>
      <vt:lpstr>Ep15.customsort(2)</vt:lpstr>
      <vt:lpstr>movieDB</vt:lpstr>
      <vt:lpstr>'Ep15.customsort(2)'!orders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2018-09-07T17:29:36Z</dcterms:modified>
</cp:coreProperties>
</file>