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Tool\Project\MokJang\_Excel\"/>
    </mc:Choice>
  </mc:AlternateContent>
  <bookViews>
    <workbookView xWindow="60" yWindow="-45" windowWidth="34845" windowHeight="11925" firstSheet="5" activeTab="5"/>
  </bookViews>
  <sheets>
    <sheet name="악세사리 속성" sheetId="6" r:id="rId1"/>
    <sheet name="악세정의" sheetId="12" r:id="rId2"/>
    <sheet name="gameinfo(원판)" sheetId="10" r:id="rId3"/>
    <sheet name="레벨,상인요구량" sheetId="11" r:id="rId4"/>
    <sheet name="Sheet1" sheetId="13" r:id="rId5"/>
    <sheet name="gameinfo" sheetId="1" r:id="rId6"/>
    <sheet name="iteminfo" sheetId="4" r:id="rId7"/>
    <sheet name="lng_gameinfo" sheetId="14" r:id="rId8"/>
    <sheet name="lng_iteminfo" sheetId="16" r:id="rId9"/>
  </sheets>
  <calcPr calcId="152511"/>
</workbook>
</file>

<file path=xl/calcChain.xml><?xml version="1.0" encoding="utf-8"?>
<calcChain xmlns="http://schemas.openxmlformats.org/spreadsheetml/2006/main">
  <c r="O678" i="4" l="1"/>
  <c r="O679" i="4" s="1"/>
  <c r="O680" i="4" s="1"/>
  <c r="O681" i="4" s="1"/>
  <c r="R678" i="4"/>
  <c r="R679" i="4"/>
  <c r="R680" i="4"/>
  <c r="R681" i="4"/>
  <c r="T16" i="1" l="1"/>
  <c r="O97" i="4" l="1"/>
  <c r="O98" i="4" s="1"/>
  <c r="O99" i="4" s="1"/>
  <c r="O100" i="4" s="1"/>
  <c r="O101" i="4" s="1"/>
  <c r="O102" i="4" s="1"/>
  <c r="O67" i="4"/>
  <c r="O68" i="4" s="1"/>
  <c r="O69" i="4" s="1"/>
  <c r="O70" i="4" s="1"/>
  <c r="O66" i="4"/>
  <c r="AB755" i="4" l="1"/>
  <c r="AB759" i="4"/>
  <c r="AB763" i="4"/>
  <c r="AB767" i="4"/>
  <c r="AB771" i="4"/>
  <c r="AB775" i="4"/>
  <c r="AB779" i="4"/>
  <c r="O758" i="16"/>
  <c r="AB753" i="4" s="1"/>
  <c r="O759" i="16"/>
  <c r="AB754" i="4" s="1"/>
  <c r="O760" i="16"/>
  <c r="O761" i="16"/>
  <c r="AB756" i="4" s="1"/>
  <c r="O762" i="16"/>
  <c r="AB757" i="4" s="1"/>
  <c r="O763" i="16"/>
  <c r="AB758" i="4" s="1"/>
  <c r="O764" i="16"/>
  <c r="O765" i="16"/>
  <c r="AB760" i="4" s="1"/>
  <c r="O766" i="16"/>
  <c r="AB761" i="4" s="1"/>
  <c r="O767" i="16"/>
  <c r="AB762" i="4" s="1"/>
  <c r="O768" i="16"/>
  <c r="O769" i="16"/>
  <c r="AB764" i="4" s="1"/>
  <c r="O770" i="16"/>
  <c r="AB765" i="4" s="1"/>
  <c r="O771" i="16"/>
  <c r="AB766" i="4" s="1"/>
  <c r="O772" i="16"/>
  <c r="O773" i="16"/>
  <c r="AB768" i="4" s="1"/>
  <c r="O774" i="16"/>
  <c r="AB769" i="4" s="1"/>
  <c r="O775" i="16"/>
  <c r="AB770" i="4" s="1"/>
  <c r="O776" i="16"/>
  <c r="O777" i="16"/>
  <c r="AB772" i="4" s="1"/>
  <c r="O778" i="16"/>
  <c r="AB773" i="4" s="1"/>
  <c r="O779" i="16"/>
  <c r="AB774" i="4" s="1"/>
  <c r="O780" i="16"/>
  <c r="O781" i="16"/>
  <c r="AB776" i="4" s="1"/>
  <c r="O782" i="16"/>
  <c r="AB777" i="4" s="1"/>
  <c r="O783" i="16"/>
  <c r="AB778" i="4" s="1"/>
  <c r="O784" i="16"/>
  <c r="O785" i="16"/>
  <c r="AB780" i="4" s="1"/>
  <c r="R1294" i="4"/>
  <c r="R1293" i="4"/>
  <c r="R1292" i="4"/>
  <c r="S742" i="4" l="1"/>
  <c r="T742" i="4" s="1"/>
  <c r="S743" i="4" l="1"/>
  <c r="S744" i="4" l="1"/>
  <c r="T743" i="4"/>
  <c r="T744" i="4" l="1"/>
  <c r="S745" i="4"/>
  <c r="S746" i="4" l="1"/>
  <c r="T745" i="4"/>
  <c r="T746" i="4" l="1"/>
  <c r="S747" i="4"/>
  <c r="S748" i="4" l="1"/>
  <c r="T747" i="4"/>
  <c r="T748" i="4" l="1"/>
  <c r="S749" i="4"/>
  <c r="S750" i="4" l="1"/>
  <c r="T750" i="4" s="1"/>
  <c r="T749" i="4"/>
  <c r="O33" i="4" l="1"/>
  <c r="O34" i="4" s="1"/>
  <c r="O35" i="4" s="1"/>
  <c r="O36" i="4" s="1"/>
  <c r="O37" i="4" s="1"/>
  <c r="O38" i="4" s="1"/>
  <c r="T1310" i="4" l="1"/>
  <c r="T1311" i="4" s="1"/>
  <c r="T1312" i="4" s="1"/>
  <c r="T1305" i="4"/>
  <c r="T1306" i="4" s="1"/>
  <c r="T1304" i="4"/>
  <c r="T1298" i="4"/>
  <c r="T1299" i="4" s="1"/>
  <c r="T1300" i="4" s="1"/>
  <c r="R1312" i="4"/>
  <c r="R1311" i="4"/>
  <c r="R1310" i="4"/>
  <c r="R1309" i="4"/>
  <c r="U1308" i="4"/>
  <c r="U1309" i="4" s="1"/>
  <c r="U1310" i="4" s="1"/>
  <c r="U1311" i="4" s="1"/>
  <c r="U1312" i="4" s="1"/>
  <c r="R1308" i="4"/>
  <c r="R1307" i="4"/>
  <c r="R1306" i="4"/>
  <c r="R1305" i="4"/>
  <c r="R1304" i="4"/>
  <c r="R1303" i="4"/>
  <c r="R1302" i="4"/>
  <c r="U1301" i="4"/>
  <c r="U1302" i="4" s="1"/>
  <c r="U1303" i="4" s="1"/>
  <c r="U1304" i="4" s="1"/>
  <c r="U1305" i="4" s="1"/>
  <c r="U1306" i="4" s="1"/>
  <c r="R1301" i="4"/>
  <c r="R1300" i="4"/>
  <c r="R1299" i="4"/>
  <c r="R1298" i="4"/>
  <c r="R1297" i="4"/>
  <c r="U1296" i="4"/>
  <c r="U1297" i="4" s="1"/>
  <c r="U1298" i="4" s="1"/>
  <c r="U1299" i="4" s="1"/>
  <c r="U1300" i="4" s="1"/>
  <c r="R1296" i="4"/>
  <c r="R1295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F35" i="4" s="1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F465" i="4" l="1"/>
  <c r="F464" i="4"/>
  <c r="F463" i="4"/>
  <c r="F462" i="4"/>
  <c r="F461" i="4"/>
  <c r="F460" i="4"/>
  <c r="F459" i="4"/>
  <c r="F458" i="4"/>
  <c r="F457" i="4"/>
  <c r="F456" i="4"/>
  <c r="F455" i="4"/>
  <c r="F454" i="4"/>
  <c r="R6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805" i="4"/>
  <c r="F804" i="4"/>
  <c r="F803" i="4"/>
  <c r="F802" i="4"/>
  <c r="F80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591" i="4"/>
  <c r="F534" i="4"/>
  <c r="F489" i="4"/>
  <c r="F478" i="4"/>
  <c r="F477" i="4"/>
  <c r="F476" i="4"/>
  <c r="F475" i="4"/>
  <c r="F474" i="4"/>
  <c r="F473" i="4"/>
  <c r="F472" i="4"/>
  <c r="F471" i="4"/>
  <c r="F470" i="4"/>
  <c r="F469" i="4"/>
  <c r="F468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R257" i="4"/>
  <c r="F264" i="4"/>
  <c r="F263" i="4"/>
  <c r="F262" i="4"/>
  <c r="F261" i="4"/>
  <c r="F260" i="4"/>
  <c r="F259" i="4"/>
  <c r="F258" i="4"/>
  <c r="F257" i="4"/>
  <c r="R248" i="4"/>
  <c r="F255" i="4"/>
  <c r="F254" i="4"/>
  <c r="F253" i="4"/>
  <c r="F252" i="4"/>
  <c r="F251" i="4"/>
  <c r="F250" i="4"/>
  <c r="F249" i="4"/>
  <c r="F248" i="4"/>
  <c r="R236" i="4"/>
  <c r="F246" i="4"/>
  <c r="F245" i="4"/>
  <c r="F244" i="4"/>
  <c r="F243" i="4"/>
  <c r="F242" i="4"/>
  <c r="F241" i="4"/>
  <c r="F240" i="4"/>
  <c r="F239" i="4"/>
  <c r="F238" i="4"/>
  <c r="F237" i="4"/>
  <c r="F236" i="4"/>
  <c r="R225" i="4"/>
  <c r="F234" i="4"/>
  <c r="F233" i="4"/>
  <c r="F232" i="4"/>
  <c r="F231" i="4"/>
  <c r="F230" i="4"/>
  <c r="F229" i="4"/>
  <c r="F228" i="4"/>
  <c r="F227" i="4"/>
  <c r="F226" i="4"/>
  <c r="F225" i="4"/>
  <c r="R214" i="4"/>
  <c r="F223" i="4"/>
  <c r="F222" i="4"/>
  <c r="F221" i="4"/>
  <c r="F220" i="4"/>
  <c r="F219" i="4"/>
  <c r="F218" i="4"/>
  <c r="F217" i="4"/>
  <c r="F216" i="4"/>
  <c r="F215" i="4"/>
  <c r="F214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R115" i="4"/>
  <c r="R114" i="4"/>
  <c r="R113" i="4"/>
  <c r="R112" i="4"/>
  <c r="R111" i="4"/>
  <c r="R110" i="4"/>
  <c r="R109" i="4"/>
  <c r="R108" i="4"/>
  <c r="R107" i="4"/>
  <c r="F115" i="4"/>
  <c r="F114" i="4"/>
  <c r="F113" i="4"/>
  <c r="F112" i="4"/>
  <c r="F111" i="4"/>
  <c r="F110" i="4"/>
  <c r="F109" i="4"/>
  <c r="F108" i="4"/>
  <c r="F107" i="4"/>
  <c r="R102" i="4"/>
  <c r="R101" i="4"/>
  <c r="R99" i="4"/>
  <c r="R98" i="4"/>
  <c r="R100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F102" i="4"/>
  <c r="F101" i="4"/>
  <c r="F99" i="4"/>
  <c r="F98" i="4"/>
  <c r="F100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R70" i="4"/>
  <c r="R69" i="4"/>
  <c r="R67" i="4"/>
  <c r="R68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F70" i="4"/>
  <c r="F69" i="4"/>
  <c r="F67" i="4"/>
  <c r="F66" i="4"/>
  <c r="F68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R35" i="4"/>
  <c r="R34" i="4"/>
  <c r="R38" i="4"/>
  <c r="R37" i="4"/>
  <c r="R33" i="4"/>
  <c r="R36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F34" i="4"/>
  <c r="F38" i="4"/>
  <c r="F37" i="4"/>
  <c r="F33" i="4"/>
  <c r="F36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C551" i="1"/>
  <c r="C81" i="1"/>
  <c r="C936" i="1"/>
  <c r="C935" i="1"/>
  <c r="C934" i="1"/>
  <c r="C933" i="1"/>
  <c r="C932" i="1"/>
  <c r="C931" i="1"/>
  <c r="C930" i="1"/>
  <c r="D911" i="1"/>
  <c r="D910" i="1"/>
  <c r="D909" i="1"/>
  <c r="D908" i="1"/>
  <c r="D907" i="1"/>
  <c r="D906" i="1"/>
  <c r="D905" i="1"/>
  <c r="D904" i="1"/>
  <c r="D903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D706" i="1"/>
  <c r="D705" i="1"/>
  <c r="D704" i="1"/>
  <c r="D703" i="1"/>
  <c r="D702" i="1"/>
  <c r="D701" i="1"/>
  <c r="D700" i="1"/>
  <c r="D699" i="1"/>
  <c r="D698" i="1"/>
  <c r="D697" i="1"/>
  <c r="D696" i="1"/>
  <c r="C706" i="1"/>
  <c r="C705" i="1"/>
  <c r="C704" i="1"/>
  <c r="C703" i="1"/>
  <c r="C702" i="1"/>
  <c r="C701" i="1"/>
  <c r="C700" i="1"/>
  <c r="C699" i="1"/>
  <c r="C698" i="1"/>
  <c r="C697" i="1"/>
  <c r="C696" i="1"/>
  <c r="F693" i="1"/>
  <c r="F692" i="1"/>
  <c r="F691" i="1"/>
  <c r="F690" i="1"/>
  <c r="F689" i="1"/>
  <c r="F688" i="1"/>
  <c r="F687" i="1"/>
  <c r="F686" i="1"/>
  <c r="F685" i="1"/>
  <c r="F684" i="1"/>
  <c r="E693" i="1"/>
  <c r="E692" i="1"/>
  <c r="E691" i="1"/>
  <c r="E690" i="1"/>
  <c r="E689" i="1"/>
  <c r="E688" i="1"/>
  <c r="E687" i="1"/>
  <c r="E686" i="1"/>
  <c r="E685" i="1"/>
  <c r="E684" i="1"/>
  <c r="D693" i="1"/>
  <c r="D692" i="1"/>
  <c r="D691" i="1"/>
  <c r="D690" i="1"/>
  <c r="D689" i="1"/>
  <c r="D688" i="1"/>
  <c r="D687" i="1"/>
  <c r="D686" i="1"/>
  <c r="D685" i="1"/>
  <c r="D684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E648" i="1"/>
  <c r="E647" i="1"/>
  <c r="E646" i="1"/>
  <c r="E645" i="1"/>
  <c r="D648" i="1"/>
  <c r="D647" i="1"/>
  <c r="D646" i="1"/>
  <c r="D645" i="1"/>
  <c r="D642" i="1"/>
  <c r="D641" i="1"/>
  <c r="D640" i="1"/>
  <c r="D639" i="1"/>
  <c r="D638" i="1"/>
  <c r="D637" i="1"/>
  <c r="D636" i="1"/>
  <c r="D635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I542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0" i="1"/>
  <c r="C549" i="1"/>
  <c r="C548" i="1"/>
  <c r="C547" i="1"/>
  <c r="C546" i="1"/>
  <c r="C545" i="1"/>
  <c r="C544" i="1"/>
  <c r="C543" i="1"/>
  <c r="C542" i="1"/>
  <c r="F313" i="1"/>
  <c r="F312" i="1"/>
  <c r="F311" i="1"/>
  <c r="F310" i="1"/>
  <c r="F309" i="1"/>
  <c r="F306" i="1"/>
  <c r="F305" i="1"/>
  <c r="F304" i="1"/>
  <c r="F303" i="1"/>
  <c r="F302" i="1"/>
  <c r="J298" i="1"/>
  <c r="J297" i="1"/>
  <c r="J296" i="1"/>
  <c r="J295" i="1"/>
  <c r="J294" i="1"/>
  <c r="D292" i="1"/>
  <c r="D291" i="1"/>
  <c r="D290" i="1"/>
  <c r="D289" i="1"/>
  <c r="D288" i="1"/>
  <c r="D285" i="1"/>
  <c r="D284" i="1"/>
  <c r="D283" i="1"/>
  <c r="D282" i="1"/>
  <c r="D281" i="1"/>
  <c r="D280" i="1"/>
  <c r="D279" i="1"/>
  <c r="D278" i="1"/>
  <c r="D277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96" i="4" l="1"/>
  <c r="F527" i="4"/>
  <c r="F571" i="4"/>
  <c r="F567" i="4"/>
  <c r="F563" i="4"/>
  <c r="F559" i="4"/>
  <c r="F555" i="4"/>
  <c r="F551" i="4"/>
  <c r="F547" i="4"/>
  <c r="F543" i="4"/>
  <c r="F570" i="4"/>
  <c r="F566" i="4"/>
  <c r="F562" i="4"/>
  <c r="F558" i="4"/>
  <c r="F554" i="4"/>
  <c r="F550" i="4"/>
  <c r="F546" i="4"/>
  <c r="F569" i="4"/>
  <c r="F561" i="4"/>
  <c r="F568" i="4"/>
  <c r="F560" i="4"/>
  <c r="F564" i="4"/>
  <c r="F556" i="4"/>
  <c r="F548" i="4"/>
  <c r="F553" i="4"/>
  <c r="F544" i="4"/>
  <c r="F552" i="4"/>
  <c r="F565" i="4"/>
  <c r="F549" i="4"/>
  <c r="F519" i="4"/>
  <c r="F557" i="4"/>
  <c r="F506" i="4"/>
  <c r="F502" i="4"/>
  <c r="F498" i="4"/>
  <c r="F494" i="4"/>
  <c r="F490" i="4"/>
  <c r="F486" i="4"/>
  <c r="F482" i="4"/>
  <c r="F508" i="4"/>
  <c r="F503" i="4"/>
  <c r="F497" i="4"/>
  <c r="F492" i="4"/>
  <c r="F487" i="4"/>
  <c r="F481" i="4"/>
  <c r="F509" i="4"/>
  <c r="F501" i="4"/>
  <c r="F495" i="4"/>
  <c r="F488" i="4"/>
  <c r="F507" i="4"/>
  <c r="F500" i="4"/>
  <c r="F493" i="4"/>
  <c r="F485" i="4"/>
  <c r="F505" i="4"/>
  <c r="F499" i="4"/>
  <c r="F491" i="4"/>
  <c r="F484" i="4"/>
  <c r="F632" i="4"/>
  <c r="F631" i="4"/>
  <c r="F627" i="4"/>
  <c r="F623" i="4"/>
  <c r="F619" i="4"/>
  <c r="F615" i="4"/>
  <c r="F611" i="4"/>
  <c r="F607" i="4"/>
  <c r="F630" i="4"/>
  <c r="F626" i="4"/>
  <c r="F622" i="4"/>
  <c r="F618" i="4"/>
  <c r="F614" i="4"/>
  <c r="F610" i="4"/>
  <c r="F606" i="4"/>
  <c r="F629" i="4"/>
  <c r="F621" i="4"/>
  <c r="F613" i="4"/>
  <c r="F605" i="4"/>
  <c r="F628" i="4"/>
  <c r="F620" i="4"/>
  <c r="F612" i="4"/>
  <c r="F633" i="4"/>
  <c r="F624" i="4"/>
  <c r="F616" i="4"/>
  <c r="F608" i="4"/>
  <c r="F617" i="4"/>
  <c r="F609" i="4"/>
  <c r="F504" i="4"/>
  <c r="F625" i="4"/>
  <c r="F601" i="4"/>
  <c r="F597" i="4"/>
  <c r="F593" i="4"/>
  <c r="F589" i="4"/>
  <c r="F585" i="4"/>
  <c r="F581" i="4"/>
  <c r="F577" i="4"/>
  <c r="F600" i="4"/>
  <c r="F596" i="4"/>
  <c r="F592" i="4"/>
  <c r="F588" i="4"/>
  <c r="F584" i="4"/>
  <c r="F580" i="4"/>
  <c r="F576" i="4"/>
  <c r="F595" i="4"/>
  <c r="F587" i="4"/>
  <c r="F579" i="4"/>
  <c r="F602" i="4"/>
  <c r="F594" i="4"/>
  <c r="F586" i="4"/>
  <c r="F578" i="4"/>
  <c r="F598" i="4"/>
  <c r="F590" i="4"/>
  <c r="F582" i="4"/>
  <c r="F574" i="4"/>
  <c r="F583" i="4"/>
  <c r="F575" i="4"/>
  <c r="F599" i="4"/>
  <c r="F537" i="4"/>
  <c r="F540" i="4"/>
  <c r="F536" i="4"/>
  <c r="F532" i="4"/>
  <c r="F528" i="4"/>
  <c r="F524" i="4"/>
  <c r="F520" i="4"/>
  <c r="F516" i="4"/>
  <c r="F512" i="4"/>
  <c r="F538" i="4"/>
  <c r="F531" i="4"/>
  <c r="F526" i="4"/>
  <c r="F521" i="4"/>
  <c r="F515" i="4"/>
  <c r="F533" i="4"/>
  <c r="F525" i="4"/>
  <c r="F518" i="4"/>
  <c r="F539" i="4"/>
  <c r="F530" i="4"/>
  <c r="F523" i="4"/>
  <c r="F517" i="4"/>
  <c r="F535" i="4"/>
  <c r="F529" i="4"/>
  <c r="F522" i="4"/>
  <c r="F514" i="4"/>
  <c r="F662" i="4"/>
  <c r="F658" i="4"/>
  <c r="F654" i="4"/>
  <c r="F650" i="4"/>
  <c r="F646" i="4"/>
  <c r="F642" i="4"/>
  <c r="F638" i="4"/>
  <c r="F661" i="4"/>
  <c r="F657" i="4"/>
  <c r="F653" i="4"/>
  <c r="F649" i="4"/>
  <c r="F645" i="4"/>
  <c r="F641" i="4"/>
  <c r="F637" i="4"/>
  <c r="F664" i="4"/>
  <c r="F660" i="4"/>
  <c r="F656" i="4"/>
  <c r="F652" i="4"/>
  <c r="F648" i="4"/>
  <c r="F644" i="4"/>
  <c r="F640" i="4"/>
  <c r="F636" i="4"/>
  <c r="F663" i="4"/>
  <c r="F647" i="4"/>
  <c r="F659" i="4"/>
  <c r="F643" i="4"/>
  <c r="F651" i="4"/>
  <c r="F655" i="4"/>
  <c r="F639" i="4"/>
  <c r="F483" i="4"/>
  <c r="F513" i="4"/>
  <c r="F545" i="4"/>
  <c r="D936" i="1"/>
  <c r="D934" i="1"/>
  <c r="D932" i="1"/>
  <c r="D930" i="1"/>
  <c r="D935" i="1"/>
  <c r="D933" i="1"/>
  <c r="D931" i="1"/>
  <c r="R801" i="4" l="1"/>
  <c r="R802" i="4"/>
  <c r="R803" i="4"/>
  <c r="R804" i="4"/>
  <c r="R805" i="4"/>
  <c r="R237" i="4"/>
  <c r="R238" i="4"/>
  <c r="R239" i="4"/>
  <c r="R240" i="4"/>
  <c r="R241" i="4"/>
  <c r="R242" i="4"/>
  <c r="R243" i="4"/>
  <c r="R244" i="4"/>
  <c r="R245" i="4"/>
  <c r="R246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482" i="4"/>
  <c r="R513" i="4"/>
  <c r="R544" i="4"/>
  <c r="R586" i="4"/>
  <c r="R612" i="4"/>
  <c r="R644" i="4"/>
  <c r="R664" i="4" l="1"/>
  <c r="R486" i="4"/>
  <c r="R481" i="4"/>
  <c r="R620" i="4"/>
  <c r="R502" i="4"/>
  <c r="R494" i="4"/>
  <c r="R648" i="4"/>
  <c r="R509" i="4"/>
  <c r="R501" i="4"/>
  <c r="R493" i="4"/>
  <c r="R485" i="4"/>
  <c r="R602" i="4"/>
  <c r="R632" i="4"/>
  <c r="R616" i="4"/>
  <c r="R660" i="4"/>
  <c r="R576" i="4"/>
  <c r="R580" i="4"/>
  <c r="R584" i="4"/>
  <c r="R588" i="4"/>
  <c r="R592" i="4"/>
  <c r="R596" i="4"/>
  <c r="R600" i="4"/>
  <c r="R577" i="4"/>
  <c r="R581" i="4"/>
  <c r="R585" i="4"/>
  <c r="R589" i="4"/>
  <c r="R593" i="4"/>
  <c r="R597" i="4"/>
  <c r="R601" i="4"/>
  <c r="R575" i="4"/>
  <c r="R579" i="4"/>
  <c r="R583" i="4"/>
  <c r="R587" i="4"/>
  <c r="R591" i="4"/>
  <c r="R595" i="4"/>
  <c r="R599" i="4"/>
  <c r="R574" i="4"/>
  <c r="R590" i="4"/>
  <c r="R638" i="4"/>
  <c r="R642" i="4"/>
  <c r="R646" i="4"/>
  <c r="R650" i="4"/>
  <c r="R654" i="4"/>
  <c r="R658" i="4"/>
  <c r="R662" i="4"/>
  <c r="R639" i="4"/>
  <c r="R643" i="4"/>
  <c r="R647" i="4"/>
  <c r="R651" i="4"/>
  <c r="R655" i="4"/>
  <c r="R659" i="4"/>
  <c r="R663" i="4"/>
  <c r="R637" i="4"/>
  <c r="R641" i="4"/>
  <c r="R645" i="4"/>
  <c r="R649" i="4"/>
  <c r="R653" i="4"/>
  <c r="R657" i="4"/>
  <c r="R661" i="4"/>
  <c r="R636" i="4"/>
  <c r="R506" i="4"/>
  <c r="R498" i="4"/>
  <c r="R490" i="4"/>
  <c r="R598" i="4"/>
  <c r="R582" i="4"/>
  <c r="R628" i="4"/>
  <c r="R656" i="4"/>
  <c r="R640" i="4"/>
  <c r="R606" i="4"/>
  <c r="R610" i="4"/>
  <c r="R614" i="4"/>
  <c r="R618" i="4"/>
  <c r="R622" i="4"/>
  <c r="R626" i="4"/>
  <c r="R630" i="4"/>
  <c r="R605" i="4"/>
  <c r="R607" i="4"/>
  <c r="R611" i="4"/>
  <c r="R615" i="4"/>
  <c r="R619" i="4"/>
  <c r="R623" i="4"/>
  <c r="R627" i="4"/>
  <c r="R631" i="4"/>
  <c r="R609" i="4"/>
  <c r="R613" i="4"/>
  <c r="R617" i="4"/>
  <c r="R621" i="4"/>
  <c r="R625" i="4"/>
  <c r="R629" i="4"/>
  <c r="R633" i="4"/>
  <c r="R484" i="4"/>
  <c r="R488" i="4"/>
  <c r="R492" i="4"/>
  <c r="R496" i="4"/>
  <c r="R500" i="4"/>
  <c r="R504" i="4"/>
  <c r="R508" i="4"/>
  <c r="R483" i="4"/>
  <c r="R487" i="4"/>
  <c r="R491" i="4"/>
  <c r="R495" i="4"/>
  <c r="R499" i="4"/>
  <c r="R503" i="4"/>
  <c r="R507" i="4"/>
  <c r="R505" i="4"/>
  <c r="R497" i="4"/>
  <c r="R489" i="4"/>
  <c r="R594" i="4"/>
  <c r="R578" i="4"/>
  <c r="R624" i="4"/>
  <c r="R608" i="4"/>
  <c r="R652" i="4"/>
  <c r="R565" i="4"/>
  <c r="R561" i="4"/>
  <c r="R557" i="4"/>
  <c r="R569" i="4"/>
  <c r="R545" i="4"/>
  <c r="R571" i="4"/>
  <c r="R567" i="4"/>
  <c r="R563" i="4"/>
  <c r="R559" i="4"/>
  <c r="R555" i="4"/>
  <c r="R551" i="4"/>
  <c r="R547" i="4"/>
  <c r="R553" i="4"/>
  <c r="R549" i="4"/>
  <c r="R570" i="4"/>
  <c r="R566" i="4"/>
  <c r="R562" i="4"/>
  <c r="R558" i="4"/>
  <c r="R554" i="4"/>
  <c r="R550" i="4"/>
  <c r="R546" i="4"/>
  <c r="R543" i="4"/>
  <c r="R568" i="4"/>
  <c r="R564" i="4"/>
  <c r="R560" i="4"/>
  <c r="R556" i="4"/>
  <c r="R552" i="4"/>
  <c r="R548" i="4"/>
  <c r="R540" i="4"/>
  <c r="R536" i="4"/>
  <c r="R532" i="4"/>
  <c r="R528" i="4"/>
  <c r="R524" i="4"/>
  <c r="R520" i="4"/>
  <c r="R516" i="4"/>
  <c r="R539" i="4"/>
  <c r="R535" i="4"/>
  <c r="R531" i="4"/>
  <c r="R527" i="4"/>
  <c r="R523" i="4"/>
  <c r="R519" i="4"/>
  <c r="R515" i="4"/>
  <c r="R538" i="4"/>
  <c r="R534" i="4"/>
  <c r="R530" i="4"/>
  <c r="R526" i="4"/>
  <c r="R522" i="4"/>
  <c r="R518" i="4"/>
  <c r="R514" i="4"/>
  <c r="R512" i="4"/>
  <c r="R537" i="4"/>
  <c r="R533" i="4"/>
  <c r="R529" i="4"/>
  <c r="R525" i="4"/>
  <c r="R521" i="4"/>
  <c r="R517" i="4"/>
  <c r="D16" i="1" l="1"/>
  <c r="D15" i="1"/>
  <c r="D14" i="1"/>
  <c r="T11" i="1"/>
  <c r="T12" i="1"/>
  <c r="T13" i="1"/>
  <c r="T14" i="1"/>
  <c r="T15" i="1"/>
  <c r="T10" i="1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28" i="4"/>
  <c r="J979" i="1" l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S360" i="4" l="1"/>
  <c r="O360" i="4"/>
  <c r="R360" i="4"/>
  <c r="S359" i="4"/>
  <c r="O359" i="4"/>
  <c r="R359" i="4"/>
  <c r="S358" i="4"/>
  <c r="O358" i="4"/>
  <c r="R358" i="4"/>
  <c r="S357" i="4"/>
  <c r="O357" i="4"/>
  <c r="R357" i="4"/>
  <c r="S356" i="4"/>
  <c r="O356" i="4"/>
  <c r="R356" i="4"/>
  <c r="S355" i="4"/>
  <c r="O355" i="4"/>
  <c r="R355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39" i="4"/>
  <c r="U475" i="4"/>
  <c r="D13" i="1"/>
  <c r="D12" i="1"/>
  <c r="D11" i="1"/>
  <c r="D10" i="1"/>
  <c r="N212" i="4"/>
  <c r="N211" i="4"/>
  <c r="N210" i="4"/>
  <c r="N209" i="4"/>
  <c r="N208" i="4"/>
  <c r="R133" i="4"/>
  <c r="R132" i="4"/>
  <c r="R131" i="4"/>
  <c r="R130" i="4"/>
  <c r="R129" i="4"/>
  <c r="R798" i="4" l="1"/>
  <c r="S406" i="4" l="1"/>
  <c r="O406" i="4"/>
  <c r="R406" i="4"/>
  <c r="S405" i="4"/>
  <c r="O405" i="4"/>
  <c r="R405" i="4"/>
  <c r="S404" i="4"/>
  <c r="O404" i="4"/>
  <c r="R404" i="4"/>
  <c r="S403" i="4"/>
  <c r="O403" i="4"/>
  <c r="R403" i="4"/>
  <c r="S402" i="4"/>
  <c r="O402" i="4"/>
  <c r="R402" i="4"/>
  <c r="R440" i="4"/>
  <c r="R795" i="4"/>
  <c r="AH65" i="4" l="1"/>
  <c r="AH68" i="4"/>
  <c r="AH105" i="4" l="1"/>
  <c r="AH104" i="4"/>
  <c r="AH103" i="4"/>
  <c r="AH102" i="4"/>
  <c r="AH73" i="4"/>
  <c r="AH72" i="4"/>
  <c r="AH71" i="4"/>
  <c r="AH70" i="4"/>
  <c r="AH41" i="4"/>
  <c r="AH40" i="4"/>
  <c r="AH39" i="4"/>
  <c r="AH35" i="4"/>
  <c r="R1283" i="4" l="1"/>
  <c r="R1284" i="4"/>
  <c r="R1285" i="4"/>
  <c r="R1286" i="4"/>
  <c r="R1287" i="4"/>
  <c r="R1288" i="4"/>
  <c r="R1289" i="4"/>
  <c r="R1290" i="4"/>
  <c r="R1291" i="4"/>
  <c r="R750" i="4" l="1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AA1118" i="4" l="1"/>
  <c r="AA1117" i="4"/>
  <c r="AA1116" i="4"/>
  <c r="AA1115" i="4"/>
  <c r="AA1114" i="4"/>
  <c r="AA1113" i="4"/>
  <c r="AA1112" i="4"/>
  <c r="AA1111" i="4"/>
  <c r="AA1110" i="4"/>
  <c r="AA1109" i="4"/>
  <c r="AA1108" i="4"/>
  <c r="AA1107" i="4"/>
  <c r="AA1106" i="4"/>
  <c r="AA1105" i="4"/>
  <c r="AA1104" i="4"/>
  <c r="AA1103" i="4"/>
  <c r="AA1102" i="4"/>
  <c r="AA1101" i="4"/>
  <c r="AA1100" i="4"/>
  <c r="AA1099" i="4"/>
  <c r="AA1098" i="4"/>
  <c r="AA1097" i="4"/>
  <c r="AA1096" i="4"/>
  <c r="AA1095" i="4"/>
  <c r="AA1094" i="4"/>
  <c r="AA1093" i="4"/>
  <c r="AA1092" i="4"/>
  <c r="AA1091" i="4"/>
  <c r="AA1090" i="4"/>
  <c r="AA1089" i="4"/>
  <c r="AA1088" i="4"/>
  <c r="AA1087" i="4"/>
  <c r="AA1086" i="4"/>
  <c r="AA1188" i="4" l="1"/>
  <c r="AA1187" i="4"/>
  <c r="AA1186" i="4"/>
  <c r="AA1185" i="4"/>
  <c r="AA1184" i="4"/>
  <c r="AA1183" i="4"/>
  <c r="AA1182" i="4"/>
  <c r="AA1181" i="4"/>
  <c r="AA1180" i="4"/>
  <c r="AA1179" i="4"/>
  <c r="AA1178" i="4"/>
  <c r="AA1177" i="4"/>
  <c r="AA1176" i="4"/>
  <c r="AA1175" i="4"/>
  <c r="AA1174" i="4"/>
  <c r="AA1173" i="4"/>
  <c r="AA1172" i="4"/>
  <c r="AA1171" i="4"/>
  <c r="AA1170" i="4"/>
  <c r="AA1169" i="4"/>
  <c r="AA1168" i="4"/>
  <c r="AA1167" i="4"/>
  <c r="AA1166" i="4"/>
  <c r="AA1165" i="4"/>
  <c r="AA1164" i="4"/>
  <c r="AA1163" i="4"/>
  <c r="AA1162" i="4"/>
  <c r="AA1161" i="4"/>
  <c r="AA1160" i="4"/>
  <c r="AA1159" i="4"/>
  <c r="AA1158" i="4"/>
  <c r="AA1157" i="4"/>
  <c r="AA1156" i="4"/>
  <c r="AA1155" i="4"/>
  <c r="AA1154" i="4"/>
  <c r="AA1153" i="4"/>
  <c r="AA1152" i="4"/>
  <c r="AA1151" i="4"/>
  <c r="AA1150" i="4"/>
  <c r="AA1149" i="4"/>
  <c r="AA1148" i="4"/>
  <c r="AA1147" i="4"/>
  <c r="AA1146" i="4"/>
  <c r="AA1145" i="4"/>
  <c r="AA1144" i="4"/>
  <c r="AA1143" i="4"/>
  <c r="AA1142" i="4"/>
  <c r="AA1141" i="4"/>
  <c r="AA1140" i="4"/>
  <c r="AA1139" i="4"/>
  <c r="AA1138" i="4"/>
  <c r="AA1137" i="4"/>
  <c r="AA1136" i="4"/>
  <c r="AA1135" i="4"/>
  <c r="AA1134" i="4"/>
  <c r="AA1133" i="4"/>
  <c r="AA1132" i="4"/>
  <c r="AA1131" i="4"/>
  <c r="AA1130" i="4"/>
  <c r="AA1129" i="4"/>
  <c r="AA1128" i="4"/>
  <c r="AA1127" i="4"/>
  <c r="AA1126" i="4"/>
  <c r="AA1125" i="4"/>
  <c r="AA1124" i="4"/>
  <c r="AA1123" i="4"/>
  <c r="AA1122" i="4"/>
  <c r="AA1121" i="4"/>
  <c r="AA1120" i="4"/>
  <c r="AA1119" i="4"/>
  <c r="AA1081" i="4"/>
  <c r="AA1083" i="4"/>
  <c r="AA1084" i="4"/>
  <c r="AA1085" i="4"/>
  <c r="AA1082" i="4"/>
  <c r="AA1080" i="4"/>
  <c r="AC1269" i="4" l="1"/>
  <c r="AD1269" i="4" s="1"/>
  <c r="AC1270" i="4"/>
  <c r="AD1270" i="4" s="1"/>
  <c r="AC1271" i="4"/>
  <c r="AD1271" i="4" s="1"/>
  <c r="AC1272" i="4"/>
  <c r="AD1272" i="4" s="1"/>
  <c r="AC1273" i="4"/>
  <c r="AD1273" i="4" s="1"/>
  <c r="AC1274" i="4"/>
  <c r="AD1274" i="4" s="1"/>
  <c r="AC1275" i="4"/>
  <c r="AD1275" i="4" s="1"/>
  <c r="AC1276" i="4"/>
  <c r="AD1276" i="4" s="1"/>
  <c r="AC1277" i="4"/>
  <c r="AD1277" i="4" s="1"/>
  <c r="AC1278" i="4"/>
  <c r="AD1278" i="4" s="1"/>
  <c r="AC1279" i="4"/>
  <c r="AD1279" i="4" s="1"/>
  <c r="AC1280" i="4"/>
  <c r="AD1280" i="4" s="1"/>
  <c r="AC1281" i="4"/>
  <c r="AD1281" i="4" s="1"/>
  <c r="AC1282" i="4"/>
  <c r="AD1282" i="4" s="1"/>
  <c r="AC1254" i="4"/>
  <c r="AD1254" i="4" s="1"/>
  <c r="AC1255" i="4"/>
  <c r="AD1255" i="4" s="1"/>
  <c r="AC1256" i="4"/>
  <c r="AD1256" i="4" s="1"/>
  <c r="AC1257" i="4"/>
  <c r="AD1257" i="4" s="1"/>
  <c r="AC1258" i="4"/>
  <c r="AD1258" i="4" s="1"/>
  <c r="AC1259" i="4"/>
  <c r="AD1259" i="4" s="1"/>
  <c r="AC1260" i="4"/>
  <c r="AD1260" i="4" s="1"/>
  <c r="AC1261" i="4"/>
  <c r="AD1261" i="4" s="1"/>
  <c r="AC1262" i="4"/>
  <c r="AD1262" i="4" s="1"/>
  <c r="AC1263" i="4"/>
  <c r="AD1263" i="4" s="1"/>
  <c r="AC1264" i="4"/>
  <c r="AD1264" i="4" s="1"/>
  <c r="AC1265" i="4"/>
  <c r="AD1265" i="4" s="1"/>
  <c r="AC1266" i="4"/>
  <c r="AD1266" i="4" s="1"/>
  <c r="AC1267" i="4"/>
  <c r="AD1267" i="4" s="1"/>
  <c r="AC1239" i="4"/>
  <c r="AD1239" i="4" s="1"/>
  <c r="AC1240" i="4"/>
  <c r="AD1240" i="4" s="1"/>
  <c r="AC1241" i="4"/>
  <c r="AD1241" i="4" s="1"/>
  <c r="AC1242" i="4"/>
  <c r="AD1242" i="4" s="1"/>
  <c r="AC1243" i="4"/>
  <c r="AD1243" i="4" s="1"/>
  <c r="AC1244" i="4"/>
  <c r="AD1244" i="4" s="1"/>
  <c r="AC1245" i="4"/>
  <c r="AD1245" i="4" s="1"/>
  <c r="AC1246" i="4"/>
  <c r="AD1246" i="4" s="1"/>
  <c r="AC1247" i="4"/>
  <c r="AD1247" i="4" s="1"/>
  <c r="AC1248" i="4"/>
  <c r="AD1248" i="4" s="1"/>
  <c r="AC1249" i="4"/>
  <c r="AD1249" i="4" s="1"/>
  <c r="AC1250" i="4"/>
  <c r="AD1250" i="4" s="1"/>
  <c r="AC1251" i="4"/>
  <c r="AD1251" i="4" s="1"/>
  <c r="AC1252" i="4"/>
  <c r="AD1252" i="4" s="1"/>
  <c r="B1259" i="4"/>
  <c r="E1259" i="4"/>
  <c r="F1259" i="4"/>
  <c r="R1259" i="4" s="1"/>
  <c r="I1259" i="4"/>
  <c r="K1259" i="4"/>
  <c r="B1260" i="4"/>
  <c r="E1260" i="4"/>
  <c r="F1260" i="4"/>
  <c r="R1260" i="4" s="1"/>
  <c r="I1260" i="4"/>
  <c r="K1260" i="4"/>
  <c r="B1261" i="4"/>
  <c r="E1261" i="4"/>
  <c r="F1261" i="4"/>
  <c r="R1261" i="4" s="1"/>
  <c r="I1261" i="4"/>
  <c r="K1261" i="4"/>
  <c r="B1262" i="4"/>
  <c r="E1262" i="4"/>
  <c r="F1262" i="4"/>
  <c r="R1262" i="4" s="1"/>
  <c r="I1262" i="4"/>
  <c r="K1262" i="4"/>
  <c r="B1263" i="4"/>
  <c r="E1263" i="4"/>
  <c r="F1263" i="4"/>
  <c r="R1263" i="4" s="1"/>
  <c r="I1263" i="4"/>
  <c r="K1263" i="4"/>
  <c r="B1264" i="4"/>
  <c r="E1264" i="4"/>
  <c r="F1264" i="4"/>
  <c r="R1264" i="4" s="1"/>
  <c r="I1264" i="4"/>
  <c r="K1264" i="4"/>
  <c r="B1265" i="4"/>
  <c r="E1265" i="4"/>
  <c r="F1265" i="4"/>
  <c r="R1265" i="4" s="1"/>
  <c r="I1265" i="4"/>
  <c r="K1265" i="4"/>
  <c r="B1266" i="4"/>
  <c r="E1266" i="4"/>
  <c r="F1266" i="4"/>
  <c r="R1266" i="4" s="1"/>
  <c r="I1266" i="4"/>
  <c r="K1266" i="4"/>
  <c r="B1267" i="4"/>
  <c r="E1267" i="4"/>
  <c r="F1267" i="4"/>
  <c r="R1267" i="4" s="1"/>
  <c r="I1267" i="4"/>
  <c r="K1267" i="4"/>
  <c r="B1268" i="4"/>
  <c r="E1268" i="4"/>
  <c r="F1268" i="4"/>
  <c r="R1268" i="4" s="1"/>
  <c r="I1268" i="4"/>
  <c r="K1268" i="4"/>
  <c r="B1269" i="4"/>
  <c r="E1269" i="4"/>
  <c r="F1269" i="4"/>
  <c r="R1269" i="4" s="1"/>
  <c r="I1269" i="4"/>
  <c r="K1269" i="4"/>
  <c r="B1270" i="4"/>
  <c r="E1270" i="4"/>
  <c r="F1270" i="4"/>
  <c r="R1270" i="4" s="1"/>
  <c r="I1270" i="4"/>
  <c r="K1270" i="4"/>
  <c r="B1271" i="4"/>
  <c r="E1271" i="4"/>
  <c r="F1271" i="4"/>
  <c r="R1271" i="4" s="1"/>
  <c r="I1271" i="4"/>
  <c r="K1271" i="4"/>
  <c r="B1272" i="4"/>
  <c r="E1272" i="4"/>
  <c r="F1272" i="4"/>
  <c r="R1272" i="4" s="1"/>
  <c r="I1272" i="4"/>
  <c r="K1272" i="4"/>
  <c r="B1273" i="4"/>
  <c r="E1273" i="4"/>
  <c r="F1273" i="4"/>
  <c r="R1273" i="4" s="1"/>
  <c r="I1273" i="4"/>
  <c r="K1273" i="4"/>
  <c r="B1274" i="4"/>
  <c r="E1274" i="4"/>
  <c r="F1274" i="4"/>
  <c r="R1274" i="4" s="1"/>
  <c r="I1274" i="4"/>
  <c r="K1274" i="4"/>
  <c r="B1275" i="4"/>
  <c r="E1275" i="4"/>
  <c r="F1275" i="4"/>
  <c r="R1275" i="4" s="1"/>
  <c r="I1275" i="4"/>
  <c r="K1275" i="4"/>
  <c r="B1276" i="4"/>
  <c r="E1276" i="4"/>
  <c r="F1276" i="4"/>
  <c r="R1276" i="4" s="1"/>
  <c r="I1276" i="4"/>
  <c r="K1276" i="4"/>
  <c r="B1277" i="4"/>
  <c r="E1277" i="4"/>
  <c r="F1277" i="4"/>
  <c r="R1277" i="4" s="1"/>
  <c r="I1277" i="4"/>
  <c r="K1277" i="4"/>
  <c r="B1278" i="4"/>
  <c r="E1278" i="4"/>
  <c r="F1278" i="4"/>
  <c r="R1278" i="4" s="1"/>
  <c r="I1278" i="4"/>
  <c r="K1278" i="4"/>
  <c r="B1279" i="4"/>
  <c r="E1279" i="4"/>
  <c r="F1279" i="4"/>
  <c r="R1279" i="4" s="1"/>
  <c r="I1279" i="4"/>
  <c r="K1279" i="4"/>
  <c r="B1280" i="4"/>
  <c r="E1280" i="4"/>
  <c r="F1280" i="4"/>
  <c r="R1280" i="4" s="1"/>
  <c r="I1280" i="4"/>
  <c r="K1280" i="4"/>
  <c r="B1281" i="4"/>
  <c r="E1281" i="4"/>
  <c r="F1281" i="4"/>
  <c r="R1281" i="4" s="1"/>
  <c r="I1281" i="4"/>
  <c r="K1281" i="4"/>
  <c r="B1282" i="4"/>
  <c r="E1282" i="4"/>
  <c r="F1282" i="4"/>
  <c r="R1282" i="4" s="1"/>
  <c r="I1282" i="4"/>
  <c r="K1282" i="4"/>
  <c r="B1239" i="4"/>
  <c r="E1239" i="4"/>
  <c r="F1239" i="4"/>
  <c r="R1239" i="4" s="1"/>
  <c r="I1239" i="4"/>
  <c r="K1239" i="4"/>
  <c r="B1240" i="4"/>
  <c r="E1240" i="4"/>
  <c r="F1240" i="4"/>
  <c r="R1240" i="4" s="1"/>
  <c r="I1240" i="4"/>
  <c r="K1240" i="4"/>
  <c r="B1241" i="4"/>
  <c r="E1241" i="4"/>
  <c r="F1241" i="4"/>
  <c r="R1241" i="4" s="1"/>
  <c r="I1241" i="4"/>
  <c r="K1241" i="4"/>
  <c r="B1242" i="4"/>
  <c r="E1242" i="4"/>
  <c r="F1242" i="4"/>
  <c r="R1242" i="4" s="1"/>
  <c r="I1242" i="4"/>
  <c r="K1242" i="4"/>
  <c r="B1243" i="4"/>
  <c r="E1243" i="4"/>
  <c r="F1243" i="4"/>
  <c r="R1243" i="4" s="1"/>
  <c r="I1243" i="4"/>
  <c r="K1243" i="4"/>
  <c r="B1244" i="4"/>
  <c r="E1244" i="4"/>
  <c r="F1244" i="4"/>
  <c r="R1244" i="4" s="1"/>
  <c r="I1244" i="4"/>
  <c r="K1244" i="4"/>
  <c r="B1245" i="4"/>
  <c r="E1245" i="4"/>
  <c r="F1245" i="4"/>
  <c r="R1245" i="4" s="1"/>
  <c r="I1245" i="4"/>
  <c r="K1245" i="4"/>
  <c r="B1246" i="4"/>
  <c r="E1246" i="4"/>
  <c r="F1246" i="4"/>
  <c r="R1246" i="4" s="1"/>
  <c r="I1246" i="4"/>
  <c r="K1246" i="4"/>
  <c r="B1247" i="4"/>
  <c r="E1247" i="4"/>
  <c r="F1247" i="4"/>
  <c r="R1247" i="4" s="1"/>
  <c r="I1247" i="4"/>
  <c r="K1247" i="4"/>
  <c r="B1248" i="4"/>
  <c r="E1248" i="4"/>
  <c r="F1248" i="4"/>
  <c r="R1248" i="4" s="1"/>
  <c r="I1248" i="4"/>
  <c r="K1248" i="4"/>
  <c r="B1249" i="4"/>
  <c r="E1249" i="4"/>
  <c r="F1249" i="4"/>
  <c r="R1249" i="4" s="1"/>
  <c r="I1249" i="4"/>
  <c r="K1249" i="4"/>
  <c r="B1250" i="4"/>
  <c r="E1250" i="4"/>
  <c r="F1250" i="4"/>
  <c r="R1250" i="4" s="1"/>
  <c r="I1250" i="4"/>
  <c r="K1250" i="4"/>
  <c r="B1251" i="4"/>
  <c r="E1251" i="4"/>
  <c r="F1251" i="4"/>
  <c r="R1251" i="4" s="1"/>
  <c r="I1251" i="4"/>
  <c r="K1251" i="4"/>
  <c r="B1252" i="4"/>
  <c r="E1252" i="4"/>
  <c r="F1252" i="4"/>
  <c r="R1252" i="4" s="1"/>
  <c r="I1252" i="4"/>
  <c r="K1252" i="4"/>
  <c r="B1253" i="4"/>
  <c r="E1253" i="4"/>
  <c r="F1253" i="4"/>
  <c r="R1253" i="4" s="1"/>
  <c r="I1253" i="4"/>
  <c r="K1253" i="4"/>
  <c r="B1254" i="4"/>
  <c r="E1254" i="4"/>
  <c r="F1254" i="4"/>
  <c r="R1254" i="4" s="1"/>
  <c r="I1254" i="4"/>
  <c r="K1254" i="4"/>
  <c r="B1255" i="4"/>
  <c r="E1255" i="4"/>
  <c r="F1255" i="4"/>
  <c r="R1255" i="4" s="1"/>
  <c r="I1255" i="4"/>
  <c r="K1255" i="4"/>
  <c r="B1256" i="4"/>
  <c r="E1256" i="4"/>
  <c r="F1256" i="4"/>
  <c r="R1256" i="4" s="1"/>
  <c r="I1256" i="4"/>
  <c r="K1256" i="4"/>
  <c r="B1257" i="4"/>
  <c r="E1257" i="4"/>
  <c r="F1257" i="4"/>
  <c r="R1257" i="4" s="1"/>
  <c r="I1257" i="4"/>
  <c r="K1257" i="4"/>
  <c r="B1258" i="4"/>
  <c r="E1258" i="4"/>
  <c r="F1258" i="4"/>
  <c r="R1258" i="4" s="1"/>
  <c r="I1258" i="4"/>
  <c r="K1258" i="4"/>
  <c r="B1238" i="4"/>
  <c r="E1238" i="4"/>
  <c r="K1238" i="4"/>
  <c r="I1238" i="4"/>
  <c r="F1238" i="4"/>
  <c r="R1238" i="4" s="1"/>
  <c r="C637" i="1"/>
  <c r="C638" i="1"/>
  <c r="C639" i="1"/>
  <c r="C640" i="1"/>
  <c r="C641" i="1"/>
  <c r="C636" i="1"/>
  <c r="AH101" i="4"/>
  <c r="AH99" i="4"/>
  <c r="AH98" i="4"/>
  <c r="AH100" i="4"/>
  <c r="AH97" i="4"/>
  <c r="AH69" i="4"/>
  <c r="AH67" i="4"/>
  <c r="AH66" i="4"/>
  <c r="AH34" i="4"/>
  <c r="AH38" i="4"/>
  <c r="AH37" i="4"/>
  <c r="AH33" i="4"/>
  <c r="AH36" i="4"/>
  <c r="R163" i="4"/>
  <c r="R162" i="4"/>
  <c r="R161" i="4"/>
  <c r="R160" i="4"/>
  <c r="R159" i="4"/>
  <c r="R158" i="4"/>
  <c r="R166" i="4"/>
  <c r="R165" i="4"/>
  <c r="R164" i="4"/>
  <c r="R168" i="4"/>
  <c r="R167" i="4"/>
  <c r="R698" i="4"/>
  <c r="R701" i="4"/>
  <c r="Q36" i="13"/>
  <c r="S36" i="13" s="1"/>
  <c r="Q35" i="13"/>
  <c r="S35" i="13" s="1"/>
  <c r="Q34" i="13"/>
  <c r="S34" i="13" s="1"/>
  <c r="Q33" i="13"/>
  <c r="S33" i="13" s="1"/>
  <c r="Q32" i="13"/>
  <c r="S32" i="13" s="1"/>
  <c r="Q31" i="13"/>
  <c r="S31" i="13" s="1"/>
  <c r="Q30" i="13"/>
  <c r="S30" i="13" s="1"/>
  <c r="G36" i="13"/>
  <c r="I36" i="13" s="1"/>
  <c r="G35" i="13"/>
  <c r="I35" i="13" s="1"/>
  <c r="G34" i="13"/>
  <c r="I34" i="13" s="1"/>
  <c r="G33" i="13"/>
  <c r="I33" i="13" s="1"/>
  <c r="G32" i="13"/>
  <c r="I32" i="13" s="1"/>
  <c r="G31" i="13"/>
  <c r="I31" i="13" s="1"/>
  <c r="G30" i="13"/>
  <c r="I30" i="13" s="1"/>
  <c r="G27" i="13"/>
  <c r="I27" i="13" s="1"/>
  <c r="G26" i="13"/>
  <c r="I26" i="13" s="1"/>
  <c r="G25" i="13"/>
  <c r="I25" i="13" s="1"/>
  <c r="G24" i="13"/>
  <c r="I24" i="13" s="1"/>
  <c r="G23" i="13"/>
  <c r="I23" i="13" s="1"/>
  <c r="G22" i="13"/>
  <c r="I22" i="13" s="1"/>
  <c r="G21" i="13"/>
  <c r="I21" i="13" s="1"/>
  <c r="G13" i="13"/>
  <c r="I13" i="13" s="1"/>
  <c r="G14" i="13"/>
  <c r="I14" i="13" s="1"/>
  <c r="G15" i="13"/>
  <c r="I15" i="13" s="1"/>
  <c r="G16" i="13"/>
  <c r="I16" i="13" s="1"/>
  <c r="G17" i="13"/>
  <c r="I17" i="13" s="1"/>
  <c r="G18" i="13"/>
  <c r="I18" i="13" s="1"/>
  <c r="G12" i="13"/>
  <c r="I12" i="13" s="1"/>
  <c r="I3" i="13"/>
  <c r="I4" i="13"/>
  <c r="I5" i="13"/>
  <c r="I6" i="13"/>
  <c r="I7" i="13"/>
  <c r="I8" i="13"/>
  <c r="I2" i="13"/>
  <c r="W42" i="12"/>
  <c r="V42" i="12"/>
  <c r="W41" i="12"/>
  <c r="V41" i="12"/>
  <c r="W40" i="12"/>
  <c r="V40" i="12"/>
  <c r="H40" i="12"/>
  <c r="G40" i="12"/>
  <c r="W39" i="12"/>
  <c r="V39" i="12"/>
  <c r="H39" i="12"/>
  <c r="G39" i="12"/>
  <c r="AD38" i="12"/>
  <c r="AA38" i="12"/>
  <c r="Z38" i="12"/>
  <c r="Y38" i="12"/>
  <c r="X38" i="12"/>
  <c r="W38" i="12"/>
  <c r="V38" i="12"/>
  <c r="O38" i="12"/>
  <c r="L38" i="12"/>
  <c r="K38" i="12"/>
  <c r="J38" i="12"/>
  <c r="A38" i="12" s="1"/>
  <c r="I38" i="12"/>
  <c r="H38" i="12"/>
  <c r="G38" i="12"/>
  <c r="AD37" i="12"/>
  <c r="AA37" i="12"/>
  <c r="Z37" i="12"/>
  <c r="Y37" i="12"/>
  <c r="X37" i="12"/>
  <c r="W37" i="12"/>
  <c r="V37" i="12"/>
  <c r="O37" i="12"/>
  <c r="L37" i="12"/>
  <c r="K37" i="12"/>
  <c r="J37" i="12"/>
  <c r="A37" i="12" s="1"/>
  <c r="I37" i="12"/>
  <c r="H37" i="12"/>
  <c r="G37" i="12"/>
  <c r="AD36" i="12"/>
  <c r="AA36" i="12"/>
  <c r="Z36" i="12"/>
  <c r="Y36" i="12"/>
  <c r="X36" i="12"/>
  <c r="W36" i="12"/>
  <c r="V36" i="12"/>
  <c r="O36" i="12"/>
  <c r="L36" i="12"/>
  <c r="K36" i="12"/>
  <c r="J36" i="12"/>
  <c r="A36" i="12" s="1"/>
  <c r="I36" i="12"/>
  <c r="H36" i="12"/>
  <c r="G36" i="12"/>
  <c r="AD35" i="12"/>
  <c r="AA35" i="12"/>
  <c r="Z35" i="12"/>
  <c r="Y35" i="12"/>
  <c r="X35" i="12"/>
  <c r="W35" i="12"/>
  <c r="V35" i="12"/>
  <c r="O35" i="12"/>
  <c r="L35" i="12"/>
  <c r="K35" i="12"/>
  <c r="J35" i="12"/>
  <c r="A35" i="12" s="1"/>
  <c r="I35" i="12"/>
  <c r="H35" i="12"/>
  <c r="G35" i="12"/>
  <c r="AD34" i="12"/>
  <c r="AA34" i="12"/>
  <c r="Z34" i="12"/>
  <c r="Y34" i="12"/>
  <c r="X34" i="12"/>
  <c r="W34" i="12"/>
  <c r="V34" i="12"/>
  <c r="O34" i="12"/>
  <c r="L34" i="12"/>
  <c r="K34" i="12"/>
  <c r="J34" i="12"/>
  <c r="A34" i="12" s="1"/>
  <c r="I34" i="12"/>
  <c r="H34" i="12"/>
  <c r="G34" i="12"/>
  <c r="AD33" i="12"/>
  <c r="AA33" i="12"/>
  <c r="Z33" i="12"/>
  <c r="Y33" i="12"/>
  <c r="X33" i="12"/>
  <c r="W33" i="12"/>
  <c r="V33" i="12"/>
  <c r="O33" i="12"/>
  <c r="L33" i="12"/>
  <c r="K33" i="12"/>
  <c r="J33" i="12"/>
  <c r="A33" i="12" s="1"/>
  <c r="I33" i="12"/>
  <c r="H33" i="12"/>
  <c r="G33" i="12"/>
  <c r="AD32" i="12"/>
  <c r="AA32" i="12"/>
  <c r="Z32" i="12"/>
  <c r="Y32" i="12"/>
  <c r="X32" i="12"/>
  <c r="W32" i="12"/>
  <c r="V32" i="12"/>
  <c r="O32" i="12"/>
  <c r="L32" i="12"/>
  <c r="K32" i="12"/>
  <c r="J32" i="12"/>
  <c r="A32" i="12" s="1"/>
  <c r="I32" i="12"/>
  <c r="H32" i="12"/>
  <c r="G32" i="12"/>
  <c r="AD31" i="12"/>
  <c r="AA31" i="12"/>
  <c r="Z31" i="12"/>
  <c r="Y31" i="12"/>
  <c r="X31" i="12"/>
  <c r="W31" i="12"/>
  <c r="V31" i="12"/>
  <c r="O31" i="12"/>
  <c r="L31" i="12"/>
  <c r="K31" i="12"/>
  <c r="J31" i="12"/>
  <c r="A31" i="12" s="1"/>
  <c r="I31" i="12"/>
  <c r="H31" i="12"/>
  <c r="G31" i="12"/>
  <c r="AD30" i="12"/>
  <c r="AA30" i="12"/>
  <c r="Z30" i="12"/>
  <c r="Y30" i="12"/>
  <c r="X30" i="12"/>
  <c r="W30" i="12"/>
  <c r="V30" i="12"/>
  <c r="O30" i="12"/>
  <c r="L30" i="12"/>
  <c r="K30" i="12"/>
  <c r="J30" i="12"/>
  <c r="A30" i="12" s="1"/>
  <c r="I30" i="12"/>
  <c r="H30" i="12"/>
  <c r="G30" i="12"/>
  <c r="AD29" i="12"/>
  <c r="AA29" i="12"/>
  <c r="Z29" i="12"/>
  <c r="Y29" i="12"/>
  <c r="X29" i="12"/>
  <c r="W29" i="12"/>
  <c r="V29" i="12"/>
  <c r="O29" i="12"/>
  <c r="L29" i="12"/>
  <c r="K29" i="12"/>
  <c r="J29" i="12"/>
  <c r="A29" i="12" s="1"/>
  <c r="I29" i="12"/>
  <c r="H29" i="12"/>
  <c r="G29" i="12"/>
  <c r="AD28" i="12"/>
  <c r="AA28" i="12"/>
  <c r="Z28" i="12"/>
  <c r="Y28" i="12"/>
  <c r="X28" i="12"/>
  <c r="W28" i="12"/>
  <c r="V28" i="12"/>
  <c r="O28" i="12"/>
  <c r="L28" i="12"/>
  <c r="K28" i="12"/>
  <c r="J28" i="12"/>
  <c r="A28" i="12" s="1"/>
  <c r="I28" i="12"/>
  <c r="H28" i="12"/>
  <c r="G28" i="12"/>
  <c r="AD27" i="12"/>
  <c r="AA27" i="12"/>
  <c r="Z27" i="12"/>
  <c r="Y27" i="12"/>
  <c r="X27" i="12"/>
  <c r="W27" i="12"/>
  <c r="V27" i="12"/>
  <c r="O27" i="12"/>
  <c r="L27" i="12"/>
  <c r="K27" i="12"/>
  <c r="J27" i="12"/>
  <c r="A27" i="12" s="1"/>
  <c r="I27" i="12"/>
  <c r="H27" i="12"/>
  <c r="G27" i="12"/>
  <c r="AD26" i="12"/>
  <c r="AA26" i="12"/>
  <c r="Z26" i="12"/>
  <c r="Y26" i="12"/>
  <c r="X26" i="12"/>
  <c r="W26" i="12"/>
  <c r="V26" i="12"/>
  <c r="O26" i="12"/>
  <c r="L26" i="12"/>
  <c r="K26" i="12"/>
  <c r="J26" i="12"/>
  <c r="A26" i="12" s="1"/>
  <c r="I26" i="12"/>
  <c r="H26" i="12"/>
  <c r="G26" i="12"/>
  <c r="AD25" i="12"/>
  <c r="AA25" i="12"/>
  <c r="Z25" i="12"/>
  <c r="Y25" i="12"/>
  <c r="X25" i="12"/>
  <c r="W25" i="12"/>
  <c r="V25" i="12"/>
  <c r="O25" i="12"/>
  <c r="L25" i="12"/>
  <c r="K25" i="12"/>
  <c r="J25" i="12"/>
  <c r="A25" i="12" s="1"/>
  <c r="I25" i="12"/>
  <c r="H25" i="12"/>
  <c r="G25" i="12"/>
  <c r="AD24" i="12"/>
  <c r="AA24" i="12"/>
  <c r="Z24" i="12"/>
  <c r="Y24" i="12"/>
  <c r="X24" i="12"/>
  <c r="W24" i="12"/>
  <c r="V24" i="12"/>
  <c r="O24" i="12"/>
  <c r="L24" i="12"/>
  <c r="K24" i="12"/>
  <c r="J24" i="12"/>
  <c r="I24" i="12"/>
  <c r="H24" i="12"/>
  <c r="G24" i="12"/>
  <c r="A24" i="12"/>
  <c r="AD23" i="12"/>
  <c r="AA23" i="12"/>
  <c r="Z23" i="12"/>
  <c r="Y23" i="12"/>
  <c r="X23" i="12"/>
  <c r="W23" i="12"/>
  <c r="V23" i="12"/>
  <c r="O23" i="12"/>
  <c r="L23" i="12"/>
  <c r="K23" i="12"/>
  <c r="J23" i="12"/>
  <c r="A23" i="12" s="1"/>
  <c r="I23" i="12"/>
  <c r="H23" i="12"/>
  <c r="G23" i="12"/>
  <c r="AD22" i="12"/>
  <c r="AA22" i="12"/>
  <c r="Z22" i="12"/>
  <c r="Y22" i="12"/>
  <c r="X22" i="12"/>
  <c r="W22" i="12"/>
  <c r="V22" i="12"/>
  <c r="O22" i="12"/>
  <c r="L22" i="12"/>
  <c r="K22" i="12"/>
  <c r="J22" i="12"/>
  <c r="A22" i="12" s="1"/>
  <c r="I22" i="12"/>
  <c r="H22" i="12"/>
  <c r="G22" i="12"/>
  <c r="AD21" i="12"/>
  <c r="AA21" i="12"/>
  <c r="Z21" i="12"/>
  <c r="Y21" i="12"/>
  <c r="X21" i="12"/>
  <c r="W21" i="12"/>
  <c r="V21" i="12"/>
  <c r="O21" i="12"/>
  <c r="L21" i="12"/>
  <c r="K21" i="12"/>
  <c r="J21" i="12"/>
  <c r="A21" i="12" s="1"/>
  <c r="I21" i="12"/>
  <c r="H21" i="12"/>
  <c r="G21" i="12"/>
  <c r="AD20" i="12"/>
  <c r="AA20" i="12"/>
  <c r="Z20" i="12"/>
  <c r="Y20" i="12"/>
  <c r="X20" i="12"/>
  <c r="W20" i="12"/>
  <c r="V20" i="12"/>
  <c r="O20" i="12"/>
  <c r="L20" i="12"/>
  <c r="K20" i="12"/>
  <c r="J20" i="12"/>
  <c r="A20" i="12" s="1"/>
  <c r="I20" i="12"/>
  <c r="H20" i="12"/>
  <c r="G20" i="12"/>
  <c r="AD19" i="12"/>
  <c r="AA19" i="12"/>
  <c r="Z19" i="12"/>
  <c r="Y19" i="12"/>
  <c r="X19" i="12"/>
  <c r="W19" i="12"/>
  <c r="V19" i="12"/>
  <c r="O19" i="12"/>
  <c r="L19" i="12"/>
  <c r="K19" i="12"/>
  <c r="J19" i="12"/>
  <c r="A19" i="12" s="1"/>
  <c r="I19" i="12"/>
  <c r="H19" i="12"/>
  <c r="G19" i="12"/>
  <c r="AD18" i="12"/>
  <c r="AA18" i="12"/>
  <c r="Z18" i="12"/>
  <c r="Y18" i="12"/>
  <c r="X18" i="12"/>
  <c r="W18" i="12"/>
  <c r="V18" i="12"/>
  <c r="O18" i="12"/>
  <c r="L18" i="12"/>
  <c r="K18" i="12"/>
  <c r="J18" i="12"/>
  <c r="A18" i="12" s="1"/>
  <c r="I18" i="12"/>
  <c r="H18" i="12"/>
  <c r="G18" i="12"/>
  <c r="AD17" i="12"/>
  <c r="AA17" i="12"/>
  <c r="Z17" i="12"/>
  <c r="Y17" i="12"/>
  <c r="X17" i="12"/>
  <c r="W17" i="12"/>
  <c r="V17" i="12"/>
  <c r="O17" i="12"/>
  <c r="L17" i="12"/>
  <c r="K17" i="12"/>
  <c r="J17" i="12"/>
  <c r="A17" i="12" s="1"/>
  <c r="I17" i="12"/>
  <c r="H17" i="12"/>
  <c r="G17" i="12"/>
  <c r="AD16" i="12"/>
  <c r="AA16" i="12"/>
  <c r="Z16" i="12"/>
  <c r="Y16" i="12"/>
  <c r="X16" i="12"/>
  <c r="W16" i="12"/>
  <c r="V16" i="12"/>
  <c r="O16" i="12"/>
  <c r="L16" i="12"/>
  <c r="K16" i="12"/>
  <c r="J16" i="12"/>
  <c r="A16" i="12" s="1"/>
  <c r="I16" i="12"/>
  <c r="H16" i="12"/>
  <c r="G16" i="12"/>
  <c r="AD15" i="12"/>
  <c r="AA15" i="12"/>
  <c r="Z15" i="12"/>
  <c r="Y15" i="12"/>
  <c r="X15" i="12"/>
  <c r="W15" i="12"/>
  <c r="V15" i="12"/>
  <c r="O15" i="12"/>
  <c r="L15" i="12"/>
  <c r="K15" i="12"/>
  <c r="J15" i="12"/>
  <c r="I15" i="12"/>
  <c r="H15" i="12"/>
  <c r="G15" i="12"/>
  <c r="A15" i="12"/>
  <c r="AD14" i="12"/>
  <c r="AA14" i="12"/>
  <c r="Z14" i="12"/>
  <c r="Y14" i="12"/>
  <c r="X14" i="12"/>
  <c r="W14" i="12"/>
  <c r="V14" i="12"/>
  <c r="O14" i="12"/>
  <c r="L14" i="12"/>
  <c r="K14" i="12"/>
  <c r="J14" i="12"/>
  <c r="A14" i="12" s="1"/>
  <c r="I14" i="12"/>
  <c r="H14" i="12"/>
  <c r="G14" i="12"/>
  <c r="AD13" i="12"/>
  <c r="AA13" i="12"/>
  <c r="Z13" i="12"/>
  <c r="Y13" i="12"/>
  <c r="X13" i="12"/>
  <c r="W13" i="12"/>
  <c r="V13" i="12"/>
  <c r="O13" i="12"/>
  <c r="L13" i="12"/>
  <c r="K13" i="12"/>
  <c r="J13" i="12"/>
  <c r="I13" i="12"/>
  <c r="H13" i="12"/>
  <c r="G13" i="12"/>
  <c r="A13" i="12"/>
  <c r="AD12" i="12"/>
  <c r="AA12" i="12"/>
  <c r="Z12" i="12"/>
  <c r="Y12" i="12"/>
  <c r="X12" i="12"/>
  <c r="W12" i="12"/>
  <c r="V12" i="12"/>
  <c r="O12" i="12"/>
  <c r="L12" i="12"/>
  <c r="K12" i="12"/>
  <c r="J12" i="12"/>
  <c r="A12" i="12" s="1"/>
  <c r="I12" i="12"/>
  <c r="H12" i="12"/>
  <c r="G12" i="12"/>
  <c r="AD11" i="12"/>
  <c r="AA11" i="12"/>
  <c r="Z11" i="12"/>
  <c r="Y11" i="12"/>
  <c r="X11" i="12"/>
  <c r="W11" i="12"/>
  <c r="V11" i="12"/>
  <c r="O11" i="12"/>
  <c r="L11" i="12"/>
  <c r="K11" i="12"/>
  <c r="J11" i="12"/>
  <c r="A11" i="12" s="1"/>
  <c r="I11" i="12"/>
  <c r="H11" i="12"/>
  <c r="G11" i="12"/>
  <c r="AD10" i="12"/>
  <c r="AA10" i="12"/>
  <c r="Z10" i="12"/>
  <c r="Y10" i="12"/>
  <c r="X10" i="12"/>
  <c r="W10" i="12"/>
  <c r="V10" i="12"/>
  <c r="O10" i="12"/>
  <c r="L10" i="12"/>
  <c r="K10" i="12"/>
  <c r="J10" i="12"/>
  <c r="A10" i="12" s="1"/>
  <c r="I10" i="12"/>
  <c r="H10" i="12"/>
  <c r="G10" i="12"/>
  <c r="AD9" i="12"/>
  <c r="AA9" i="12"/>
  <c r="Z9" i="12"/>
  <c r="Y9" i="12"/>
  <c r="X9" i="12"/>
  <c r="W9" i="12"/>
  <c r="V9" i="12"/>
  <c r="O9" i="12"/>
  <c r="L9" i="12"/>
  <c r="K9" i="12"/>
  <c r="J9" i="12"/>
  <c r="A9" i="12" s="1"/>
  <c r="I9" i="12"/>
  <c r="H9" i="12"/>
  <c r="G9" i="12"/>
  <c r="AD8" i="12"/>
  <c r="AA8" i="12"/>
  <c r="Z8" i="12"/>
  <c r="Y8" i="12"/>
  <c r="X8" i="12"/>
  <c r="W8" i="12"/>
  <c r="V8" i="12"/>
  <c r="O8" i="12"/>
  <c r="L8" i="12"/>
  <c r="K8" i="12"/>
  <c r="J8" i="12"/>
  <c r="A8" i="12" s="1"/>
  <c r="I8" i="12"/>
  <c r="H8" i="12"/>
  <c r="G8" i="12"/>
  <c r="AD7" i="12"/>
  <c r="AA7" i="12"/>
  <c r="Z7" i="12"/>
  <c r="Y7" i="12"/>
  <c r="X7" i="12"/>
  <c r="W7" i="12"/>
  <c r="V7" i="12"/>
  <c r="O7" i="12"/>
  <c r="L7" i="12"/>
  <c r="K7" i="12"/>
  <c r="J7" i="12"/>
  <c r="A7" i="12" s="1"/>
  <c r="I7" i="12"/>
  <c r="H7" i="12"/>
  <c r="G7" i="12"/>
  <c r="AD6" i="12"/>
  <c r="AA6" i="12"/>
  <c r="Z6" i="12"/>
  <c r="Y6" i="12"/>
  <c r="X6" i="12"/>
  <c r="W6" i="12"/>
  <c r="V6" i="12"/>
  <c r="O6" i="12"/>
  <c r="L6" i="12"/>
  <c r="K6" i="12"/>
  <c r="J6" i="12"/>
  <c r="A6" i="12" s="1"/>
  <c r="I6" i="12"/>
  <c r="H6" i="12"/>
  <c r="G6" i="12"/>
  <c r="AD5" i="12"/>
  <c r="AA5" i="12"/>
  <c r="Z5" i="12"/>
  <c r="Y5" i="12"/>
  <c r="X5" i="12"/>
  <c r="W5" i="12"/>
  <c r="V5" i="12"/>
  <c r="O5" i="12"/>
  <c r="L5" i="12"/>
  <c r="K5" i="12"/>
  <c r="J5" i="12"/>
  <c r="A5" i="12" s="1"/>
  <c r="I5" i="12"/>
  <c r="H5" i="12"/>
  <c r="G5" i="12"/>
  <c r="AD4" i="12"/>
  <c r="AA4" i="12"/>
  <c r="Z4" i="12"/>
  <c r="Y4" i="12"/>
  <c r="X4" i="12"/>
  <c r="W4" i="12"/>
  <c r="V4" i="12"/>
  <c r="O4" i="12"/>
  <c r="L4" i="12"/>
  <c r="K4" i="12"/>
  <c r="J4" i="12"/>
  <c r="A4" i="12" s="1"/>
  <c r="I4" i="12"/>
  <c r="H4" i="12"/>
  <c r="G4" i="12"/>
  <c r="AD3" i="12"/>
  <c r="AA3" i="12"/>
  <c r="Z3" i="12"/>
  <c r="Y3" i="12"/>
  <c r="X3" i="12"/>
  <c r="W3" i="12"/>
  <c r="V3" i="12"/>
  <c r="O3" i="12"/>
  <c r="L3" i="12"/>
  <c r="K3" i="12"/>
  <c r="J3" i="12"/>
  <c r="A3" i="12" s="1"/>
  <c r="I3" i="12"/>
  <c r="H3" i="12"/>
  <c r="G3" i="12"/>
  <c r="AB30" i="12" l="1"/>
  <c r="AC30" i="12" s="1"/>
  <c r="M27" i="12"/>
  <c r="N27" i="12" s="1"/>
  <c r="M35" i="12"/>
  <c r="N35" i="12" s="1"/>
  <c r="AB38" i="12"/>
  <c r="AC38" i="12" s="1"/>
  <c r="M31" i="12"/>
  <c r="N31" i="12" s="1"/>
  <c r="AB34" i="12"/>
  <c r="AC34" i="12" s="1"/>
  <c r="M3" i="12"/>
  <c r="N3" i="12" s="1"/>
  <c r="AB5" i="12"/>
  <c r="AC5" i="12" s="1"/>
  <c r="AB8" i="12"/>
  <c r="AC8" i="12" s="1"/>
  <c r="M9" i="12"/>
  <c r="N9" i="12" s="1"/>
  <c r="AB11" i="12"/>
  <c r="AC11" i="12" s="1"/>
  <c r="M12" i="12"/>
  <c r="N12" i="12" s="1"/>
  <c r="AB15" i="12"/>
  <c r="AC15" i="12" s="1"/>
  <c r="M16" i="12"/>
  <c r="N16" i="12" s="1"/>
  <c r="M19" i="12"/>
  <c r="N19" i="12" s="1"/>
  <c r="AB22" i="12"/>
  <c r="AC22" i="12" s="1"/>
  <c r="M23" i="12"/>
  <c r="N23" i="12" s="1"/>
  <c r="AB26" i="12"/>
  <c r="AC26" i="12" s="1"/>
  <c r="M6" i="12"/>
  <c r="N6" i="12" s="1"/>
  <c r="AB9" i="12"/>
  <c r="AC9" i="12" s="1"/>
  <c r="AB12" i="12"/>
  <c r="AC12" i="12" s="1"/>
  <c r="M13" i="12"/>
  <c r="N13" i="12" s="1"/>
  <c r="AB16" i="12"/>
  <c r="AC16" i="12" s="1"/>
  <c r="M17" i="12"/>
  <c r="N17" i="12" s="1"/>
  <c r="AB19" i="12"/>
  <c r="AC19" i="12" s="1"/>
  <c r="M20" i="12"/>
  <c r="N20" i="12" s="1"/>
  <c r="AB23" i="12"/>
  <c r="AC23" i="12" s="1"/>
  <c r="M24" i="12"/>
  <c r="N24" i="12" s="1"/>
  <c r="AB27" i="12"/>
  <c r="AC27" i="12" s="1"/>
  <c r="M28" i="12"/>
  <c r="N28" i="12" s="1"/>
  <c r="AB31" i="12"/>
  <c r="AC31" i="12" s="1"/>
  <c r="M32" i="12"/>
  <c r="N32" i="12" s="1"/>
  <c r="AB35" i="12"/>
  <c r="AC35" i="12" s="1"/>
  <c r="M36" i="12"/>
  <c r="N36" i="12" s="1"/>
  <c r="AB3" i="12"/>
  <c r="AC3" i="12" s="1"/>
  <c r="M4" i="12"/>
  <c r="N4" i="12" s="1"/>
  <c r="AB6" i="12"/>
  <c r="AC6" i="12" s="1"/>
  <c r="M7" i="12"/>
  <c r="N7" i="12" s="1"/>
  <c r="M10" i="12"/>
  <c r="N10" i="12" s="1"/>
  <c r="AB13" i="12"/>
  <c r="AC13" i="12" s="1"/>
  <c r="M14" i="12"/>
  <c r="N14" i="12" s="1"/>
  <c r="AB17" i="12"/>
  <c r="AC17" i="12" s="1"/>
  <c r="M18" i="12"/>
  <c r="N18" i="12" s="1"/>
  <c r="AB20" i="12"/>
  <c r="AC20" i="12" s="1"/>
  <c r="M21" i="12"/>
  <c r="N21" i="12" s="1"/>
  <c r="AB24" i="12"/>
  <c r="AC24" i="12" s="1"/>
  <c r="M25" i="12"/>
  <c r="N25" i="12" s="1"/>
  <c r="AB28" i="12"/>
  <c r="AC28" i="12" s="1"/>
  <c r="M29" i="12"/>
  <c r="N29" i="12" s="1"/>
  <c r="AB32" i="12"/>
  <c r="AC32" i="12" s="1"/>
  <c r="M33" i="12"/>
  <c r="N33" i="12" s="1"/>
  <c r="AB36" i="12"/>
  <c r="AC36" i="12" s="1"/>
  <c r="M37" i="12"/>
  <c r="N37" i="12" s="1"/>
  <c r="AB4" i="12"/>
  <c r="AC4" i="12" s="1"/>
  <c r="M5" i="12"/>
  <c r="N5" i="12" s="1"/>
  <c r="AB7" i="12"/>
  <c r="AC7" i="12" s="1"/>
  <c r="M8" i="12"/>
  <c r="N8" i="12" s="1"/>
  <c r="AB10" i="12"/>
  <c r="AC10" i="12" s="1"/>
  <c r="M11" i="12"/>
  <c r="N11" i="12" s="1"/>
  <c r="AB14" i="12"/>
  <c r="AC14" i="12" s="1"/>
  <c r="M15" i="12"/>
  <c r="N15" i="12" s="1"/>
  <c r="AB18" i="12"/>
  <c r="AC18" i="12" s="1"/>
  <c r="AB21" i="12"/>
  <c r="AC21" i="12" s="1"/>
  <c r="M22" i="12"/>
  <c r="N22" i="12" s="1"/>
  <c r="AB25" i="12"/>
  <c r="AC25" i="12" s="1"/>
  <c r="M26" i="12"/>
  <c r="N26" i="12" s="1"/>
  <c r="AB29" i="12"/>
  <c r="AC29" i="12" s="1"/>
  <c r="M30" i="12"/>
  <c r="N30" i="12" s="1"/>
  <c r="AB33" i="12"/>
  <c r="AC33" i="12" s="1"/>
  <c r="M34" i="12"/>
  <c r="N34" i="12" s="1"/>
  <c r="AB37" i="12"/>
  <c r="AC37" i="12" s="1"/>
  <c r="M38" i="12"/>
  <c r="N38" i="12" s="1"/>
  <c r="R389" i="4"/>
  <c r="R390" i="4"/>
  <c r="R391" i="4"/>
  <c r="R392" i="4"/>
  <c r="R393" i="4"/>
  <c r="R394" i="4"/>
  <c r="R395" i="4"/>
  <c r="R396" i="4"/>
  <c r="R397" i="4"/>
  <c r="R398" i="4"/>
  <c r="R399" i="4"/>
  <c r="S395" i="4"/>
  <c r="O395" i="4"/>
  <c r="S394" i="4"/>
  <c r="O394" i="4"/>
  <c r="S393" i="4"/>
  <c r="O393" i="4"/>
  <c r="S392" i="4"/>
  <c r="O392" i="4"/>
  <c r="S391" i="4"/>
  <c r="O391" i="4"/>
  <c r="S390" i="4"/>
  <c r="O390" i="4"/>
  <c r="O389" i="4"/>
  <c r="O396" i="4"/>
  <c r="O397" i="4"/>
  <c r="O398" i="4"/>
  <c r="O399" i="4"/>
  <c r="O400" i="4"/>
  <c r="O401" i="4"/>
  <c r="S397" i="4"/>
  <c r="S396" i="4"/>
  <c r="S389" i="4"/>
  <c r="S388" i="4"/>
  <c r="O388" i="4"/>
  <c r="R388" i="4"/>
  <c r="S399" i="4"/>
  <c r="S398" i="4"/>
  <c r="T387" i="4"/>
  <c r="S387" i="4"/>
  <c r="R387" i="4"/>
  <c r="T386" i="4"/>
  <c r="S386" i="4"/>
  <c r="R386" i="4"/>
  <c r="T377" i="4"/>
  <c r="S377" i="4"/>
  <c r="R377" i="4"/>
  <c r="T376" i="4"/>
  <c r="S376" i="4"/>
  <c r="R376" i="4"/>
  <c r="T375" i="4"/>
  <c r="S375" i="4"/>
  <c r="R375" i="4"/>
  <c r="T374" i="4"/>
  <c r="S374" i="4"/>
  <c r="R374" i="4"/>
  <c r="T373" i="4"/>
  <c r="S373" i="4"/>
  <c r="R373" i="4"/>
  <c r="T372" i="4"/>
  <c r="S372" i="4"/>
  <c r="R372" i="4"/>
  <c r="T371" i="4"/>
  <c r="S371" i="4"/>
  <c r="R371" i="4"/>
  <c r="T370" i="4"/>
  <c r="S370" i="4"/>
  <c r="R370" i="4"/>
  <c r="W380" i="4" l="1"/>
  <c r="W381" i="4"/>
  <c r="W382" i="4"/>
  <c r="W383" i="4"/>
  <c r="W384" i="4"/>
  <c r="W379" i="4"/>
  <c r="R221" i="4"/>
  <c r="S431" i="4"/>
  <c r="S432" i="4"/>
  <c r="S433" i="4"/>
  <c r="S434" i="4"/>
  <c r="S435" i="4"/>
  <c r="S436" i="4"/>
  <c r="T428" i="4"/>
  <c r="T429" i="4"/>
  <c r="T430" i="4"/>
  <c r="T431" i="4"/>
  <c r="T432" i="4"/>
  <c r="T433" i="4"/>
  <c r="T434" i="4"/>
  <c r="T435" i="4"/>
  <c r="T436" i="4"/>
  <c r="D759" i="1"/>
  <c r="D760" i="1" s="1"/>
  <c r="D761" i="1" s="1"/>
  <c r="E759" i="1"/>
  <c r="E760" i="1" s="1"/>
  <c r="E761" i="1" s="1"/>
  <c r="F759" i="1"/>
  <c r="F760" i="1" s="1"/>
  <c r="F761" i="1" s="1"/>
  <c r="G759" i="1"/>
  <c r="G760" i="1" s="1"/>
  <c r="G761" i="1" s="1"/>
  <c r="H759" i="1"/>
  <c r="H760" i="1" s="1"/>
  <c r="H761" i="1" s="1"/>
  <c r="I759" i="1"/>
  <c r="I760" i="1" s="1"/>
  <c r="I761" i="1" s="1"/>
  <c r="J759" i="1"/>
  <c r="J760" i="1" s="1"/>
  <c r="J761" i="1" s="1"/>
  <c r="K759" i="1"/>
  <c r="K760" i="1" s="1"/>
  <c r="K761" i="1" s="1"/>
  <c r="C759" i="1"/>
  <c r="C760" i="1" s="1"/>
  <c r="C761" i="1" s="1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1" i="4"/>
  <c r="AH75" i="4"/>
  <c r="AH59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43" i="4"/>
  <c r="O259" i="4" l="1"/>
  <c r="O260" i="4"/>
  <c r="O261" i="4"/>
  <c r="O262" i="4"/>
  <c r="O263" i="4"/>
  <c r="O264" i="4"/>
  <c r="O258" i="4"/>
  <c r="O257" i="4"/>
  <c r="O249" i="4"/>
  <c r="O250" i="4"/>
  <c r="O251" i="4"/>
  <c r="O252" i="4"/>
  <c r="O253" i="4"/>
  <c r="O254" i="4"/>
  <c r="O255" i="4"/>
  <c r="O248" i="4"/>
  <c r="R258" i="4"/>
  <c r="R259" i="4"/>
  <c r="R260" i="4"/>
  <c r="R261" i="4"/>
  <c r="R263" i="4"/>
  <c r="R264" i="4"/>
  <c r="R249" i="4"/>
  <c r="R250" i="4"/>
  <c r="R251" i="4"/>
  <c r="R252" i="4"/>
  <c r="R253" i="4"/>
  <c r="R254" i="4"/>
  <c r="R255" i="4"/>
  <c r="R262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O243" i="4" l="1"/>
  <c r="O241" i="4"/>
  <c r="T408" i="4"/>
  <c r="T409" i="4"/>
  <c r="T410" i="4"/>
  <c r="T411" i="4"/>
  <c r="T412" i="4"/>
  <c r="T427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13" i="4"/>
  <c r="T379" i="4"/>
  <c r="T380" i="4"/>
  <c r="T381" i="4"/>
  <c r="T382" i="4"/>
  <c r="T383" i="4"/>
  <c r="T384" i="4"/>
  <c r="T385" i="4"/>
  <c r="T364" i="4"/>
  <c r="T363" i="4"/>
  <c r="T365" i="4"/>
  <c r="T366" i="4"/>
  <c r="T367" i="4"/>
  <c r="T368" i="4"/>
  <c r="T369" i="4"/>
  <c r="T362" i="4"/>
  <c r="R721" i="4"/>
  <c r="R722" i="4"/>
  <c r="R723" i="4"/>
  <c r="R724" i="4"/>
  <c r="R725" i="4"/>
  <c r="R726" i="4"/>
  <c r="R727" i="4"/>
  <c r="R699" i="4"/>
  <c r="R700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O223" i="4" l="1"/>
  <c r="O222" i="4"/>
  <c r="O221" i="4"/>
  <c r="O220" i="4"/>
  <c r="O219" i="4"/>
  <c r="R154" i="4"/>
  <c r="R155" i="4"/>
  <c r="R156" i="4"/>
  <c r="R157" i="4"/>
  <c r="R169" i="4"/>
  <c r="R153" i="4"/>
  <c r="T33" i="11" l="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5" i="11"/>
  <c r="AB54" i="11" l="1"/>
  <c r="AA54" i="11"/>
  <c r="Y54" i="11"/>
  <c r="X54" i="11"/>
  <c r="S54" i="11"/>
  <c r="O54" i="11"/>
  <c r="N54" i="11"/>
  <c r="E54" i="11"/>
  <c r="AB53" i="11"/>
  <c r="AA53" i="11"/>
  <c r="Y53" i="11"/>
  <c r="X53" i="11"/>
  <c r="S53" i="11"/>
  <c r="O53" i="11"/>
  <c r="N53" i="11"/>
  <c r="E53" i="11"/>
  <c r="AB52" i="11"/>
  <c r="AA52" i="11"/>
  <c r="Y52" i="11"/>
  <c r="X52" i="11"/>
  <c r="S52" i="11"/>
  <c r="O52" i="11"/>
  <c r="N52" i="11"/>
  <c r="E52" i="11"/>
  <c r="AB51" i="11"/>
  <c r="AA51" i="11"/>
  <c r="Y51" i="11"/>
  <c r="X51" i="11"/>
  <c r="S51" i="11"/>
  <c r="O51" i="11"/>
  <c r="N51" i="11"/>
  <c r="E51" i="11"/>
  <c r="AB50" i="11"/>
  <c r="AA50" i="11"/>
  <c r="Y50" i="11"/>
  <c r="X50" i="11"/>
  <c r="S50" i="11"/>
  <c r="O50" i="11"/>
  <c r="N50" i="11"/>
  <c r="E50" i="11"/>
  <c r="AB49" i="11"/>
  <c r="AA49" i="11"/>
  <c r="Y49" i="11"/>
  <c r="X49" i="11"/>
  <c r="S49" i="11"/>
  <c r="O49" i="11"/>
  <c r="N49" i="11"/>
  <c r="E49" i="11"/>
  <c r="AB48" i="11"/>
  <c r="AA48" i="11"/>
  <c r="Y48" i="11"/>
  <c r="X48" i="11"/>
  <c r="S48" i="11"/>
  <c r="O48" i="11"/>
  <c r="N48" i="11"/>
  <c r="E48" i="11"/>
  <c r="AB47" i="11"/>
  <c r="AA47" i="11"/>
  <c r="Y47" i="11"/>
  <c r="X47" i="11"/>
  <c r="S47" i="11"/>
  <c r="O47" i="11"/>
  <c r="N47" i="11"/>
  <c r="E47" i="11"/>
  <c r="AB46" i="11"/>
  <c r="AA46" i="11"/>
  <c r="Y46" i="11"/>
  <c r="X46" i="11"/>
  <c r="S46" i="11"/>
  <c r="O46" i="11"/>
  <c r="N46" i="11"/>
  <c r="E46" i="11"/>
  <c r="AB45" i="11"/>
  <c r="AA45" i="11"/>
  <c r="Y45" i="11"/>
  <c r="X45" i="11"/>
  <c r="S45" i="11"/>
  <c r="O45" i="11"/>
  <c r="N45" i="11"/>
  <c r="E45" i="11"/>
  <c r="AB44" i="11"/>
  <c r="AA44" i="11"/>
  <c r="Y44" i="11"/>
  <c r="X44" i="11"/>
  <c r="S44" i="11"/>
  <c r="O44" i="11"/>
  <c r="N44" i="11"/>
  <c r="E44" i="11"/>
  <c r="AB43" i="11"/>
  <c r="AA43" i="11"/>
  <c r="Y43" i="11"/>
  <c r="X43" i="11"/>
  <c r="S43" i="11"/>
  <c r="O43" i="11"/>
  <c r="N43" i="11"/>
  <c r="E43" i="11"/>
  <c r="AB42" i="11"/>
  <c r="AA42" i="11"/>
  <c r="Y42" i="11"/>
  <c r="X42" i="11"/>
  <c r="S42" i="11"/>
  <c r="O42" i="11"/>
  <c r="N42" i="11"/>
  <c r="E42" i="11"/>
  <c r="AB41" i="11"/>
  <c r="AA41" i="11"/>
  <c r="Y41" i="11"/>
  <c r="X41" i="11"/>
  <c r="S41" i="11"/>
  <c r="O41" i="11"/>
  <c r="N41" i="11"/>
  <c r="E41" i="11"/>
  <c r="AB40" i="11"/>
  <c r="AA40" i="11"/>
  <c r="Y40" i="11"/>
  <c r="X40" i="11"/>
  <c r="S40" i="11"/>
  <c r="O40" i="11"/>
  <c r="N40" i="11"/>
  <c r="E40" i="11"/>
  <c r="AB39" i="11"/>
  <c r="AA39" i="11"/>
  <c r="Y39" i="11"/>
  <c r="X39" i="11"/>
  <c r="S39" i="11"/>
  <c r="O39" i="11"/>
  <c r="N39" i="11"/>
  <c r="E39" i="11"/>
  <c r="AB38" i="11"/>
  <c r="AA38" i="11"/>
  <c r="Y38" i="11"/>
  <c r="X38" i="11"/>
  <c r="S38" i="11"/>
  <c r="O38" i="11"/>
  <c r="N38" i="11"/>
  <c r="E38" i="11"/>
  <c r="AB37" i="11"/>
  <c r="AA37" i="11"/>
  <c r="Y37" i="11"/>
  <c r="X37" i="11"/>
  <c r="S37" i="11"/>
  <c r="O37" i="11"/>
  <c r="N37" i="11"/>
  <c r="E37" i="11"/>
  <c r="AB36" i="11"/>
  <c r="AA36" i="11"/>
  <c r="Y36" i="11"/>
  <c r="X36" i="11"/>
  <c r="S36" i="11"/>
  <c r="O36" i="11"/>
  <c r="N36" i="11"/>
  <c r="E36" i="11"/>
  <c r="AB35" i="11"/>
  <c r="AA35" i="11"/>
  <c r="Y35" i="11"/>
  <c r="X35" i="11"/>
  <c r="S35" i="11"/>
  <c r="O35" i="11"/>
  <c r="N35" i="11"/>
  <c r="E35" i="11"/>
  <c r="AB34" i="11"/>
  <c r="AA34" i="11"/>
  <c r="Y34" i="11"/>
  <c r="X34" i="11"/>
  <c r="S34" i="11"/>
  <c r="O34" i="11"/>
  <c r="N34" i="11"/>
  <c r="E34" i="11"/>
  <c r="AB33" i="11"/>
  <c r="AA33" i="11"/>
  <c r="Y33" i="11"/>
  <c r="X33" i="11"/>
  <c r="S33" i="11"/>
  <c r="O33" i="11"/>
  <c r="N33" i="11"/>
  <c r="E33" i="11"/>
  <c r="AB32" i="11"/>
  <c r="AA32" i="11"/>
  <c r="Y32" i="11"/>
  <c r="X32" i="11"/>
  <c r="S32" i="11"/>
  <c r="O32" i="11"/>
  <c r="N32" i="11"/>
  <c r="E32" i="11"/>
  <c r="AB31" i="11"/>
  <c r="AA31" i="11"/>
  <c r="Y31" i="11"/>
  <c r="X31" i="11"/>
  <c r="S31" i="11"/>
  <c r="O31" i="11"/>
  <c r="N31" i="11"/>
  <c r="E31" i="11"/>
  <c r="AB30" i="11"/>
  <c r="AA30" i="11"/>
  <c r="Y30" i="11"/>
  <c r="X30" i="11"/>
  <c r="S30" i="11"/>
  <c r="O30" i="11"/>
  <c r="N30" i="11"/>
  <c r="E30" i="11"/>
  <c r="AB29" i="11"/>
  <c r="AA29" i="11"/>
  <c r="Y29" i="11"/>
  <c r="X29" i="11"/>
  <c r="S29" i="11"/>
  <c r="O29" i="11"/>
  <c r="N29" i="11"/>
  <c r="E29" i="11"/>
  <c r="AB28" i="11"/>
  <c r="AA28" i="11"/>
  <c r="Y28" i="11"/>
  <c r="X28" i="11"/>
  <c r="S28" i="11"/>
  <c r="O28" i="11"/>
  <c r="N28" i="11"/>
  <c r="E28" i="11"/>
  <c r="AB27" i="11"/>
  <c r="AA27" i="11"/>
  <c r="Y27" i="11"/>
  <c r="X27" i="11"/>
  <c r="S27" i="11"/>
  <c r="O27" i="11"/>
  <c r="N27" i="11"/>
  <c r="E27" i="11"/>
  <c r="AB26" i="11"/>
  <c r="AA26" i="11"/>
  <c r="Y26" i="11"/>
  <c r="X26" i="11"/>
  <c r="S26" i="11"/>
  <c r="O26" i="11"/>
  <c r="N26" i="11"/>
  <c r="E26" i="11"/>
  <c r="AB25" i="11"/>
  <c r="AA25" i="11"/>
  <c r="Y25" i="11"/>
  <c r="X25" i="11"/>
  <c r="S25" i="11"/>
  <c r="O25" i="11"/>
  <c r="N25" i="11"/>
  <c r="E25" i="11"/>
  <c r="AB24" i="11"/>
  <c r="AA24" i="11"/>
  <c r="Y24" i="11"/>
  <c r="X24" i="11"/>
  <c r="S24" i="11"/>
  <c r="O24" i="11"/>
  <c r="N24" i="11"/>
  <c r="E24" i="11"/>
  <c r="AB23" i="11"/>
  <c r="AA23" i="11"/>
  <c r="Y23" i="11"/>
  <c r="X23" i="11"/>
  <c r="S23" i="11"/>
  <c r="O23" i="11"/>
  <c r="N23" i="11"/>
  <c r="E23" i="11"/>
  <c r="AB22" i="11"/>
  <c r="AA22" i="11"/>
  <c r="Y22" i="11"/>
  <c r="X22" i="11"/>
  <c r="S22" i="11"/>
  <c r="O22" i="11"/>
  <c r="N22" i="11"/>
  <c r="E22" i="11"/>
  <c r="AB21" i="11"/>
  <c r="AA21" i="11"/>
  <c r="Y21" i="11"/>
  <c r="X21" i="11"/>
  <c r="S21" i="11"/>
  <c r="O21" i="11"/>
  <c r="N21" i="11"/>
  <c r="E21" i="11"/>
  <c r="AB20" i="11"/>
  <c r="AA20" i="11"/>
  <c r="Y20" i="11"/>
  <c r="X20" i="11"/>
  <c r="S20" i="11"/>
  <c r="O20" i="11"/>
  <c r="N20" i="11"/>
  <c r="E20" i="11"/>
  <c r="AG19" i="11"/>
  <c r="AF19" i="11"/>
  <c r="AB19" i="11"/>
  <c r="AA19" i="11"/>
  <c r="Y19" i="11"/>
  <c r="X19" i="11"/>
  <c r="S19" i="11"/>
  <c r="O19" i="11"/>
  <c r="N19" i="11"/>
  <c r="C19" i="11"/>
  <c r="AG18" i="11"/>
  <c r="AF18" i="11"/>
  <c r="AB18" i="11"/>
  <c r="AA18" i="11"/>
  <c r="Y18" i="11"/>
  <c r="X18" i="11"/>
  <c r="S18" i="11"/>
  <c r="O18" i="11"/>
  <c r="N18" i="11"/>
  <c r="C18" i="11"/>
  <c r="E18" i="11" s="1"/>
  <c r="AG17" i="11"/>
  <c r="AF17" i="11"/>
  <c r="AB17" i="11"/>
  <c r="AA17" i="11"/>
  <c r="Y17" i="11"/>
  <c r="X17" i="11"/>
  <c r="S17" i="11"/>
  <c r="O17" i="11"/>
  <c r="N17" i="11"/>
  <c r="C17" i="11"/>
  <c r="AG16" i="11"/>
  <c r="AF16" i="11"/>
  <c r="AB16" i="11"/>
  <c r="AA16" i="11"/>
  <c r="Y16" i="11"/>
  <c r="X16" i="11"/>
  <c r="S16" i="11"/>
  <c r="O16" i="11"/>
  <c r="N16" i="11"/>
  <c r="C16" i="11"/>
  <c r="E16" i="11" s="1"/>
  <c r="AG15" i="11"/>
  <c r="AF15" i="11"/>
  <c r="AB15" i="11"/>
  <c r="AA15" i="11"/>
  <c r="Y15" i="11"/>
  <c r="X15" i="11"/>
  <c r="S15" i="11"/>
  <c r="O15" i="11"/>
  <c r="N15" i="11"/>
  <c r="C15" i="11"/>
  <c r="AG14" i="11"/>
  <c r="AF14" i="11"/>
  <c r="AB14" i="11"/>
  <c r="AA14" i="11"/>
  <c r="Y14" i="11"/>
  <c r="X14" i="11"/>
  <c r="S14" i="11"/>
  <c r="O14" i="11"/>
  <c r="N14" i="11"/>
  <c r="C14" i="11"/>
  <c r="E14" i="11" s="1"/>
  <c r="AB13" i="11"/>
  <c r="AA13" i="11"/>
  <c r="Y13" i="11"/>
  <c r="X13" i="11"/>
  <c r="S13" i="11"/>
  <c r="O13" i="11"/>
  <c r="N13" i="11"/>
  <c r="C13" i="11"/>
  <c r="E13" i="11" s="1"/>
  <c r="AB12" i="11"/>
  <c r="AA12" i="11"/>
  <c r="Y12" i="11"/>
  <c r="X12" i="11"/>
  <c r="S12" i="11"/>
  <c r="O12" i="11"/>
  <c r="N12" i="11"/>
  <c r="C12" i="11"/>
  <c r="E12" i="11" s="1"/>
  <c r="AF11" i="11"/>
  <c r="AB11" i="11"/>
  <c r="AA11" i="11"/>
  <c r="Y11" i="11"/>
  <c r="X11" i="11"/>
  <c r="S11" i="11"/>
  <c r="O11" i="11"/>
  <c r="N11" i="11"/>
  <c r="C11" i="11"/>
  <c r="E11" i="11" s="1"/>
  <c r="AF10" i="11"/>
  <c r="AB10" i="11"/>
  <c r="AA10" i="11"/>
  <c r="Y10" i="11"/>
  <c r="X10" i="11"/>
  <c r="S10" i="11"/>
  <c r="O10" i="11"/>
  <c r="N10" i="11"/>
  <c r="C10" i="11"/>
  <c r="AF9" i="11"/>
  <c r="AB9" i="11"/>
  <c r="AA9" i="11"/>
  <c r="Y9" i="11"/>
  <c r="X9" i="11"/>
  <c r="S9" i="11"/>
  <c r="O9" i="11"/>
  <c r="N9" i="11"/>
  <c r="C9" i="11"/>
  <c r="AF8" i="11"/>
  <c r="AB8" i="11"/>
  <c r="AA8" i="11"/>
  <c r="Y8" i="11"/>
  <c r="X8" i="11"/>
  <c r="S8" i="11"/>
  <c r="O8" i="11"/>
  <c r="N8" i="11"/>
  <c r="C8" i="11"/>
  <c r="E8" i="11" s="1"/>
  <c r="AF7" i="11"/>
  <c r="AB7" i="11"/>
  <c r="AA7" i="11"/>
  <c r="Y7" i="11"/>
  <c r="X7" i="11"/>
  <c r="S7" i="11"/>
  <c r="O7" i="11"/>
  <c r="N7" i="11"/>
  <c r="C7" i="11"/>
  <c r="AF6" i="11"/>
  <c r="AB6" i="11"/>
  <c r="AA6" i="11"/>
  <c r="Y6" i="11"/>
  <c r="X6" i="11"/>
  <c r="S6" i="11"/>
  <c r="O6" i="11"/>
  <c r="N6" i="11"/>
  <c r="C6" i="11"/>
  <c r="D6" i="11" s="1"/>
  <c r="AF5" i="11"/>
  <c r="AB5" i="11"/>
  <c r="AA5" i="11"/>
  <c r="Y5" i="11"/>
  <c r="X5" i="11"/>
  <c r="S5" i="11"/>
  <c r="O5" i="11"/>
  <c r="N5" i="11"/>
  <c r="C5" i="11"/>
  <c r="E5" i="11" s="1"/>
  <c r="F5" i="11" s="1"/>
  <c r="D7" i="11" l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E7" i="11"/>
  <c r="I5" i="11"/>
  <c r="J5" i="11" s="1"/>
  <c r="G5" i="11"/>
  <c r="H5" i="11" s="1"/>
  <c r="E6" i="11"/>
  <c r="F6" i="11" s="1"/>
  <c r="E10" i="11"/>
  <c r="E15" i="11"/>
  <c r="E17" i="11"/>
  <c r="E19" i="11"/>
  <c r="E9" i="11"/>
  <c r="G6" i="11" l="1"/>
  <c r="H6" i="11" s="1"/>
  <c r="I6" i="11"/>
  <c r="J6" i="11" s="1"/>
  <c r="F7" i="11"/>
  <c r="G7" i="11" l="1"/>
  <c r="H7" i="11" s="1"/>
  <c r="I7" i="11"/>
  <c r="J7" i="11" s="1"/>
  <c r="F8" i="11"/>
  <c r="I8" i="11" l="1"/>
  <c r="J8" i="11" s="1"/>
  <c r="G8" i="11"/>
  <c r="H8" i="11" s="1"/>
  <c r="F9" i="11"/>
  <c r="G9" i="11" l="1"/>
  <c r="H9" i="11" s="1"/>
  <c r="I9" i="11"/>
  <c r="J9" i="11" s="1"/>
  <c r="F10" i="11"/>
  <c r="G10" i="11" l="1"/>
  <c r="H10" i="11" s="1"/>
  <c r="I10" i="11"/>
  <c r="J10" i="11" s="1"/>
  <c r="F11" i="11"/>
  <c r="I11" i="11" l="1"/>
  <c r="J11" i="11" s="1"/>
  <c r="G11" i="11"/>
  <c r="H11" i="11" s="1"/>
  <c r="F12" i="11"/>
  <c r="I12" i="11" l="1"/>
  <c r="J12" i="11" s="1"/>
  <c r="G12" i="11"/>
  <c r="H12" i="11" s="1"/>
  <c r="F13" i="11"/>
  <c r="I13" i="11" l="1"/>
  <c r="J13" i="11" s="1"/>
  <c r="G13" i="11"/>
  <c r="H13" i="11" s="1"/>
  <c r="F14" i="11"/>
  <c r="I14" i="11" l="1"/>
  <c r="J14" i="11" s="1"/>
  <c r="G14" i="11"/>
  <c r="H14" i="11" s="1"/>
  <c r="F15" i="11"/>
  <c r="G15" i="11" l="1"/>
  <c r="H15" i="11" s="1"/>
  <c r="I15" i="11"/>
  <c r="J15" i="11" s="1"/>
  <c r="F16" i="11"/>
  <c r="I16" i="11" l="1"/>
  <c r="J16" i="11" s="1"/>
  <c r="G16" i="11"/>
  <c r="H16" i="11" s="1"/>
  <c r="F17" i="11"/>
  <c r="G17" i="11" l="1"/>
  <c r="H17" i="11" s="1"/>
  <c r="I17" i="11"/>
  <c r="J17" i="11" s="1"/>
  <c r="F18" i="11"/>
  <c r="I18" i="11" l="1"/>
  <c r="J18" i="11" s="1"/>
  <c r="G18" i="11"/>
  <c r="H18" i="11" s="1"/>
  <c r="F19" i="11"/>
  <c r="G19" i="11" l="1"/>
  <c r="H19" i="11" s="1"/>
  <c r="I19" i="11"/>
  <c r="J19" i="11" s="1"/>
  <c r="F20" i="11"/>
  <c r="F21" i="11" l="1"/>
  <c r="G20" i="11"/>
  <c r="H20" i="11" s="1"/>
  <c r="I20" i="11"/>
  <c r="J20" i="11" s="1"/>
  <c r="G21" i="11" l="1"/>
  <c r="H21" i="11" s="1"/>
  <c r="I21" i="11"/>
  <c r="J21" i="11" s="1"/>
  <c r="F22" i="11"/>
  <c r="I22" i="11" l="1"/>
  <c r="J22" i="11" s="1"/>
  <c r="G22" i="11"/>
  <c r="H22" i="11" s="1"/>
  <c r="F23" i="11"/>
  <c r="I23" i="11" l="1"/>
  <c r="J23" i="11" s="1"/>
  <c r="G23" i="11"/>
  <c r="H23" i="11" s="1"/>
  <c r="F24" i="11"/>
  <c r="I24" i="11" l="1"/>
  <c r="J24" i="11" s="1"/>
  <c r="G24" i="11"/>
  <c r="H24" i="11" s="1"/>
  <c r="F25" i="11"/>
  <c r="G25" i="11" l="1"/>
  <c r="H25" i="11" s="1"/>
  <c r="I25" i="11"/>
  <c r="J25" i="11" s="1"/>
  <c r="F26" i="11"/>
  <c r="I26" i="11" l="1"/>
  <c r="J26" i="11" s="1"/>
  <c r="G26" i="11"/>
  <c r="H26" i="11" s="1"/>
  <c r="F27" i="11"/>
  <c r="I27" i="11" l="1"/>
  <c r="J27" i="11" s="1"/>
  <c r="G27" i="11"/>
  <c r="H27" i="11" s="1"/>
  <c r="F28" i="11"/>
  <c r="G28" i="11" l="1"/>
  <c r="H28" i="11" s="1"/>
  <c r="F29" i="11"/>
  <c r="I28" i="11"/>
  <c r="J28" i="11" s="1"/>
  <c r="G29" i="11" l="1"/>
  <c r="H29" i="11" s="1"/>
  <c r="I29" i="11"/>
  <c r="J29" i="11" s="1"/>
  <c r="F30" i="11"/>
  <c r="I30" i="11" l="1"/>
  <c r="J30" i="11" s="1"/>
  <c r="G30" i="11"/>
  <c r="H30" i="11" s="1"/>
  <c r="F31" i="11"/>
  <c r="I31" i="11" l="1"/>
  <c r="J31" i="11" s="1"/>
  <c r="G31" i="11"/>
  <c r="H31" i="11" s="1"/>
  <c r="F32" i="11"/>
  <c r="G32" i="11" l="1"/>
  <c r="H32" i="11" s="1"/>
  <c r="F33" i="11"/>
  <c r="I32" i="11"/>
  <c r="J32" i="11" s="1"/>
  <c r="G33" i="11" l="1"/>
  <c r="H33" i="11" s="1"/>
  <c r="I33" i="11"/>
  <c r="J33" i="11" s="1"/>
  <c r="F34" i="11"/>
  <c r="I34" i="11" l="1"/>
  <c r="J34" i="11" s="1"/>
  <c r="G34" i="11"/>
  <c r="H34" i="11" s="1"/>
  <c r="F35" i="11"/>
  <c r="I35" i="11" l="1"/>
  <c r="J35" i="11" s="1"/>
  <c r="G35" i="11"/>
  <c r="H35" i="11" s="1"/>
  <c r="F36" i="11"/>
  <c r="G36" i="11" l="1"/>
  <c r="H36" i="11" s="1"/>
  <c r="F37" i="11"/>
  <c r="I36" i="11"/>
  <c r="J36" i="11" s="1"/>
  <c r="G37" i="11" l="1"/>
  <c r="H37" i="11" s="1"/>
  <c r="I37" i="11"/>
  <c r="J37" i="11" s="1"/>
  <c r="F38" i="11"/>
  <c r="I38" i="11" l="1"/>
  <c r="J38" i="11" s="1"/>
  <c r="G38" i="11"/>
  <c r="H38" i="11" s="1"/>
  <c r="F39" i="11"/>
  <c r="I39" i="11" l="1"/>
  <c r="J39" i="11" s="1"/>
  <c r="G39" i="11"/>
  <c r="H39" i="11" s="1"/>
  <c r="F40" i="11"/>
  <c r="G40" i="11" l="1"/>
  <c r="H40" i="11" s="1"/>
  <c r="F41" i="11"/>
  <c r="I40" i="11"/>
  <c r="J40" i="11" s="1"/>
  <c r="G41" i="11" l="1"/>
  <c r="H41" i="11" s="1"/>
  <c r="I41" i="11"/>
  <c r="J41" i="11" s="1"/>
  <c r="F42" i="11"/>
  <c r="I42" i="11" l="1"/>
  <c r="J42" i="11" s="1"/>
  <c r="G42" i="11"/>
  <c r="H42" i="11" s="1"/>
  <c r="F43" i="11"/>
  <c r="I43" i="11" l="1"/>
  <c r="J43" i="11" s="1"/>
  <c r="G43" i="11"/>
  <c r="H43" i="11" s="1"/>
  <c r="F44" i="11"/>
  <c r="G44" i="11" l="1"/>
  <c r="H44" i="11" s="1"/>
  <c r="F45" i="11"/>
  <c r="I44" i="11"/>
  <c r="J44" i="11" s="1"/>
  <c r="G45" i="11" l="1"/>
  <c r="H45" i="11" s="1"/>
  <c r="I45" i="11"/>
  <c r="J45" i="11" s="1"/>
  <c r="F46" i="11"/>
  <c r="I46" i="11" l="1"/>
  <c r="J46" i="11" s="1"/>
  <c r="G46" i="11"/>
  <c r="H46" i="11" s="1"/>
  <c r="F47" i="11"/>
  <c r="I47" i="11" l="1"/>
  <c r="J47" i="11" s="1"/>
  <c r="G47" i="11"/>
  <c r="H47" i="11" s="1"/>
  <c r="F48" i="11"/>
  <c r="G48" i="11" l="1"/>
  <c r="H48" i="11" s="1"/>
  <c r="F49" i="11"/>
  <c r="I48" i="11"/>
  <c r="J48" i="11" s="1"/>
  <c r="G49" i="11" l="1"/>
  <c r="H49" i="11" s="1"/>
  <c r="I49" i="11"/>
  <c r="J49" i="11" s="1"/>
  <c r="F50" i="11"/>
  <c r="I50" i="11" l="1"/>
  <c r="J50" i="11" s="1"/>
  <c r="G50" i="11"/>
  <c r="H50" i="11" s="1"/>
  <c r="F51" i="11"/>
  <c r="I51" i="11" l="1"/>
  <c r="J51" i="11" s="1"/>
  <c r="G51" i="11"/>
  <c r="H51" i="11" s="1"/>
  <c r="F52" i="11"/>
  <c r="G52" i="11" l="1"/>
  <c r="H52" i="11" s="1"/>
  <c r="F53" i="11"/>
  <c r="I52" i="11"/>
  <c r="J52" i="11" s="1"/>
  <c r="G53" i="11" l="1"/>
  <c r="H53" i="11" s="1"/>
  <c r="I53" i="11"/>
  <c r="J53" i="11" s="1"/>
  <c r="F54" i="11"/>
  <c r="I54" i="11" l="1"/>
  <c r="J54" i="11" s="1"/>
  <c r="G54" i="11"/>
  <c r="H54" i="11" s="1"/>
  <c r="R443" i="4" l="1"/>
  <c r="R444" i="4"/>
  <c r="R445" i="4"/>
  <c r="S419" i="4"/>
  <c r="S420" i="4"/>
  <c r="S421" i="4"/>
  <c r="E347" i="10" l="1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S427" i="4" l="1"/>
  <c r="S428" i="4"/>
  <c r="S429" i="4"/>
  <c r="S430" i="4"/>
  <c r="S416" i="4"/>
  <c r="S412" i="4"/>
  <c r="S400" i="4"/>
  <c r="R400" i="4"/>
  <c r="P108" i="4"/>
  <c r="T108" i="4"/>
  <c r="S112" i="4"/>
  <c r="P112" i="4" s="1"/>
  <c r="S111" i="4"/>
  <c r="P111" i="4" s="1"/>
  <c r="S110" i="4"/>
  <c r="P110" i="4" s="1"/>
  <c r="S109" i="4"/>
  <c r="P109" i="4" s="1"/>
  <c r="S107" i="4"/>
  <c r="P107" i="4" s="1"/>
  <c r="O237" i="4"/>
  <c r="O238" i="4"/>
  <c r="O239" i="4"/>
  <c r="O240" i="4"/>
  <c r="O242" i="4"/>
  <c r="O244" i="4"/>
  <c r="O245" i="4"/>
  <c r="O246" i="4"/>
  <c r="O236" i="4"/>
  <c r="R363" i="4"/>
  <c r="R364" i="4"/>
  <c r="R365" i="4"/>
  <c r="R366" i="4"/>
  <c r="R367" i="4"/>
  <c r="R218" i="4"/>
  <c r="R219" i="4"/>
  <c r="R220" i="4"/>
  <c r="R222" i="4"/>
  <c r="O215" i="4"/>
  <c r="O216" i="4"/>
  <c r="O217" i="4"/>
  <c r="O218" i="4"/>
  <c r="O214" i="4"/>
  <c r="R216" i="4" l="1"/>
  <c r="R215" i="4"/>
  <c r="R217" i="4"/>
  <c r="R792" i="4"/>
  <c r="R791" i="4"/>
  <c r="R790" i="4"/>
  <c r="R789" i="4"/>
  <c r="R786" i="4"/>
  <c r="R785" i="4"/>
  <c r="R784" i="4"/>
  <c r="R783" i="4"/>
  <c r="S367" i="4" l="1"/>
  <c r="S417" i="4"/>
  <c r="S425" i="4"/>
  <c r="S409" i="4"/>
  <c r="S410" i="4"/>
  <c r="S411" i="4"/>
  <c r="S413" i="4"/>
  <c r="S414" i="4"/>
  <c r="S415" i="4"/>
  <c r="S418" i="4"/>
  <c r="S422" i="4"/>
  <c r="S423" i="4"/>
  <c r="S424" i="4"/>
  <c r="S426" i="4"/>
  <c r="S408" i="4"/>
  <c r="S401" i="4"/>
  <c r="S382" i="4"/>
  <c r="S380" i="4"/>
  <c r="S381" i="4"/>
  <c r="S383" i="4"/>
  <c r="S384" i="4"/>
  <c r="S385" i="4"/>
  <c r="S366" i="4"/>
  <c r="S364" i="4"/>
  <c r="S365" i="4"/>
  <c r="S362" i="4"/>
  <c r="S363" i="4"/>
  <c r="S114" i="4" l="1"/>
  <c r="P114" i="4" s="1"/>
  <c r="S113" i="4"/>
  <c r="P113" i="4" s="1"/>
  <c r="S379" i="4" l="1"/>
  <c r="R362" i="4"/>
  <c r="R684" i="4"/>
  <c r="R667" i="4"/>
  <c r="R695" i="4"/>
  <c r="R694" i="4"/>
  <c r="R686" i="4"/>
  <c r="R687" i="4"/>
  <c r="R688" i="4"/>
  <c r="R689" i="4"/>
  <c r="R690" i="4"/>
  <c r="R691" i="4"/>
  <c r="R692" i="4"/>
  <c r="R693" i="4"/>
  <c r="R669" i="4"/>
  <c r="R670" i="4"/>
  <c r="R671" i="4"/>
  <c r="R672" i="4"/>
  <c r="R673" i="4"/>
  <c r="R674" i="4"/>
  <c r="R675" i="4"/>
  <c r="R676" i="4"/>
  <c r="R677" i="4"/>
  <c r="R439" i="4"/>
  <c r="R380" i="4"/>
  <c r="R381" i="4"/>
  <c r="R382" i="4"/>
  <c r="R383" i="4"/>
  <c r="R384" i="4"/>
  <c r="R385" i="4"/>
  <c r="R401" i="4"/>
  <c r="R685" i="4"/>
  <c r="R668" i="4"/>
  <c r="R438" i="4"/>
  <c r="R379" i="4"/>
  <c r="R223" i="4"/>
  <c r="R234" i="4" l="1"/>
  <c r="R228" i="4"/>
  <c r="R230" i="4"/>
  <c r="R231" i="4"/>
  <c r="R229" i="4"/>
  <c r="R232" i="4"/>
  <c r="R226" i="4"/>
  <c r="R227" i="4"/>
  <c r="R233" i="4"/>
</calcChain>
</file>

<file path=xl/comments1.xml><?xml version="1.0" encoding="utf-8"?>
<comments xmlns="http://schemas.openxmlformats.org/spreadsheetml/2006/main">
  <authors>
    <author>USER</author>
    <author>star</author>
  </authors>
  <commentList>
    <comment ref="I211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A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  <author>leesin</author>
    <author>star</author>
    <author>Registered User</author>
  </authors>
  <commentList>
    <comment ref="D2" authorId="0" shapeId="0">
      <text>
        <r>
          <rPr>
            <b/>
            <sz val="12"/>
            <color indexed="81"/>
            <rFont val="돋움"/>
            <family val="3"/>
            <charset val="129"/>
          </rPr>
          <t>요구배럴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돋움"/>
            <family val="3"/>
            <charset val="129"/>
          </rPr>
          <t>min  = wb + lv/5
max = wb + lv/5 + 3</t>
        </r>
        <r>
          <rPr>
            <b/>
            <sz val="12"/>
            <color indexed="81"/>
            <rFont val="Tahoma"/>
            <family val="2"/>
          </rPr>
          <t xml:space="preserve">
Random.Range(min, max)
(</t>
        </r>
        <r>
          <rPr>
            <b/>
            <sz val="12"/>
            <color indexed="81"/>
            <rFont val="돋움"/>
            <family val="3"/>
            <charset val="129"/>
          </rPr>
          <t>공식으로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구현됨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A17" authorId="1" shapeId="0">
      <text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길어서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294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E350" authorId="2" shapeId="0">
      <text>
        <r>
          <rPr>
            <sz val="14"/>
            <color indexed="81"/>
            <rFont val="Tahoma"/>
            <family val="2"/>
          </rPr>
          <t xml:space="preserve">3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4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하트
</t>
        </r>
        <r>
          <rPr>
            <sz val="14"/>
            <color indexed="81"/>
            <rFont val="Tahoma"/>
            <family val="2"/>
          </rPr>
          <t xml:space="preserve">5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프리미엄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100 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최대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보유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개수
</t>
        </r>
        <r>
          <rPr>
            <sz val="14"/>
            <color indexed="81"/>
            <rFont val="Tahoma"/>
            <family val="2"/>
          </rPr>
          <t xml:space="preserve">200 </t>
        </r>
        <r>
          <rPr>
            <sz val="14"/>
            <color indexed="81"/>
            <rFont val="돋움"/>
            <family val="3"/>
            <charset val="129"/>
          </rPr>
          <t>농경지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오픈개수
</t>
        </r>
        <r>
          <rPr>
            <sz val="14"/>
            <color indexed="81"/>
            <rFont val="Tahoma"/>
            <family val="2"/>
          </rPr>
          <t xml:space="preserve">400 </t>
        </r>
        <r>
          <rPr>
            <sz val="14"/>
            <color indexed="81"/>
            <rFont val="돋움"/>
            <family val="3"/>
            <charset val="129"/>
          </rPr>
          <t>레벨</t>
        </r>
        <r>
          <rPr>
            <sz val="14"/>
            <color indexed="81"/>
            <rFont val="Tahoma"/>
            <family val="2"/>
          </rPr>
          <t xml:space="preserve"> 1</t>
        </r>
        <r>
          <rPr>
            <sz val="14"/>
            <color indexed="81"/>
            <rFont val="돋움"/>
            <family val="3"/>
            <charset val="129"/>
          </rPr>
          <t>짜리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강제로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나오는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개월
</t>
        </r>
        <r>
          <rPr>
            <sz val="14"/>
            <color indexed="81"/>
            <rFont val="Tahoma"/>
            <family val="2"/>
          </rPr>
          <t xml:space="preserve">500 </t>
        </r>
        <r>
          <rPr>
            <sz val="14"/>
            <color indexed="81"/>
            <rFont val="돋움"/>
            <family val="3"/>
            <charset val="129"/>
          </rPr>
          <t>질병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몇개월후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질병이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등장할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것인가</t>
        </r>
        <r>
          <rPr>
            <sz val="14"/>
            <color indexed="81"/>
            <rFont val="Tahoma"/>
            <family val="2"/>
          </rPr>
          <t xml:space="preserve">?
600 </t>
        </r>
        <r>
          <rPr>
            <sz val="14"/>
            <color indexed="81"/>
            <rFont val="돋움"/>
            <family val="3"/>
            <charset val="129"/>
          </rPr>
          <t>스타트업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개월</t>
        </r>
      </text>
    </comment>
    <comment ref="A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360" authorId="3" shapeId="0">
      <text>
        <r>
          <rPr>
            <sz val="9"/>
            <color indexed="81"/>
            <rFont val="돋움"/>
            <family val="3"/>
            <charset val="129"/>
          </rPr>
          <t>레벨에 따라서 상인들이 동일한 내용을 쓰는게 아니라,
기본 상인은 a1, 다음 상인은 a2 ... 마지막 상인은 a7을 사용하는 것으로 변경 요망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5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A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200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201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202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204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205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</text>
    </comment>
    <comment ref="A762" authorId="2" shapeId="0">
      <text>
        <r>
          <rPr>
            <sz val="14"/>
            <color indexed="81"/>
            <rFont val="돋움"/>
            <family val="3"/>
            <charset val="129"/>
          </rPr>
          <t>카테고리
소모품</t>
        </r>
        <r>
          <rPr>
            <sz val="14"/>
            <color indexed="81"/>
            <rFont val="Tahoma"/>
            <family val="2"/>
          </rPr>
          <t>(3) (</t>
        </r>
        <r>
          <rPr>
            <sz val="14"/>
            <color indexed="81"/>
            <rFont val="돋움"/>
            <family val="3"/>
            <charset val="129"/>
          </rPr>
          <t>작물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</t>
        </r>
        <r>
          <rPr>
            <sz val="14"/>
            <color indexed="81"/>
            <rFont val="Tahoma"/>
            <family val="2"/>
          </rPr>
          <t xml:space="preserve">(60)
</t>
        </r>
        <r>
          <rPr>
            <sz val="14"/>
            <color indexed="81"/>
            <rFont val="돋움"/>
            <family val="3"/>
            <charset val="129"/>
          </rPr>
          <t>가축</t>
        </r>
        <r>
          <rPr>
            <sz val="14"/>
            <color indexed="81"/>
            <rFont val="Tahoma"/>
            <family val="2"/>
          </rPr>
          <t xml:space="preserve">(1) 
</t>
        </r>
        <r>
          <rPr>
            <sz val="14"/>
            <color indexed="81"/>
            <rFont val="돋움"/>
            <family val="3"/>
            <charset val="129"/>
          </rPr>
          <t>악세</t>
        </r>
        <r>
          <rPr>
            <sz val="14"/>
            <color indexed="81"/>
            <rFont val="Tahoma"/>
            <family val="2"/>
          </rPr>
          <t xml:space="preserve">(4)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(100000)                         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돋움"/>
            <family val="3"/>
            <charset val="129"/>
          </rPr>
          <t>필드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(100010)                        </t>
        </r>
        <r>
          <rPr>
            <sz val="14"/>
            <color indexed="81"/>
            <rFont val="돋움"/>
            <family val="3"/>
            <charset val="129"/>
          </rPr>
          <t>임시
늑대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 (100020 )                      </t>
        </r>
        <r>
          <rPr>
            <sz val="14"/>
            <color indexed="81"/>
            <rFont val="돋움"/>
            <family val="3"/>
            <charset val="129"/>
          </rPr>
          <t>임시
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(100030)                           </t>
        </r>
        <r>
          <rPr>
            <sz val="14"/>
            <color indexed="81"/>
            <rFont val="돋움"/>
            <family val="3"/>
            <charset val="129"/>
          </rPr>
          <t>임시
교배</t>
        </r>
        <r>
          <rPr>
            <sz val="14"/>
            <color indexed="81"/>
            <rFont val="Tahoma"/>
            <family val="2"/>
          </rPr>
          <t xml:space="preserve">(100040)                                </t>
        </r>
        <r>
          <rPr>
            <sz val="14"/>
            <color indexed="81"/>
            <rFont val="돋움"/>
            <family val="3"/>
            <charset val="129"/>
          </rPr>
          <t>임시
예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작물오픈</t>
        </r>
        <r>
          <rPr>
            <sz val="14"/>
            <color indexed="81"/>
            <rFont val="Tahoma"/>
            <family val="2"/>
          </rPr>
          <t xml:space="preserve"> -&gt; 3-601                  (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테이블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동물오픈</t>
        </r>
        <r>
          <rPr>
            <sz val="14"/>
            <color indexed="81"/>
            <rFont val="Tahoma"/>
            <family val="2"/>
          </rPr>
          <t xml:space="preserve"> -&gt; 1-25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업글오픈</t>
        </r>
        <r>
          <rPr>
            <sz val="14"/>
            <color indexed="81"/>
            <rFont val="Tahoma"/>
            <family val="2"/>
          </rPr>
          <t xml:space="preserve"> -&gt; 60-0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악세오픈</t>
        </r>
        <r>
          <rPr>
            <sz val="14"/>
            <color indexed="81"/>
            <rFont val="Tahoma"/>
            <family val="2"/>
          </rPr>
          <t xml:space="preserve"> -&gt; 4-1457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 -&gt; 100000-1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필드오픈</t>
        </r>
        <r>
          <rPr>
            <sz val="14"/>
            <color indexed="81"/>
            <rFont val="Tahoma"/>
            <family val="2"/>
          </rPr>
          <t xml:space="preserve"> -&gt; 100010-0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늑대오픈</t>
        </r>
        <r>
          <rPr>
            <sz val="14"/>
            <color indexed="81"/>
            <rFont val="Tahoma"/>
            <family val="2"/>
          </rPr>
          <t xml:space="preserve"> -&gt; 100020-3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집</t>
        </r>
        <r>
          <rPr>
            <sz val="14"/>
            <color indexed="81"/>
            <rFont val="Tahoma"/>
            <family val="2"/>
          </rPr>
          <t xml:space="preserve">           -&gt; 100030-0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교배리스트</t>
        </r>
        <r>
          <rPr>
            <sz val="14"/>
            <color indexed="81"/>
            <rFont val="Tahoma"/>
            <family val="2"/>
          </rPr>
          <t xml:space="preserve"> -&gt; 100040-0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>)</t>
        </r>
      </text>
    </comment>
    <comment ref="B883" authorId="1" shapeId="0">
      <text>
        <r>
          <rPr>
            <b/>
            <sz val="9"/>
            <color indexed="81"/>
            <rFont val="Tahoma"/>
            <family val="2"/>
          </rPr>
          <t>leesin:</t>
        </r>
        <r>
          <rPr>
            <sz val="9"/>
            <color indexed="81"/>
            <rFont val="Tahoma"/>
            <family val="2"/>
          </rPr>
          <t xml:space="preserve">
exp </t>
        </r>
        <r>
          <rPr>
            <sz val="9"/>
            <color indexed="81"/>
            <rFont val="돋움"/>
            <family val="3"/>
            <charset val="129"/>
          </rPr>
          <t>유져의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dealer_x </t>
        </r>
        <r>
          <rPr>
            <sz val="9"/>
            <color indexed="81"/>
            <rFont val="돋움"/>
            <family val="3"/>
            <charset val="129"/>
          </rPr>
          <t>상인이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A912" authorId="1" shapeId="0">
      <text>
        <r>
          <rPr>
            <b/>
            <sz val="9"/>
            <color indexed="81"/>
            <rFont val="Tahoma"/>
            <family val="2"/>
          </rPr>
          <t xml:space="preserve">first_reward_coin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increase_reward_coin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max_reward_coin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
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</text>
    </comment>
    <comment ref="B929" authorId="2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집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탱크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저온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축사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양동이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 xml:space="preserve">착유기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 
sub_ability 
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38" authorId="3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천분율
</t>
        </r>
      </text>
    </comment>
  </commentList>
</comments>
</file>

<file path=xl/comments3.xml><?xml version="1.0" encoding="utf-8"?>
<comments xmlns="http://schemas.openxmlformats.org/spreadsheetml/2006/main">
  <authors>
    <author>만든 이</author>
    <author>star</author>
    <author>USER</author>
    <author>Registered User</author>
  </authors>
  <commentList>
    <comment ref="F8" authorId="0" shapeId="0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
최적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포화</t>
        </r>
        <r>
          <rPr>
            <b/>
            <sz val="9"/>
            <color indexed="81"/>
            <rFont val="Tahoma"/>
            <family val="2"/>
          </rPr>
          <t xml:space="preserve"> : 8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폰트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 : 9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A9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J25" authorId="1" shapeId="0">
      <text>
        <r>
          <rPr>
            <b/>
            <sz val="9"/>
            <color indexed="81"/>
            <rFont val="Tahoma"/>
            <family val="2"/>
          </rPr>
          <t xml:space="preserve">300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%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.
301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줄어든다</t>
        </r>
        <r>
          <rPr>
            <b/>
            <sz val="9"/>
            <color indexed="81"/>
            <rFont val="Tahoma"/>
            <family val="2"/>
          </rPr>
          <t xml:space="preserve">.
302 :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303 : </t>
        </r>
        <r>
          <rPr>
            <b/>
            <sz val="9"/>
            <color indexed="81"/>
            <rFont val="돋움"/>
            <family val="3"/>
            <charset val="129"/>
          </rPr>
          <t>늑대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얼리기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106" authorId="1" shapeId="0">
      <text>
        <r>
          <rPr>
            <b/>
            <sz val="9"/>
            <color indexed="81"/>
            <rFont val="Tahoma"/>
            <family val="2"/>
          </rPr>
          <t xml:space="preserve">-1 </t>
        </r>
        <r>
          <rPr>
            <b/>
            <sz val="9"/>
            <color indexed="81"/>
            <rFont val="맑은 고딕"/>
            <family val="2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 xml:space="preserve">적용안함
</t>
        </r>
        <r>
          <rPr>
            <b/>
            <sz val="9"/>
            <color indexed="81"/>
            <rFont val="Tahoma"/>
            <family val="2"/>
          </rPr>
          <t xml:space="preserve">40  </t>
        </r>
        <r>
          <rPr>
            <b/>
            <sz val="9"/>
            <color indexed="81"/>
            <rFont val="맑은 고딕"/>
            <family val="2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40
60     //
80     //
</t>
        </r>
      </text>
    </comment>
    <comment ref="B120" authorId="2" shapeId="0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38" authorId="2" shapeId="0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70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74" authorId="2" shapeId="0">
      <text>
        <r>
          <rPr>
            <b/>
            <sz val="9"/>
            <color indexed="81"/>
            <rFont val="Tahoma"/>
            <family val="2"/>
          </rPr>
          <t>1003~1007 -&gt;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94" authorId="0" shape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265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265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361" authorId="1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수치는</t>
        </r>
        <r>
          <rPr>
            <b/>
            <sz val="9"/>
            <color indexed="81"/>
            <rFont val="Tahoma"/>
            <family val="2"/>
          </rPr>
          <t xml:space="preserve"> 
buyamount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따라감니다</t>
        </r>
      </text>
    </comment>
    <comment ref="AA620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Z697" authorId="3" shapeId="0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200~ :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AC728" authorId="3" shapeId="0">
      <text>
        <r>
          <rPr>
            <b/>
            <sz val="9"/>
            <color indexed="81"/>
            <rFont val="Tahoma"/>
            <family val="2"/>
          </rPr>
          <t xml:space="preserve">1201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1604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5009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2300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2301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5011 30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2302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</text>
    </comment>
    <comment ref="A782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788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797" authorId="2" shapeId="0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807" authorId="2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807" authorId="2" shapeId="0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223" authorId="1" shapeId="0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223" authorId="1" shapeId="0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<sst xmlns="http://schemas.openxmlformats.org/spreadsheetml/2006/main" count="18122" uniqueCount="6939">
  <si>
    <t>// 상인 정보</t>
  </si>
  <si>
    <t>상인 코드</t>
  </si>
  <si>
    <t>풀리는레벨</t>
  </si>
  <si>
    <t>요구신선최소</t>
  </si>
  <si>
    <t>요구신선맥스</t>
  </si>
  <si>
    <t>배럴당 가격</t>
  </si>
  <si>
    <t>인원수1</t>
  </si>
  <si>
    <t>label(dealer)</t>
  </si>
  <si>
    <t>dealercode</t>
  </si>
  <si>
    <t>unlocklv</t>
  </si>
  <si>
    <t>wantfreshmin</t>
  </si>
  <si>
    <t>wantfreshmax</t>
  </si>
  <si>
    <t>goldofbarrel</t>
  </si>
  <si>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</si>
  <si>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</si>
  <si>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</si>
  <si>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</si>
  <si>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</si>
  <si>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</si>
  <si>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</si>
  <si>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</si>
  <si>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</si>
  <si>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</si>
  <si>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</si>
  <si>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</si>
  <si>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</si>
  <si>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</si>
  <si>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</si>
  <si>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</si>
  <si>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</si>
  <si>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</si>
  <si>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</si>
  <si>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</si>
  <si>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</si>
  <si>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</si>
  <si>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</si>
  <si>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</si>
  <si>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</si>
  <si>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</si>
  <si>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</si>
  <si>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</si>
  <si>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소 b등급 sb 2</t>
  </si>
  <si>
    <t>양 d등급 sa 1</t>
  </si>
  <si>
    <t>양 d등급 sa 2</t>
  </si>
  <si>
    <t>양 c등급 sc 1</t>
  </si>
  <si>
    <t>양 c등급 sc 2</t>
  </si>
  <si>
    <t>양 b등급 sb 1</t>
  </si>
  <si>
    <t>양 b등급 sb 2</t>
  </si>
  <si>
    <t>산양 d등급 sa 1</t>
  </si>
  <si>
    <t>산양 d등급 sa 2</t>
  </si>
  <si>
    <t>산양 c등급 sc 1</t>
  </si>
  <si>
    <t>산양 c등급 sc 2</t>
  </si>
  <si>
    <t>산양 b등급 sb 1</t>
  </si>
  <si>
    <t>산양 b등급 sb 2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</si>
  <si>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</si>
  <si>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</si>
  <si>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</si>
  <si>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</si>
  <si>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</si>
  <si>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</si>
  <si>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</si>
  <si>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</si>
  <si>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</si>
  <si>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</si>
  <si>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</si>
  <si>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</si>
  <si>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</si>
  <si>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</si>
  <si>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</si>
  <si>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</si>
  <si>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</si>
  <si>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</si>
  <si>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</si>
  <si>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</si>
  <si>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</si>
  <si>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</si>
  <si>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</si>
  <si>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</si>
  <si>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</si>
  <si>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</si>
  <si>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</si>
  <si>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</si>
  <si>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</si>
  <si>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</si>
  <si>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</si>
  <si>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</si>
  <si>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</si>
  <si>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</si>
  <si>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</si>
  <si>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</si>
  <si>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</si>
  <si>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</si>
  <si>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</si>
  <si>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</si>
  <si>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</si>
  <si>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</si>
  <si>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</si>
  <si>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</si>
  <si>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</si>
  <si>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</si>
  <si>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</si>
  <si>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</si>
  <si>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</si>
  <si>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</si>
  <si>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</si>
  <si>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</si>
  <si>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cow_bc_01</t>
  </si>
  <si>
    <t>cow_bc_02</t>
  </si>
  <si>
    <t>cow_bc_03</t>
  </si>
  <si>
    <t>cow_bc_04</t>
  </si>
  <si>
    <t>cow_bc_05</t>
  </si>
  <si>
    <t>cow_bc_06</t>
  </si>
  <si>
    <t>cow_bc_07</t>
  </si>
  <si>
    <t>cow_bc_08</t>
  </si>
  <si>
    <t>cow_bc_09</t>
  </si>
  <si>
    <t>cow_bc_10</t>
  </si>
  <si>
    <t>cow_bc_11</t>
  </si>
  <si>
    <t>cow_bc_12</t>
  </si>
  <si>
    <t>cow_bc_13</t>
  </si>
  <si>
    <t>cow_bf_01</t>
  </si>
  <si>
    <t>cow_bf_02</t>
  </si>
  <si>
    <t>cow_bf_03</t>
  </si>
  <si>
    <t>cow_bf_04</t>
  </si>
  <si>
    <t>cow_bf_05</t>
  </si>
  <si>
    <t>cow_bf_06</t>
  </si>
  <si>
    <t>cow_bf_07</t>
  </si>
  <si>
    <t>cow_bf_08</t>
  </si>
  <si>
    <t>cow_bf_09</t>
  </si>
  <si>
    <t>cow_bf_10</t>
  </si>
  <si>
    <t>cow_bf_11</t>
  </si>
  <si>
    <t>cow_bf_12</t>
  </si>
  <si>
    <t>cow_bf_13</t>
  </si>
  <si>
    <t>cow_bd_01</t>
  </si>
  <si>
    <t>cow_bd_02</t>
  </si>
  <si>
    <t>cow_bd_03</t>
  </si>
  <si>
    <t>cow_bd_04</t>
  </si>
  <si>
    <t>cow_bd_05</t>
  </si>
  <si>
    <t>cow_bd_06</t>
  </si>
  <si>
    <t>cow_bd_07</t>
  </si>
  <si>
    <t>cow_bd_08</t>
  </si>
  <si>
    <t>cow_bd_09</t>
  </si>
  <si>
    <t>cow_bd_10</t>
  </si>
  <si>
    <t>cow_bd_11</t>
  </si>
  <si>
    <t>cow_bd_12</t>
  </si>
  <si>
    <t>cow_bd_13</t>
  </si>
  <si>
    <t>cow_be_01</t>
  </si>
  <si>
    <t>cow_be_02</t>
  </si>
  <si>
    <t>cow_be_03</t>
  </si>
  <si>
    <t>cow_be_04</t>
  </si>
  <si>
    <t>cow_be_05</t>
  </si>
  <si>
    <t>cow_be_06</t>
  </si>
  <si>
    <t>cow_be_07</t>
  </si>
  <si>
    <t>cow_be_08</t>
  </si>
  <si>
    <t>cow_be_09</t>
  </si>
  <si>
    <t>cow_be_10</t>
  </si>
  <si>
    <t>cow_be_11</t>
  </si>
  <si>
    <t>cow_be_12</t>
  </si>
  <si>
    <t>cow_be_13</t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</si>
  <si>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</si>
  <si>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</si>
  <si>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</si>
  <si>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</si>
  <si>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</si>
  <si>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</si>
  <si>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</si>
  <si>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</si>
  <si>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</si>
  <si>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</si>
  <si>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</si>
  <si>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</si>
  <si>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</si>
  <si>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cow_sc_01</t>
  </si>
  <si>
    <t>cow_sc_02</t>
  </si>
  <si>
    <t>cow_sc_03</t>
  </si>
  <si>
    <t>cow_sc_04</t>
  </si>
  <si>
    <t>cow_sc_05</t>
  </si>
  <si>
    <t>cow_sc_06</t>
  </si>
  <si>
    <t>cow_sc_07</t>
  </si>
  <si>
    <t>cow_sc_08</t>
  </si>
  <si>
    <t>cow_sc_09</t>
  </si>
  <si>
    <t>cow_sc_10</t>
  </si>
  <si>
    <t>cow_sc_11</t>
  </si>
  <si>
    <t>cow_sc_12</t>
  </si>
  <si>
    <t>cow_sc_13</t>
  </si>
  <si>
    <t>cow_bb_01</t>
  </si>
  <si>
    <t>cow_bb_02</t>
  </si>
  <si>
    <t>cow_bb_03</t>
  </si>
  <si>
    <t>cow_bb_04</t>
  </si>
  <si>
    <t>cow_bb_05</t>
  </si>
  <si>
    <t>cow_bb_06</t>
  </si>
  <si>
    <t>cow_bb_07</t>
  </si>
  <si>
    <t>cow_bb_08</t>
  </si>
  <si>
    <t>cow_bb_09</t>
  </si>
  <si>
    <t>cow_bb_10</t>
  </si>
  <si>
    <t>cow_bb_11</t>
  </si>
  <si>
    <t>cow_bb_12</t>
  </si>
  <si>
    <t>cow_bb_13</t>
  </si>
  <si>
    <t>cow_sb_01</t>
  </si>
  <si>
    <t>cow_sb_02</t>
  </si>
  <si>
    <t>cow_sb_03</t>
  </si>
  <si>
    <t>cow_sb_04</t>
  </si>
  <si>
    <t>cow_sb_05</t>
  </si>
  <si>
    <t>cow_sb_06</t>
  </si>
  <si>
    <t>cow_sb_07</t>
  </si>
  <si>
    <t>cow_sb_08</t>
  </si>
  <si>
    <t>cow_sb_09</t>
  </si>
  <si>
    <t>cow_sb_13</t>
  </si>
  <si>
    <t>animal_01</t>
  </si>
  <si>
    <t>goat_b_01</t>
  </si>
  <si>
    <t>goat_b_02</t>
  </si>
  <si>
    <t>goat_b_03</t>
  </si>
  <si>
    <t>goat_b_04</t>
  </si>
  <si>
    <t>goat_b_05</t>
  </si>
  <si>
    <t>goat_b_06</t>
  </si>
  <si>
    <t>goat_b_07</t>
  </si>
  <si>
    <t>goat_b_08</t>
  </si>
  <si>
    <t>goat_b_09</t>
  </si>
  <si>
    <t>goat_b_10</t>
  </si>
  <si>
    <t>goat_b_11</t>
  </si>
  <si>
    <t>goat_b_12</t>
  </si>
  <si>
    <t>goat_b_13</t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</si>
  <si>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</si>
  <si>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</si>
  <si>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</si>
  <si>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</si>
  <si>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</si>
  <si>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</si>
  <si>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</si>
  <si>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</si>
  <si>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</si>
  <si>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</si>
  <si>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</si>
  <si>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</si>
  <si>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</si>
  <si>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</si>
  <si>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</si>
  <si>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</si>
  <si>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</si>
  <si>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</si>
  <si>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</si>
  <si>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</si>
  <si>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</si>
  <si>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</si>
  <si>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</si>
  <si>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</si>
  <si>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</si>
  <si>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</si>
  <si>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goat_bf_01</t>
  </si>
  <si>
    <t>goat_bf_02</t>
  </si>
  <si>
    <t>goat_bf_03</t>
  </si>
  <si>
    <t>goat_bf_04</t>
  </si>
  <si>
    <t>goat_bf_05</t>
  </si>
  <si>
    <t>goat_bf_06</t>
  </si>
  <si>
    <t>goat_bf_07</t>
  </si>
  <si>
    <t>goat_bf_08</t>
  </si>
  <si>
    <t>goat_bf_09</t>
  </si>
  <si>
    <t>goat_bf_10</t>
  </si>
  <si>
    <t>goat_bf_11</t>
  </si>
  <si>
    <t>goat_bf_12</t>
  </si>
  <si>
    <t>goat_bf_13</t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</si>
  <si>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</si>
  <si>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</si>
  <si>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</si>
  <si>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</si>
  <si>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</si>
  <si>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</si>
  <si>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</si>
  <si>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</si>
  <si>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</si>
  <si>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</si>
  <si>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</si>
  <si>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</si>
  <si>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</si>
  <si>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goat_bd_01</t>
  </si>
  <si>
    <t>goat_bd_02</t>
  </si>
  <si>
    <t>goat_bd_03</t>
  </si>
  <si>
    <t>goat_bd_04</t>
  </si>
  <si>
    <t>goat_bd_05</t>
  </si>
  <si>
    <t>goat_bd_06</t>
  </si>
  <si>
    <t>goat_bd_07</t>
  </si>
  <si>
    <t>goat_bd_08</t>
  </si>
  <si>
    <t>goat_bd_09</t>
  </si>
  <si>
    <t>goat_bd_10</t>
  </si>
  <si>
    <t>goat_bd_11</t>
  </si>
  <si>
    <t>goat_bd_12</t>
  </si>
  <si>
    <t>goat_bd_13</t>
  </si>
  <si>
    <t>goat_bg_01</t>
  </si>
  <si>
    <t>goat_bg_02</t>
  </si>
  <si>
    <t>goat_bg_03</t>
  </si>
  <si>
    <t>goat_bg_04</t>
  </si>
  <si>
    <t>goat_bg_05</t>
  </si>
  <si>
    <t>goat_bg_06</t>
  </si>
  <si>
    <t>goat_bg_07</t>
  </si>
  <si>
    <t>goat_bg_08</t>
  </si>
  <si>
    <t>goat_bg_09</t>
  </si>
  <si>
    <t>goat_bg_10</t>
  </si>
  <si>
    <t>goat_bg_11</t>
  </si>
  <si>
    <t>goat_bg_12</t>
  </si>
  <si>
    <t>goat_bg_13</t>
  </si>
  <si>
    <t>goat_bh_01</t>
  </si>
  <si>
    <t>goat_bh_02</t>
  </si>
  <si>
    <t>goat_bh_03</t>
  </si>
  <si>
    <t>goat_bh_04</t>
  </si>
  <si>
    <t>goat_bh_05</t>
  </si>
  <si>
    <t>goat_bh_06</t>
  </si>
  <si>
    <t>goat_bh_07</t>
  </si>
  <si>
    <t>goat_bh_08</t>
  </si>
  <si>
    <t>goat_bh_09</t>
  </si>
  <si>
    <t>goat_bh_10</t>
  </si>
  <si>
    <t>goat_bh_11</t>
  </si>
  <si>
    <t>goat_bh_12</t>
  </si>
  <si>
    <t>goat_bh_13</t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</si>
  <si>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</si>
  <si>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</si>
  <si>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</si>
  <si>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</si>
  <si>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</si>
  <si>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</si>
  <si>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</si>
  <si>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</si>
  <si>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goat_sb_09</t>
  </si>
  <si>
    <t>goat_sb_13</t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</si>
  <si>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</si>
  <si>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</si>
  <si>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</si>
  <si>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</si>
  <si>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</si>
  <si>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</si>
  <si>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</si>
  <si>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</si>
  <si>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</si>
  <si>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</si>
  <si>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animal_02</t>
  </si>
  <si>
    <t>sheep_b_01</t>
  </si>
  <si>
    <t>sheep_b_02</t>
  </si>
  <si>
    <t>sheep_b_03</t>
  </si>
  <si>
    <t>sheep_b_04</t>
  </si>
  <si>
    <t>sheep_b_05</t>
  </si>
  <si>
    <t>sheep_b_06</t>
  </si>
  <si>
    <t>sheep_b_07</t>
  </si>
  <si>
    <t>sheep_b_08</t>
  </si>
  <si>
    <t>sheep_b_09</t>
  </si>
  <si>
    <t>sheep_b_10</t>
  </si>
  <si>
    <t>sheep_b_11</t>
  </si>
  <si>
    <t>sheep_b_12</t>
  </si>
  <si>
    <t>sheep_b_13</t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</si>
  <si>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</si>
  <si>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</si>
  <si>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</si>
  <si>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</si>
  <si>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</si>
  <si>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</si>
  <si>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</si>
  <si>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</si>
  <si>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</si>
  <si>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</si>
  <si>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</si>
  <si>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</si>
  <si>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</si>
  <si>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sheep_ba_01</t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</si>
  <si>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</si>
  <si>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</si>
  <si>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</si>
  <si>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</si>
  <si>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</si>
  <si>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</si>
  <si>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</si>
  <si>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</si>
  <si>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</si>
  <si>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</si>
  <si>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</si>
  <si>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</si>
  <si>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sheep_bc_01</t>
  </si>
  <si>
    <t>sheep_bc_02</t>
  </si>
  <si>
    <t>sheep_bc_03</t>
  </si>
  <si>
    <t>sheep_bc_04</t>
  </si>
  <si>
    <t>sheep_bc_05</t>
  </si>
  <si>
    <t>sheep_bc_06</t>
  </si>
  <si>
    <t>sheep_bc_07</t>
  </si>
  <si>
    <t>sheep_bc_08</t>
  </si>
  <si>
    <t>sheep_bc_09</t>
  </si>
  <si>
    <t>sheep_bc_10</t>
  </si>
  <si>
    <t>sheep_bc_11</t>
  </si>
  <si>
    <t>sheep_bc_12</t>
  </si>
  <si>
    <t>sheep_bc_13</t>
  </si>
  <si>
    <t>sheep_bf_01</t>
  </si>
  <si>
    <t>sheep_bf_02</t>
  </si>
  <si>
    <t>sheep_bf_03</t>
  </si>
  <si>
    <t>sheep_bf_04</t>
  </si>
  <si>
    <t>sheep_bf_05</t>
  </si>
  <si>
    <t>sheep_bf_06</t>
  </si>
  <si>
    <t>sheep_bf_07</t>
  </si>
  <si>
    <t>sheep_bf_08</t>
  </si>
  <si>
    <t>sheep_bf_09</t>
  </si>
  <si>
    <t>sheep_bf_10</t>
  </si>
  <si>
    <t>sheep_bf_11</t>
  </si>
  <si>
    <t>sheep_bf_12</t>
  </si>
  <si>
    <t>sheep_bf_13</t>
  </si>
  <si>
    <t>sheep_bd_01</t>
  </si>
  <si>
    <t>sheep_bd_02</t>
  </si>
  <si>
    <t>sheep_bd_03</t>
  </si>
  <si>
    <t>sheep_bd_04</t>
  </si>
  <si>
    <t>sheep_bd_05</t>
  </si>
  <si>
    <t>sheep_bd_06</t>
  </si>
  <si>
    <t>sheep_bd_07</t>
  </si>
  <si>
    <t>sheep_bd_08</t>
  </si>
  <si>
    <t>sheep_bd_09</t>
  </si>
  <si>
    <t>sheep_bd_10</t>
  </si>
  <si>
    <t>sheep_bd_11</t>
  </si>
  <si>
    <t>sheep_bd_12</t>
  </si>
  <si>
    <t>sheep_bd_13</t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</si>
  <si>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</si>
  <si>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</si>
  <si>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</si>
  <si>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</si>
  <si>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</si>
  <si>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</si>
  <si>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</si>
  <si>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</si>
  <si>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</si>
  <si>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</si>
  <si>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</si>
  <si>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</si>
  <si>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</si>
  <si>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</si>
  <si>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</si>
  <si>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</si>
  <si>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</si>
  <si>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</si>
  <si>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</si>
  <si>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</si>
  <si>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계절에 따른 가중치</t>
  </si>
  <si>
    <t>label(seasonconstant)</t>
  </si>
  <si>
    <t>what</t>
  </si>
  <si>
    <t>spring</t>
  </si>
  <si>
    <t>summer</t>
  </si>
  <si>
    <t>autumn</t>
  </si>
  <si>
    <t>winter</t>
  </si>
  <si>
    <t>milkmakespeed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</si>
  <si>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</si>
  <si>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</si>
  <si>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</si>
  <si>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</si>
  <si>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</si>
  <si>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</si>
  <si>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</si>
  <si>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</si>
  <si>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</si>
  <si>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</si>
  <si>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</si>
  <si>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</si>
  <si>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</si>
  <si>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</si>
  <si>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</si>
  <si>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</si>
  <si>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</si>
  <si>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</si>
  <si>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</si>
  <si>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// 늑대 정보</t>
  </si>
  <si>
    <t>이름</t>
  </si>
  <si>
    <t>체력</t>
  </si>
  <si>
    <t>명성도에따라 등장확률</t>
  </si>
  <si>
    <t>label(wolfinfo)</t>
  </si>
  <si>
    <t>hp</t>
  </si>
  <si>
    <t>speed</t>
  </si>
  <si>
    <t>encounter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</si>
  <si>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</si>
  <si>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</si>
  <si>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</si>
  <si>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</si>
  <si>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</si>
  <si>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</si>
  <si>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</si>
  <si>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</si>
  <si>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아이템 테이블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</si>
  <si>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</si>
  <si>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</si>
  <si>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</si>
  <si>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</si>
  <si>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</si>
  <si>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</si>
  <si>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</si>
  <si>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</si>
  <si>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</si>
  <si>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</si>
  <si>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</si>
  <si>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요구 주택 레벨</t>
    <phoneticPr fontId="1" type="noConversion"/>
  </si>
  <si>
    <t>코인가격</t>
    <phoneticPr fontId="1" type="noConversion"/>
  </si>
  <si>
    <t>캐시가격</t>
    <phoneticPr fontId="1" type="noConversion"/>
  </si>
  <si>
    <t>1회구매수량</t>
    <phoneticPr fontId="1" type="noConversion"/>
  </si>
  <si>
    <t>단계</t>
    <phoneticPr fontId="1" type="noConversion"/>
  </si>
  <si>
    <t>액세서리 슬롯</t>
    <phoneticPr fontId="1" type="noConversion"/>
  </si>
  <si>
    <t>사용 기간 제한(월)</t>
    <phoneticPr fontId="1" type="noConversion"/>
  </si>
  <si>
    <t>생산 속도(단계)</t>
    <phoneticPr fontId="1" type="noConversion"/>
  </si>
  <si>
    <t>신선도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</si>
  <si>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</si>
  <si>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</si>
  <si>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</si>
  <si>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</si>
  <si>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</si>
  <si>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</si>
  <si>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무늬</t>
    <phoneticPr fontId="1" type="noConversion"/>
  </si>
  <si>
    <t>무늬색상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</si>
  <si>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</si>
  <si>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</si>
  <si>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</si>
  <si>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</si>
  <si>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g2</t>
  </si>
  <si>
    <t>g3</t>
  </si>
  <si>
    <t>g4</t>
  </si>
  <si>
    <t>g5</t>
  </si>
  <si>
    <t>종류</t>
    <phoneticPr fontId="1" type="noConversion"/>
  </si>
  <si>
    <t>분류</t>
    <phoneticPr fontId="1" type="noConversion"/>
  </si>
  <si>
    <t>구분</t>
    <phoneticPr fontId="1" type="noConversion"/>
  </si>
  <si>
    <t>최하급(1)</t>
    <phoneticPr fontId="1" type="noConversion"/>
  </si>
  <si>
    <t>하급(2)</t>
    <phoneticPr fontId="1" type="noConversion"/>
  </si>
  <si>
    <t>중급(3)</t>
    <phoneticPr fontId="1" type="noConversion"/>
  </si>
  <si>
    <t>상급(4)</t>
    <phoneticPr fontId="1" type="noConversion"/>
  </si>
  <si>
    <t>최상급(5)</t>
    <phoneticPr fontId="1" type="noConversion"/>
  </si>
  <si>
    <t>전설(6)</t>
    <phoneticPr fontId="1" type="noConversion"/>
  </si>
  <si>
    <t>설명</t>
    <phoneticPr fontId="1" type="noConversion"/>
  </si>
  <si>
    <t>추가신선도
(우유를 짤때)</t>
    <phoneticPr fontId="1" type="noConversion"/>
  </si>
  <si>
    <t>동물악세</t>
    <phoneticPr fontId="1" type="noConversion"/>
  </si>
  <si>
    <t>O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</si>
  <si>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</si>
  <si>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</si>
  <si>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</si>
  <si>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  <phoneticPr fontId="1" type="noConversion"/>
  </si>
  <si>
    <t>+5</t>
    <phoneticPr fontId="1" type="noConversion"/>
  </si>
  <si>
    <t>+6</t>
    <phoneticPr fontId="1" type="noConversion"/>
  </si>
  <si>
    <t>각동물별로 (+N)만큼 신선도가 올라감,</t>
    <phoneticPr fontId="1" type="noConversion"/>
  </si>
  <si>
    <t>동물교배</t>
    <phoneticPr fontId="1" type="noConversion"/>
  </si>
  <si>
    <t>상동</t>
    <phoneticPr fontId="1" type="noConversion"/>
  </si>
  <si>
    <t>추가우유
(우유를 짤때)</t>
    <phoneticPr fontId="1" type="noConversion"/>
  </si>
  <si>
    <t>우유를 짤때 기본1리터 -&gt; +1리터추가(동물악세 + 동물교배)</t>
    <phoneticPr fontId="1" type="noConversion"/>
  </si>
  <si>
    <t>피버타임
(발동확률)
황금우유</t>
    <phoneticPr fontId="1" type="noConversion"/>
  </si>
  <si>
    <t>질병저항
(게임중 효과)</t>
    <phoneticPr fontId="1" type="noConversion"/>
  </si>
  <si>
    <t>장착된 가축 단일 적용</t>
    <phoneticPr fontId="1" type="noConversion"/>
  </si>
  <si>
    <t>적용된 가축 단일 적용</t>
    <phoneticPr fontId="1" type="noConversion"/>
  </si>
  <si>
    <t>추가코인
(거래후)</t>
    <phoneticPr fontId="1" type="noConversion"/>
  </si>
  <si>
    <t>dis</t>
  </si>
  <si>
    <t>각 가축 및 액세서리 종합 확률로 상인과 거래시 20% 추가 코인 지급</t>
    <phoneticPr fontId="1" type="noConversion"/>
  </si>
  <si>
    <t>각동물(악세 + 교배) 로 피버 아이템 생산 확률증가</t>
    <phoneticPr fontId="1" type="noConversion"/>
  </si>
  <si>
    <t>g6</t>
  </si>
  <si>
    <t>sheep_bi_02</t>
  </si>
  <si>
    <t>sheep_bi_03</t>
  </si>
  <si>
    <t>sheep_bi_04</t>
  </si>
  <si>
    <t>sheep_bi_05</t>
  </si>
  <si>
    <t>sheep_bi_06</t>
  </si>
  <si>
    <t>sheep_bi_07</t>
  </si>
  <si>
    <t>sheep_bi_08</t>
  </si>
  <si>
    <t>sheep_bi_09</t>
  </si>
  <si>
    <t>sheep_bi_10</t>
  </si>
  <si>
    <t>sheep_bi_11</t>
  </si>
  <si>
    <t>sheep_bi_12</t>
  </si>
  <si>
    <t>sheep_bi_13</t>
  </si>
  <si>
    <t>sheep_bj_02</t>
  </si>
  <si>
    <t>sheep_bj_03</t>
  </si>
  <si>
    <t>sheep_bj_04</t>
  </si>
  <si>
    <t>sheep_bj_05</t>
  </si>
  <si>
    <t>sheep_bj_06</t>
  </si>
  <si>
    <t>sheep_bj_07</t>
  </si>
  <si>
    <t>sheep_bj_08</t>
  </si>
  <si>
    <t>sheep_bj_09</t>
  </si>
  <si>
    <t>sheep_bj_10</t>
  </si>
  <si>
    <t>sheep_bj_11</t>
  </si>
  <si>
    <t>sheep_bj_12</t>
  </si>
  <si>
    <t>sheep_bj_13</t>
  </si>
  <si>
    <t>goat_bi_02</t>
  </si>
  <si>
    <t>goat_bi_03</t>
  </si>
  <si>
    <t>goat_bi_04</t>
  </si>
  <si>
    <t>goat_bi_05</t>
  </si>
  <si>
    <t>goat_bi_06</t>
  </si>
  <si>
    <t>goat_bi_07</t>
  </si>
  <si>
    <t>goat_bi_08</t>
  </si>
  <si>
    <t>goat_bi_09</t>
  </si>
  <si>
    <t>goat_bi_10</t>
  </si>
  <si>
    <t>goat_bi_11</t>
  </si>
  <si>
    <t>goat_bi_12</t>
  </si>
  <si>
    <t>goat_bi_13</t>
  </si>
  <si>
    <t>goat_bj_02</t>
  </si>
  <si>
    <t>goat_bj_03</t>
  </si>
  <si>
    <t>goat_bj_04</t>
  </si>
  <si>
    <t>goat_bj_05</t>
  </si>
  <si>
    <t>goat_bj_06</t>
  </si>
  <si>
    <t>goat_bj_07</t>
  </si>
  <si>
    <t>goat_bj_08</t>
  </si>
  <si>
    <t>goat_bj_09</t>
  </si>
  <si>
    <t>goat_bj_10</t>
  </si>
  <si>
    <t>goat_bj_11</t>
  </si>
  <si>
    <t>goat_bj_12</t>
  </si>
  <si>
    <t>goat_bj_13</t>
  </si>
  <si>
    <t>goat_be_02</t>
  </si>
  <si>
    <t>goat_be_03</t>
  </si>
  <si>
    <t>goat_be_04</t>
  </si>
  <si>
    <t>goat_be_05</t>
  </si>
  <si>
    <t>goat_be_06</t>
  </si>
  <si>
    <t>goat_be_07</t>
  </si>
  <si>
    <t>goat_be_08</t>
  </si>
  <si>
    <t>goat_be_09</t>
  </si>
  <si>
    <t>goat_be_10</t>
  </si>
  <si>
    <t>goat_be_11</t>
  </si>
  <si>
    <t>goat_be_12</t>
  </si>
  <si>
    <t>goat_be_13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</si>
  <si>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</si>
  <si>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</si>
  <si>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</si>
  <si>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</si>
  <si>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</si>
  <si>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</si>
  <si>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</si>
  <si>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</si>
  <si>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</si>
  <si>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</si>
  <si>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</si>
  <si>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</si>
  <si>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sheep_be_02</t>
  </si>
  <si>
    <t>sheep_be_03</t>
  </si>
  <si>
    <t>sheep_be_04</t>
  </si>
  <si>
    <t>sheep_be_05</t>
  </si>
  <si>
    <t>sheep_be_06</t>
  </si>
  <si>
    <t>sheep_be_07</t>
  </si>
  <si>
    <t>sheep_be_08</t>
  </si>
  <si>
    <t>sheep_be_09</t>
  </si>
  <si>
    <t>sheep_be_10</t>
  </si>
  <si>
    <t>sheep_be_11</t>
  </si>
  <si>
    <t>sheep_be_12</t>
  </si>
  <si>
    <t>sheep_be_13</t>
  </si>
  <si>
    <t>sheep_bg_02</t>
  </si>
  <si>
    <t>sheep_bg_03</t>
  </si>
  <si>
    <t>sheep_bg_04</t>
  </si>
  <si>
    <t>sheep_bg_05</t>
  </si>
  <si>
    <t>sheep_bg_06</t>
  </si>
  <si>
    <t>sheep_bg_07</t>
  </si>
  <si>
    <t>sheep_bg_08</t>
  </si>
  <si>
    <t>sheep_bg_09</t>
  </si>
  <si>
    <t>sheep_bg_10</t>
  </si>
  <si>
    <t>sheep_bg_11</t>
  </si>
  <si>
    <t>sheep_bg_12</t>
  </si>
  <si>
    <t>sheep_bg_13</t>
  </si>
  <si>
    <t>sheep_bh_02</t>
  </si>
  <si>
    <t>sheep_bh_03</t>
  </si>
  <si>
    <t>sheep_bh_04</t>
  </si>
  <si>
    <t>sheep_bh_05</t>
  </si>
  <si>
    <t>sheep_bh_06</t>
  </si>
  <si>
    <t>sheep_bh_07</t>
  </si>
  <si>
    <t>sheep_bh_08</t>
  </si>
  <si>
    <t>sheep_bh_09</t>
  </si>
  <si>
    <t>sheep_bh_10</t>
  </si>
  <si>
    <t>sheep_bh_11</t>
  </si>
  <si>
    <t>sheep_bh_12</t>
  </si>
  <si>
    <t>sheep_bh_13</t>
  </si>
  <si>
    <t>cabbage_01</t>
  </si>
  <si>
    <t>oats_01</t>
  </si>
  <si>
    <t>pumpkin_01</t>
  </si>
  <si>
    <t>sweetpotato_01</t>
  </si>
  <si>
    <t>healingwood_a</t>
  </si>
  <si>
    <t>speedwood_a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</si>
  <si>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</si>
  <si>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</si>
  <si>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</si>
  <si>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</si>
  <si>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</si>
  <si>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</si>
  <si>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</si>
  <si>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</si>
  <si>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</si>
  <si>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</si>
  <si>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</si>
  <si>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</si>
  <si>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</si>
  <si>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</si>
  <si>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</si>
  <si>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</si>
  <si>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</si>
  <si>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</si>
  <si>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</si>
  <si>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</si>
  <si>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</si>
  <si>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</si>
  <si>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</si>
  <si>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</si>
  <si>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//교배정보</t>
  </si>
  <si>
    <t>//친구 보상</t>
  </si>
  <si>
    <t>label(friendreward)</t>
  </si>
  <si>
    <t>syscode</t>
  </si>
  <si>
    <t>invitecnter</t>
  </si>
  <si>
    <t>itemcode</t>
  </si>
  <si>
    <t>itemvalue</t>
  </si>
  <si>
    <t>desc</t>
  </si>
  <si>
    <t>친구 초대 보상 건초 20개</t>
  </si>
  <si>
    <t>친구 초대 보상 코인 300개</t>
  </si>
  <si>
    <t>친구 초대 보상 캐시 15</t>
  </si>
  <si>
    <t>//연속 로그인 정보</t>
  </si>
  <si>
    <t>day</t>
  </si>
  <si>
    <t>로그인 보상 10 건초</t>
  </si>
  <si>
    <t>로그인 보상 20 코인</t>
  </si>
  <si>
    <t>로그인 보상 30코인</t>
  </si>
  <si>
    <t>로그인 보상 50 코인</t>
  </si>
  <si>
    <t>로그인 보상 5 캐시</t>
  </si>
  <si>
    <t>//게임 추천 보상</t>
  </si>
  <si>
    <t>label(recommand)</t>
  </si>
  <si>
    <t>게임 추천 보상</t>
  </si>
  <si>
    <t>코인선물(51)</t>
  </si>
  <si>
    <t>코인(51)</t>
  </si>
  <si>
    <t>판매</t>
    <phoneticPr fontId="1" type="noConversion"/>
  </si>
  <si>
    <t>소모품(3)</t>
  </si>
  <si>
    <t>일반(1)</t>
  </si>
  <si>
    <t>건초(905)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</si>
  <si>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</si>
  <si>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</si>
  <si>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</si>
  <si>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</si>
  <si>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</si>
  <si>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</si>
  <si>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</si>
  <si>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</si>
  <si>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</si>
  <si>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</si>
  <si>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</si>
  <si>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</si>
  <si>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</si>
  <si>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</si>
  <si>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</si>
  <si>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</si>
  <si>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</si>
  <si>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가축코드1</t>
  </si>
  <si>
    <t>가축코드2</t>
  </si>
  <si>
    <t>가축코드3</t>
  </si>
  <si>
    <t>가축코드4</t>
  </si>
  <si>
    <t>가축코드5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</si>
  <si>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</si>
  <si>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</si>
  <si>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</si>
  <si>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</si>
  <si>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</si>
  <si>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</si>
  <si>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</si>
  <si>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</si>
  <si>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</si>
  <si>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</si>
  <si>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</si>
  <si>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</si>
  <si>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도감1</t>
  </si>
  <si>
    <t>도감2</t>
  </si>
  <si>
    <t>도감3</t>
  </si>
  <si>
    <t>도감4</t>
  </si>
  <si>
    <t>도감6</t>
  </si>
  <si>
    <t>도감7</t>
  </si>
  <si>
    <t>도감8</t>
  </si>
  <si>
    <t>도감9</t>
  </si>
  <si>
    <t>도감10</t>
  </si>
  <si>
    <t>도감11</t>
  </si>
  <si>
    <t>도감12</t>
  </si>
  <si>
    <t>도감13</t>
  </si>
  <si>
    <t>도감14</t>
  </si>
  <si>
    <t>도감15</t>
  </si>
  <si>
    <t>도감16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</si>
  <si>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</si>
  <si>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</si>
  <si>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</si>
  <si>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</si>
  <si>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g7</t>
  </si>
  <si>
    <t>g8</t>
  </si>
  <si>
    <t>g9</t>
  </si>
  <si>
    <t>g10</t>
  </si>
  <si>
    <t>g11</t>
  </si>
  <si>
    <t>g12</t>
  </si>
  <si>
    <t>g13</t>
  </si>
  <si>
    <t>-16.2@26.89@-1</t>
  </si>
  <si>
    <t>-16.68@30.26@-1</t>
  </si>
  <si>
    <t>-19.69@44.22@-1</t>
  </si>
  <si>
    <t>-20.91@46.98@-1</t>
  </si>
  <si>
    <t>-22.8@49.81@-1</t>
  </si>
  <si>
    <t>-22.33@49.81@-1</t>
  </si>
  <si>
    <t>-23.27@49.57@-1</t>
  </si>
  <si>
    <t>-21.63@50.18@-1</t>
  </si>
  <si>
    <t>-20.35@49.72@-1</t>
  </si>
  <si>
    <t>-20.35@49@-1</t>
  </si>
  <si>
    <t>0@0@0</t>
  </si>
  <si>
    <t>0.64@0.64@0.64</t>
  </si>
  <si>
    <t>0.69@0.69@0.69</t>
  </si>
  <si>
    <t>0.84@0.84@0.84</t>
  </si>
  <si>
    <t>0.87@0.87@0.87</t>
  </si>
  <si>
    <t>1@1@1</t>
  </si>
  <si>
    <t>equpslot</t>
    <phoneticPr fontId="1" type="noConversion"/>
  </si>
  <si>
    <t>질병 저항력</t>
  </si>
  <si>
    <t>가축(1)</t>
  </si>
  <si>
    <t>소(1)</t>
  </si>
  <si>
    <t>목장(1)</t>
  </si>
  <si>
    <t>모두(2)</t>
  </si>
  <si>
    <t>D(1)</t>
  </si>
  <si>
    <t>C(2)</t>
  </si>
  <si>
    <t>고급(2)</t>
  </si>
  <si>
    <t>B(3)</t>
  </si>
  <si>
    <t>희귀(3)</t>
  </si>
  <si>
    <t>A(4)</t>
  </si>
  <si>
    <t>전설(4)</t>
  </si>
  <si>
    <t>S(5)</t>
  </si>
  <si>
    <t>최고의 성능에 생산량이 조금 상승</t>
  </si>
  <si>
    <t>양(2)</t>
  </si>
  <si>
    <t>산양(3)</t>
  </si>
  <si>
    <t>씨앗(7)</t>
  </si>
  <si>
    <t>하트(2000)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</si>
  <si>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</si>
  <si>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</si>
  <si>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</si>
  <si>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</si>
  <si>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</si>
  <si>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</si>
  <si>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</si>
  <si>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</si>
  <si>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</si>
  <si>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</si>
  <si>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</si>
  <si>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</si>
  <si>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</si>
  <si>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</si>
  <si>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</si>
  <si>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</si>
  <si>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</si>
  <si>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spritename</t>
  </si>
  <si>
    <t>dealer01</t>
  </si>
  <si>
    <t>dealer02</t>
  </si>
  <si>
    <t>dealer03</t>
  </si>
  <si>
    <t>dealer04</t>
  </si>
  <si>
    <t>dealer05</t>
  </si>
  <si>
    <t>dealer06</t>
  </si>
  <si>
    <t>dealer07</t>
  </si>
  <si>
    <t>요구배럴</t>
  </si>
  <si>
    <t>wantbarrel</t>
    <phoneticPr fontId="1" type="noConversion"/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</si>
  <si>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</si>
  <si>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</si>
  <si>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</si>
  <si>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</si>
  <si>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</si>
  <si>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</si>
  <si>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</si>
  <si>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</si>
  <si>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</si>
  <si>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</si>
  <si>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</si>
  <si>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</si>
  <si>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</si>
  <si>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</si>
  <si>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</si>
  <si>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</si>
  <si>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</si>
  <si>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</si>
  <si>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</si>
  <si>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교배 확률</t>
  </si>
  <si>
    <t>breed_grade</t>
  </si>
  <si>
    <t>브론즈하급(0)</t>
  </si>
  <si>
    <t>브론즈상급(1)</t>
  </si>
  <si>
    <t>브론즈상급_실버하급(2)</t>
  </si>
  <si>
    <t>실버하급(3)</t>
  </si>
  <si>
    <t>실버상급(4)</t>
  </si>
  <si>
    <t>실버상급_골드하급(5)</t>
  </si>
  <si>
    <t>골드하급(6)</t>
  </si>
  <si>
    <t>골드상급(7)</t>
  </si>
  <si>
    <t>골드상급_플래티넘하급(8)</t>
  </si>
  <si>
    <t>플래티넘하급(9)</t>
  </si>
  <si>
    <t>플래티넘상급(10)</t>
  </si>
  <si>
    <t>label(animal)</t>
  </si>
  <si>
    <t>description</t>
  </si>
  <si>
    <t>animalgrade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</si>
  <si>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</si>
  <si>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</si>
  <si>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</si>
  <si>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</si>
  <si>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</si>
  <si>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</si>
  <si>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</si>
  <si>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</si>
  <si>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spotcode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</si>
  <si>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</si>
  <si>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</si>
  <si>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</si>
  <si>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</si>
  <si>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</si>
  <si>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</si>
  <si>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</si>
  <si>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</si>
  <si>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</si>
  <si>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</si>
  <si>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묶음가격</t>
    <phoneticPr fontId="1" type="noConversion"/>
  </si>
  <si>
    <t>null</t>
  </si>
  <si>
    <t>label(animal)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</si>
  <si>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</si>
  <si>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</si>
  <si>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</si>
  <si>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</si>
  <si>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</si>
  <si>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</si>
  <si>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</si>
  <si>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</si>
  <si>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</si>
  <si>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</si>
  <si>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</si>
  <si>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</si>
  <si>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</si>
  <si>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animalgrade</t>
    <phoneticPr fontId="1" type="noConversion"/>
  </si>
  <si>
    <t>accessorykind</t>
    <phoneticPr fontId="1" type="noConversion"/>
  </si>
  <si>
    <t>milkspeed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</si>
  <si>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</si>
  <si>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</si>
  <si>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</si>
  <si>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</si>
  <si>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</si>
  <si>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</si>
  <si>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spotcode</t>
    <phoneticPr fontId="1" type="noConversion"/>
  </si>
  <si>
    <t>colorcode</t>
    <phoneticPr fontId="1" type="noConversion"/>
  </si>
  <si>
    <t>healpoint</t>
    <phoneticPr fontId="1" type="noConversion"/>
  </si>
  <si>
    <t>sellcost</t>
    <phoneticPr fontId="1" type="noConversion"/>
  </si>
  <si>
    <t>병아리 모자</t>
    <phoneticPr fontId="1" type="noConversion"/>
  </si>
  <si>
    <t>중절모</t>
    <phoneticPr fontId="1" type="noConversion"/>
  </si>
  <si>
    <t>해적 모자</t>
    <phoneticPr fontId="1" type="noConversion"/>
  </si>
  <si>
    <t>하얀 날개 모자</t>
    <phoneticPr fontId="1" type="noConversion"/>
  </si>
  <si>
    <t>검정 날개 모자</t>
    <phoneticPr fontId="1" type="noConversion"/>
  </si>
  <si>
    <t>마린 모자</t>
    <phoneticPr fontId="1" type="noConversion"/>
  </si>
  <si>
    <t>털 모자</t>
    <phoneticPr fontId="1" type="noConversion"/>
  </si>
  <si>
    <t>꽃 모자</t>
    <phoneticPr fontId="1" type="noConversion"/>
  </si>
  <si>
    <t>고글 모자</t>
    <phoneticPr fontId="1" type="noConversion"/>
  </si>
  <si>
    <t>카우보이 모자</t>
    <phoneticPr fontId="1" type="noConversion"/>
  </si>
  <si>
    <t>젓소무늬 모자</t>
    <phoneticPr fontId="1" type="noConversion"/>
  </si>
  <si>
    <t>마녀 모자</t>
    <phoneticPr fontId="1" type="noConversion"/>
  </si>
  <si>
    <t>왕관</t>
    <phoneticPr fontId="1" type="noConversion"/>
  </si>
  <si>
    <t>반창고</t>
    <phoneticPr fontId="1" type="noConversion"/>
  </si>
  <si>
    <t>아프로 가발</t>
    <phoneticPr fontId="1" type="noConversion"/>
  </si>
  <si>
    <t>작은 꽃 모자</t>
    <phoneticPr fontId="1" type="noConversion"/>
  </si>
  <si>
    <t>삐에로 모자</t>
    <phoneticPr fontId="1" type="noConversion"/>
  </si>
  <si>
    <t>토끼귀</t>
    <phoneticPr fontId="1" type="noConversion"/>
  </si>
  <si>
    <t>유치원 모자</t>
    <phoneticPr fontId="1" type="noConversion"/>
  </si>
  <si>
    <t>포크 장식</t>
    <phoneticPr fontId="1" type="noConversion"/>
  </si>
  <si>
    <t>UFO 장식</t>
    <phoneticPr fontId="1" type="noConversion"/>
  </si>
  <si>
    <t>유치원 가방</t>
    <phoneticPr fontId="1" type="noConversion"/>
  </si>
  <si>
    <t>등급 딱지</t>
    <phoneticPr fontId="1" type="noConversion"/>
  </si>
  <si>
    <t>우체부 가방</t>
    <phoneticPr fontId="1" type="noConversion"/>
  </si>
  <si>
    <t>리본</t>
    <phoneticPr fontId="1" type="noConversion"/>
  </si>
  <si>
    <t>하얀 날개</t>
    <phoneticPr fontId="1" type="noConversion"/>
  </si>
  <si>
    <t>천사 날개</t>
    <phoneticPr fontId="1" type="noConversion"/>
  </si>
  <si>
    <t>악마 날개</t>
    <phoneticPr fontId="1" type="noConversion"/>
  </si>
  <si>
    <t>요정 날개</t>
    <phoneticPr fontId="1" type="noConversion"/>
  </si>
  <si>
    <t>뽑기 일반 가격</t>
  </si>
  <si>
    <t>뽑기 일반 하트</t>
  </si>
  <si>
    <t>뽑기 프리미엄 가격</t>
  </si>
  <si>
    <t>아이템 최대 보유 개수</t>
  </si>
  <si>
    <t>농경지 - 기본 오픈 개수</t>
  </si>
  <si>
    <t>상인 - 레벨1짜리 상인 강제로 나오는 개월</t>
  </si>
  <si>
    <t>질병 - 몇개월후 질병이 등장할 것인가?</t>
  </si>
  <si>
    <t>스타트업 정보 - 시작 개월.</t>
  </si>
  <si>
    <t>먹이통 최대</t>
    <phoneticPr fontId="1" type="noConversion"/>
  </si>
  <si>
    <t>consumeinit</t>
    <phoneticPr fontId="1" type="noConversion"/>
  </si>
  <si>
    <t>cow_se_02</t>
  </si>
  <si>
    <t>cow_se_03</t>
  </si>
  <si>
    <t>cow_se_04</t>
  </si>
  <si>
    <t>cow_se_05</t>
  </si>
  <si>
    <t>cow_se_06</t>
  </si>
  <si>
    <t>cow_se_07</t>
  </si>
  <si>
    <t>cow_se_08</t>
  </si>
  <si>
    <t>cow_se_09</t>
  </si>
  <si>
    <t>cow_se_10</t>
  </si>
  <si>
    <t>cow_se_11</t>
  </si>
  <si>
    <t>cow_se_12</t>
  </si>
  <si>
    <t>cow_se_13</t>
  </si>
  <si>
    <t>cow_sb_10</t>
  </si>
  <si>
    <t>cow_sb_11</t>
  </si>
  <si>
    <t>cow_sb_12</t>
  </si>
  <si>
    <t>cow_sd_02</t>
  </si>
  <si>
    <t>cow_sd_03</t>
  </si>
  <si>
    <t>cow_sd_04</t>
  </si>
  <si>
    <t>cow_sd_05</t>
  </si>
  <si>
    <t>cow_sd_06</t>
  </si>
  <si>
    <t>cow_sd_07</t>
  </si>
  <si>
    <t>cow_sd_08</t>
  </si>
  <si>
    <t>cow_sd_09</t>
  </si>
  <si>
    <t>cow_sd_10</t>
  </si>
  <si>
    <t>cow_sd_11</t>
  </si>
  <si>
    <t>cow_sd_12</t>
  </si>
  <si>
    <t>cow_sd_13</t>
  </si>
  <si>
    <t>sheep_sc_10</t>
  </si>
  <si>
    <t>sheep_sc_11</t>
  </si>
  <si>
    <t>sheep_sc_12</t>
  </si>
  <si>
    <t>sheep_sd_02</t>
  </si>
  <si>
    <t>sheep_sd_03</t>
  </si>
  <si>
    <t>sheep_sd_04</t>
  </si>
  <si>
    <t>sheep_sd_05</t>
  </si>
  <si>
    <t>sheep_sd_06</t>
  </si>
  <si>
    <t>sheep_sd_07</t>
  </si>
  <si>
    <t>sheep_sd_08</t>
  </si>
  <si>
    <t>sheep_sd_09</t>
  </si>
  <si>
    <t>sheep_sd_10</t>
  </si>
  <si>
    <t>sheep_sd_11</t>
  </si>
  <si>
    <t>sheep_sd_12</t>
  </si>
  <si>
    <t>sheep_sd_13</t>
  </si>
  <si>
    <t>sheep_sb_10</t>
  </si>
  <si>
    <t>sheep_sb_11</t>
  </si>
  <si>
    <t>sheep_sb_12</t>
  </si>
  <si>
    <t>sheep_se_02</t>
  </si>
  <si>
    <t>sheep_se_03</t>
  </si>
  <si>
    <t>sheep_se_04</t>
  </si>
  <si>
    <t>sheep_se_05</t>
  </si>
  <si>
    <t>sheep_se_06</t>
  </si>
  <si>
    <t>sheep_se_07</t>
  </si>
  <si>
    <t>sheep_se_08</t>
  </si>
  <si>
    <t>sheep_se_09</t>
  </si>
  <si>
    <t>sheep_se_10</t>
  </si>
  <si>
    <t>sheep_se_11</t>
  </si>
  <si>
    <t>sheep_se_12</t>
  </si>
  <si>
    <t>sheep_se_13</t>
  </si>
  <si>
    <t>goat_sc_10</t>
  </si>
  <si>
    <t>goat_sc_11</t>
  </si>
  <si>
    <t>goat_sc_12</t>
  </si>
  <si>
    <t>goat_sd_02</t>
  </si>
  <si>
    <t>goat_sd_03</t>
  </si>
  <si>
    <t>goat_sd_04</t>
  </si>
  <si>
    <t>goat_sd_05</t>
  </si>
  <si>
    <t>goat_sd_06</t>
  </si>
  <si>
    <t>goat_sd_07</t>
  </si>
  <si>
    <t>goat_sd_08</t>
  </si>
  <si>
    <t>goat_sd_09</t>
  </si>
  <si>
    <t>goat_sd_10</t>
  </si>
  <si>
    <t>goat_sd_11</t>
  </si>
  <si>
    <t>goat_sd_12</t>
  </si>
  <si>
    <t>goat_sd_13</t>
  </si>
  <si>
    <t>goat_sb_10</t>
  </si>
  <si>
    <t>goat_sb_11</t>
  </si>
  <si>
    <t>goat_sb_12</t>
  </si>
  <si>
    <t>goat_se_02</t>
  </si>
  <si>
    <t>goat_se_03</t>
  </si>
  <si>
    <t>goat_se_04</t>
  </si>
  <si>
    <t>goat_se_05</t>
  </si>
  <si>
    <t>goat_se_06</t>
  </si>
  <si>
    <t>goat_se_07</t>
  </si>
  <si>
    <t>goat_se_08</t>
  </si>
  <si>
    <t>goat_se_09</t>
  </si>
  <si>
    <t>goat_se_10</t>
  </si>
  <si>
    <t>goat_se_11</t>
  </si>
  <si>
    <t>goat_se_12</t>
  </si>
  <si>
    <t>goat_se_13</t>
  </si>
  <si>
    <t>fameofdealok1</t>
  </si>
  <si>
    <t>fameofdealok2</t>
  </si>
  <si>
    <t>필수(50000 ~ 59999(관리자가 입력:테이블사용불가)</t>
    <phoneticPr fontId="1" type="noConversion"/>
  </si>
  <si>
    <t>교배뽑기샘플2</t>
  </si>
  <si>
    <t>교배뽑기샘플3</t>
  </si>
  <si>
    <t>교배뽑기샘플4</t>
  </si>
  <si>
    <t>name</t>
    <phoneticPr fontId="1" type="noConversion"/>
  </si>
  <si>
    <t>코인</t>
    <phoneticPr fontId="1" type="noConversion"/>
  </si>
  <si>
    <t>질병</t>
    <phoneticPr fontId="1" type="noConversion"/>
  </si>
  <si>
    <t>우유추가</t>
    <phoneticPr fontId="1" type="noConversion"/>
  </si>
  <si>
    <t>피버</t>
    <phoneticPr fontId="1" type="noConversion"/>
  </si>
  <si>
    <t>병아리 모자</t>
  </si>
  <si>
    <t>중절모</t>
  </si>
  <si>
    <t>해적 모자</t>
  </si>
  <si>
    <t>하얀 날개 모자</t>
  </si>
  <si>
    <t>검정 날개 모자</t>
  </si>
  <si>
    <t>마린 모자</t>
  </si>
  <si>
    <t>털 모자</t>
  </si>
  <si>
    <t>꽃 모자</t>
  </si>
  <si>
    <t>고글 모자</t>
  </si>
  <si>
    <t>카우보이 모자</t>
  </si>
  <si>
    <t>젓소무늬 모자</t>
  </si>
  <si>
    <t>마녀 모자</t>
  </si>
  <si>
    <t>왕관</t>
  </si>
  <si>
    <t>반창고</t>
  </si>
  <si>
    <t>아프로 가발</t>
  </si>
  <si>
    <t>작은 꽃 모자</t>
  </si>
  <si>
    <t>삐에로 모자</t>
  </si>
  <si>
    <t>토끼귀</t>
  </si>
  <si>
    <t>유치원 모자</t>
  </si>
  <si>
    <t>A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</si>
  <si>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</si>
  <si>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</si>
  <si>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</si>
  <si>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</si>
  <si>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S</t>
    <phoneticPr fontId="1" type="noConversion"/>
  </si>
  <si>
    <t>이름</t>
    <phoneticPr fontId="1" type="noConversion"/>
  </si>
  <si>
    <t>능력치1</t>
    <phoneticPr fontId="1" type="noConversion"/>
  </si>
  <si>
    <t>능력치2</t>
    <phoneticPr fontId="1" type="noConversion"/>
  </si>
  <si>
    <t>가격</t>
    <phoneticPr fontId="1" type="noConversion"/>
  </si>
  <si>
    <t>90001</t>
  </si>
  <si>
    <t>90005</t>
  </si>
  <si>
    <t>90004</t>
  </si>
  <si>
    <t>90002</t>
  </si>
  <si>
    <t>90003</t>
  </si>
  <si>
    <t>mentdeal</t>
  </si>
  <si>
    <t>mentoverdeal</t>
  </si>
  <si>
    <t>label(dealerment)</t>
  </si>
  <si>
    <t>key</t>
  </si>
  <si>
    <t>ment</t>
  </si>
  <si>
    <t>dealA1</t>
  </si>
  <si>
    <t>dealA2</t>
  </si>
  <si>
    <t>dealA3</t>
  </si>
  <si>
    <t>overA1</t>
  </si>
  <si>
    <t>overA2</t>
  </si>
  <si>
    <t>stargrade</t>
    <phoneticPr fontId="1" type="noConversion"/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</si>
  <si>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</si>
  <si>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</si>
  <si>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</si>
  <si>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</si>
  <si>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</si>
  <si>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</si>
  <si>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</si>
  <si>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</si>
  <si>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</si>
  <si>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</si>
  <si>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</si>
  <si>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</si>
  <si>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</si>
  <si>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</si>
  <si>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dealA4</t>
  </si>
  <si>
    <t>dealA5</t>
  </si>
  <si>
    <t>dealA6</t>
  </si>
  <si>
    <t>dealA7</t>
  </si>
  <si>
    <t>dealB2</t>
  </si>
  <si>
    <t>dealB3</t>
  </si>
  <si>
    <t>dealB4</t>
  </si>
  <si>
    <t>dealB5</t>
  </si>
  <si>
    <t>dealB6</t>
  </si>
  <si>
    <t>dealB7</t>
  </si>
  <si>
    <t>dealC2</t>
  </si>
  <si>
    <t>dealC3</t>
  </si>
  <si>
    <t>dealC4</t>
  </si>
  <si>
    <t>dealC5</t>
  </si>
  <si>
    <t>dealC6</t>
  </si>
  <si>
    <t>dealC7</t>
  </si>
  <si>
    <t>dealD3</t>
  </si>
  <si>
    <t>dealD4</t>
  </si>
  <si>
    <t>dealD5</t>
  </si>
  <si>
    <t>dealD6</t>
  </si>
  <si>
    <t>dealD7</t>
  </si>
  <si>
    <t>dealE2</t>
  </si>
  <si>
    <t>dealE3</t>
  </si>
  <si>
    <t>dealE4</t>
  </si>
  <si>
    <t>dealE5</t>
  </si>
  <si>
    <t>dealE6</t>
  </si>
  <si>
    <t>dealE7</t>
  </si>
  <si>
    <t>dealF2</t>
  </si>
  <si>
    <t>dealF3</t>
  </si>
  <si>
    <t>dealF4</t>
  </si>
  <si>
    <t>dealF5</t>
  </si>
  <si>
    <t>dealF6</t>
  </si>
  <si>
    <t>dealF7</t>
  </si>
  <si>
    <t>dealG1</t>
  </si>
  <si>
    <t>dealG2</t>
  </si>
  <si>
    <t>dealG3</t>
  </si>
  <si>
    <t>dealG4</t>
  </si>
  <si>
    <t>dealG5</t>
  </si>
  <si>
    <t>dealG6</t>
  </si>
  <si>
    <t>dealG7</t>
  </si>
  <si>
    <t>overG1</t>
  </si>
  <si>
    <t>overG2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</si>
  <si>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</si>
  <si>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</si>
  <si>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</si>
  <si>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</si>
  <si>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</si>
  <si>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</si>
  <si>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</si>
  <si>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</si>
  <si>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</si>
  <si>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</si>
  <si>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최고거래성공횟수(14)</t>
  </si>
  <si>
    <t>최고신선도(15)</t>
  </si>
  <si>
    <t>최고배럴(16)</t>
  </si>
  <si>
    <t>최고판매금액(17)</t>
  </si>
  <si>
    <t>누적배럴(18)</t>
  </si>
  <si>
    <t>누적일반교배(21)</t>
  </si>
  <si>
    <t>명성레벨(31)</t>
  </si>
  <si>
    <t>친구추가(32)</t>
  </si>
  <si>
    <t>친구하트선물(33)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</si>
  <si>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</si>
  <si>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</si>
  <si>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</si>
  <si>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</si>
  <si>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</si>
  <si>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</si>
  <si>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</si>
  <si>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</si>
  <si>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</si>
  <si>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목장우유 A</t>
  </si>
  <si>
    <t>dealA1 dealA2 dealA3 dealA4 dealA5 dealA6 dealA7</t>
  </si>
  <si>
    <t>overA1 overA2</t>
  </si>
  <si>
    <t>낙농우유 A</t>
  </si>
  <si>
    <t>dealB1 dealB2 dealB3 dealB4 dealB5 dealB6 dealB7</t>
  </si>
  <si>
    <t>overB1 overB2</t>
  </si>
  <si>
    <t>메일우유 A</t>
  </si>
  <si>
    <t>dealC1 dealC2 dealC3 dealC4 dealC5 dealC6 dealC7</t>
  </si>
  <si>
    <t>overC1 overC2</t>
  </si>
  <si>
    <t>삼구우유 A</t>
  </si>
  <si>
    <t>dealD1 dealD2 dealD3 dealD4 dealD5 dealD6 dealD7</t>
  </si>
  <si>
    <t>overD1 overD2</t>
  </si>
  <si>
    <t>삼영우유 A</t>
  </si>
  <si>
    <t>dealE1 dealE2 dealE3 dealE4 dealE5 dealE6 dealE7</t>
  </si>
  <si>
    <t>overE1 overE2</t>
  </si>
  <si>
    <t>연쇄우유 A</t>
  </si>
  <si>
    <t>dealF1 dealF2 dealF3 dealF4 dealF5 dealF6 dealF7</t>
  </si>
  <si>
    <t>overF1 overF2</t>
  </si>
  <si>
    <t>파스테르 A</t>
  </si>
  <si>
    <t>dealG1 dealG2 dealG3 dealG4 dealG5 dealG6 dealG7</t>
  </si>
  <si>
    <t>overG1 overG2</t>
  </si>
  <si>
    <t>목장우유 B</t>
  </si>
  <si>
    <t>낙농우유 B</t>
  </si>
  <si>
    <t>메일우유 B</t>
  </si>
  <si>
    <t>삼구우유 B</t>
  </si>
  <si>
    <t>삼영우유 B</t>
  </si>
  <si>
    <t>연쇄우유 B</t>
  </si>
  <si>
    <t>파스테르 B</t>
  </si>
  <si>
    <t>목장우유 C</t>
  </si>
  <si>
    <t>낙농우유 C</t>
  </si>
  <si>
    <t>메일우유 C</t>
  </si>
  <si>
    <t>삼구우유 C</t>
  </si>
  <si>
    <t>삼영우유 C</t>
  </si>
  <si>
    <t>연쇄우유 C</t>
  </si>
  <si>
    <t>파스테르 C</t>
  </si>
  <si>
    <t>목장우유 D</t>
  </si>
  <si>
    <t>낙농우유 D</t>
  </si>
  <si>
    <t>메일우유 D</t>
  </si>
  <si>
    <t>삼구우유 D</t>
  </si>
  <si>
    <t>삼영우유 D</t>
  </si>
  <si>
    <t>연쇄우유 D</t>
  </si>
  <si>
    <t>파스테르 D</t>
  </si>
  <si>
    <t>목장우유 E</t>
  </si>
  <si>
    <t>낙농우유 E</t>
  </si>
  <si>
    <t>메일우유 E</t>
  </si>
  <si>
    <t>삼구우유 E</t>
  </si>
  <si>
    <t>삼영우유 E</t>
  </si>
  <si>
    <t>연쇄우유 E</t>
  </si>
  <si>
    <t>파스테르 E</t>
  </si>
  <si>
    <t>목장우유 F</t>
  </si>
  <si>
    <t>낙농우유 F</t>
  </si>
  <si>
    <t>메일우유 F</t>
  </si>
  <si>
    <t>삼구우유 F</t>
  </si>
  <si>
    <t>삼영우유 F</t>
  </si>
  <si>
    <t>연쇄우유 F</t>
  </si>
  <si>
    <t>파스테르 F</t>
  </si>
  <si>
    <t>목장우유 G</t>
  </si>
  <si>
    <t>낙농우유 G</t>
  </si>
  <si>
    <t>메일우유 G</t>
  </si>
  <si>
    <t>삼구우유 G</t>
  </si>
  <si>
    <t>삼영우유 G</t>
  </si>
  <si>
    <t>연쇄우유 G</t>
  </si>
  <si>
    <t>파스테르 G</t>
  </si>
  <si>
    <t>탱크(51)</t>
  </si>
  <si>
    <t>전국목장(69)</t>
  </si>
  <si>
    <t>iseed001</t>
  </si>
  <si>
    <t>iseed003</t>
  </si>
  <si>
    <t>iseed004</t>
  </si>
  <si>
    <t>iseed005</t>
  </si>
  <si>
    <t>iseed006</t>
  </si>
  <si>
    <t>iseed007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</si>
  <si>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</si>
  <si>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</si>
  <si>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</si>
  <si>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</si>
  <si>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</si>
  <si>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</si>
  <si>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</si>
  <si>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</si>
  <si>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icrys001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</si>
  <si>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</si>
  <si>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</si>
  <si>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</si>
  <si>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</si>
  <si>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</si>
  <si>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</si>
  <si>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</si>
  <si>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</si>
  <si>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</si>
  <si>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</si>
  <si>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</si>
  <si>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</si>
  <si>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</si>
  <si>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</si>
  <si>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</si>
  <si>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ipure001</t>
  </si>
  <si>
    <t>ipure002</t>
  </si>
  <si>
    <t>ipure003</t>
  </si>
  <si>
    <t>ipure004</t>
  </si>
  <si>
    <t>ipure005</t>
  </si>
  <si>
    <t>ipure006</t>
  </si>
  <si>
    <t>ipure007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</si>
  <si>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</si>
  <si>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</si>
  <si>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</si>
  <si>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</si>
  <si>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</si>
  <si>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</si>
  <si>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</si>
  <si>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</si>
  <si>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</si>
  <si>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</si>
  <si>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</si>
  <si>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</si>
  <si>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</si>
  <si>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</si>
  <si>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</si>
  <si>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</si>
  <si>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</si>
  <si>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</si>
  <si>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</si>
  <si>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</si>
  <si>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</si>
  <si>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</si>
  <si>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</si>
  <si>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</si>
  <si>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</si>
  <si>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</si>
  <si>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</si>
  <si>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</si>
  <si>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</si>
  <si>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</si>
  <si>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</si>
  <si>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</si>
  <si>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</si>
  <si>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</si>
  <si>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</si>
  <si>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</si>
  <si>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</si>
  <si>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</si>
  <si>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</si>
  <si>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</si>
  <si>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</si>
  <si>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</si>
  <si>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</si>
  <si>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</si>
  <si>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필드에 동물배치(70)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</si>
  <si>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</si>
  <si>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</si>
  <si>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</si>
  <si>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</si>
  <si>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</si>
  <si>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</si>
  <si>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</si>
  <si>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</si>
  <si>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</si>
  <si>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</si>
  <si>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</si>
  <si>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</si>
  <si>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</si>
  <si>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</si>
  <si>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</si>
  <si>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</si>
  <si>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</si>
  <si>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으흠~ 여기가 이번에 새로운 주인이 왔다는 짜요 목장이군요?</t>
  </si>
  <si>
    <t>그나저나 목장 몰골이 말이 아니군요. 이런 소들로 뭘 하겠다는건지..</t>
  </si>
  <si>
    <t>좀 더 목장에 가축이 많아지면 그때 다시 찾아와 이야기하겠습니다.</t>
  </si>
  <si>
    <t>하지만 아직 목장이라는 말이 아까울 정도로 관리 상태가 안 좋군요.</t>
  </si>
  <si>
    <t>소들에게 먹이를 주지 않으면 우유를 만들어 내지 않는다는 사실쯤은 알고 계실거라 믿겠습니다.</t>
  </si>
  <si>
    <t>건초를 충분히 비축한다면 다음에 다시 이야기하도록 하겠습니다.</t>
  </si>
  <si>
    <t>아무리 그래도 여전히 같은 지역에 목장이라는게 부끄러운 수준이네요.</t>
  </si>
  <si>
    <t>이런 구닥다리 시설들로 소들을 관리하려고 한건지 의문이군요. 착유기를 향상시키면 우유를 빨리 짤 수 있다는 것은 알고 계시겠지요?</t>
  </si>
  <si>
    <t>더불어 말씀드리자면 업그레이드는 좌측 하단의 메뉴에서 업그레이드 항목으로 들어가면 진행 할 수 있습니다.</t>
  </si>
  <si>
    <t>착유기가 성능이 좋아지면 함께 올려야 할 것이 있습니다.</t>
  </si>
  <si>
    <t>바로 우유 탱크죠. 우유 생산량이 늘어나면 그만큼 저장할 공간도 늘어나야 하는 것이 순리라고 할 수 있습니다.</t>
  </si>
  <si>
    <t>설마 업그레이드를 어떻게 했는지 벌써 까먹으신건 아니겠죠?</t>
  </si>
  <si>
    <t>이제야 이전의 폐허같던 목장 꼴을 좀 탈피한 것 같군요.</t>
  </si>
  <si>
    <t>편함에 안주하는 것은 목장주인으로써는 가장 형편없는 자세라고 할 수 있습니다.</t>
  </si>
  <si>
    <t>소를 더 배치하고 많은 우유를 얻도록 노력해보시기 바랍니다.</t>
  </si>
  <si>
    <t>가만…아직 짜요 목장은 지금까지 아이템을 제대로 써보긴 한겁니까?</t>
  </si>
  <si>
    <t>생각해보십시오. 목장은 우유로 돈을 버는 게 당연한 거 아니겠습니까?</t>
  </si>
  <si>
    <t>그럴려면 돈 아껴서 우유를 짤 생각 하지 말고 아이템을 투자해 우유를 많이 짤 생각을 하시기 바랍니다.</t>
  </si>
  <si>
    <t>그러고 보니 언제 늑대를 본적이 있습니까?</t>
  </si>
  <si>
    <t>이건 농담이 아닙니다. 이 주변 목장에서는 늑대로 실제 피해본 곳이 꽤 되니까.</t>
  </si>
  <si>
    <t>아무튼 늑대는 보이는 족족 쏴서 쫓아버리는 걸 잊지 마십시오. 항상 총알을 넉넉히 사두는 것도 잊지 말고 말이죠.</t>
  </si>
  <si>
    <t>알고 있나 모르겠지만 이 지역 목장에는 상인 조합에서 일정 금액을 받고 우유를 짜주는 긴급 서비스를 제공하고 있습니다.</t>
  </si>
  <si>
    <t>전문 일꾼들로 구성된 긴급도움 지원은 누구나 사용할 수 있으니 끙끙거리지 말고 필요할때면 사용해보시기 바랍니다.</t>
  </si>
  <si>
    <t>이제 슬슬 목장을 어떻게 굴릴지 이해가 될거라고 생각되는군요. 하긴 이렇게 알려줬는데 모를리가 없겠죠.</t>
  </si>
  <si>
    <t>그렇다면 좀 더 높은 단계로 올라가봐야 하지 않겠습니까?</t>
  </si>
  <si>
    <t>현실에 안주하지 말고 목장을 발전시키기 위해서 더 많은 가축을 배치해보십시오.</t>
  </si>
  <si>
    <t>소들이 많아지면 어떻게 될까요?</t>
  </si>
  <si>
    <t>당연히 우유를 많이 생산하는건 그만큼 건초의 소모량도 늘어나죠. 이런걸 말해줘야 아시겠습니까?</t>
  </si>
  <si>
    <t>좀 더 많은 건초를 생산할 방법에 대해서 궁리해보세요.</t>
  </si>
  <si>
    <t>그러기 위해서는 일단 지금 당장 건초부터 열심히 수확해야 하지 않겠습니까?</t>
  </si>
  <si>
    <t>거기다 집을 향상하면 피버모드에서  획득 할 수 있는 코인의 최대 수량도 늘어나는 것 까지 말해줘야 합니까?</t>
  </si>
  <si>
    <t>그래도 꽤나 목장 생활에 익숙해진 것 같아 보입니다.</t>
  </si>
  <si>
    <t>내친김에 상인과의 거래로 쌓은 명성도가 얼마나 되는지 확인해 볼까요?</t>
  </si>
  <si>
    <t>…명성도를 보아하니 말을 꺼낸게 미안해지는군요. 상인하고 거래 할 때 싸우기라도 했습니까?</t>
  </si>
  <si>
    <t>명성도가 좀 오르니 뭔가 달라진게 느껴지십니까?</t>
  </si>
  <si>
    <t>무슨 말이냐면… 이제 새로운 업그레이드가 등장했다는 말입니다.</t>
  </si>
  <si>
    <t>업그레이드는 필요 없다고 느껴지는 것도 반드시 도움이 되니 잊지 말고 향상시키시기 바랍니다.</t>
  </si>
  <si>
    <t>혹시 매번 가축들이 질병에 걸려서 고통받지는 않고 있습니까?</t>
  </si>
  <si>
    <t>목장을 좀 더 청결하게 관리한다면 질병에 덜 걸리겠죠. 당장 시작하시기 바랍니다.</t>
  </si>
  <si>
    <t>뭐 아무리 그래도 짜요목장 보다는 많이 생산하겠지만요. 하하.</t>
  </si>
  <si>
    <t>그런데 짜요 목장은 주변 목장과 교류할 생각이 있긴 합니까?</t>
  </si>
  <si>
    <t>주변에 교류하는 목장과는 서로 교배에 필요한 하트를 주고 받을 수 있습니다.</t>
  </si>
  <si>
    <t>그런 의미에서 친구라도 한명 사귀어보는게 어떠신가요? 평생 그렇게 외롭게 사실겁니까?</t>
  </si>
  <si>
    <t>흠… 그나저나 친구를 추가했을지언정 교류는 하고 지내는지 모르겠군요.</t>
  </si>
  <si>
    <t>친구를 추가하기만 하고 교류가 없다면 그건 죽은 인간관계나 다름 없습니다.</t>
  </si>
  <si>
    <t>첫 걸음이 중요한 법이죠. 알림 메시지도 안가니 걱정말고 친구에게 하트를 보내도록 하세요.</t>
  </si>
  <si>
    <t>그나저나 꽤나 시간이 흘렀는데 언제까지 이런 젖소들로 목장을 유지할 겁니까?</t>
  </si>
  <si>
    <t>친구의 소와 교배를 진행하면 좋은 가축을 얻을 수 있다는 기본 상식은 알고 있을거라 믿겠습니다.</t>
  </si>
  <si>
    <t>그나저나 가축은 많은데…가축을 저장할 공간이 부족하다고는 생각하지 않으십니까?</t>
  </si>
  <si>
    <t xml:space="preserve">가축관리라는 것은 가축을 잘 보관하고 활용하는 것도 해당됩니다. </t>
  </si>
  <si>
    <t>어떤일이 있을지 모르니 항상 비상시에 사용할 가축을 보관할 공간을 마련해두십시오.</t>
  </si>
  <si>
    <t>우수한 연속 거래 실적으로 이번에도 표창을 수여받기로 했죠. 이런 이야기를 굳이 할 필요는 없습니다만…</t>
  </si>
  <si>
    <t>…뭐 짜요 목장도 어디 힘내서 우유 거래를 진행하시기 바랍니다.</t>
  </si>
  <si>
    <t>아직도 우유 생산량이 부족해보이는군요.</t>
  </si>
  <si>
    <t>계속 노력해서 우유를 짜 보시기 바랍니다. 아무리 노력해봤자 따라오긴 힘들겠지만 말이죠.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</si>
  <si>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</si>
  <si>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</si>
  <si>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</si>
  <si>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</si>
  <si>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… 알기 쉽게 설명드리자면 우유 탱크에 덜 가니 그 동안 우유를 조금이라도 더 모을 수 있다는 말입니다.</t>
  </si>
  <si>
    <t>들리는 말에 의하면 경작지에서 꾸준하게 하트 작물을 심어 교배로 희귀한 가축을 얻은 목장이 있다고 합니다.</t>
  </si>
  <si>
    <t>평소 금액에 비해 상당히 저조하긴 하지만 이 주변 농장의 평균 수익보다는 훨씬 높은 수치라고 생각합니다.</t>
  </si>
  <si>
    <t>짜요 목장은 어디까지 도달할 수 있을지 궁금하군요.</t>
  </si>
  <si>
    <t>흠…그런데 짜요 목장의 평균 우유 판매 수량은 얼마나 됩니까?</t>
  </si>
  <si>
    <t>뭐 딱히 말 하지 않아도 알만 하군요. 노력을 좀 더 하고 있으신지는 모르겠군요.</t>
  </si>
  <si>
    <t>어디 꾸준히 노력해서 많은 우유를 팔아보십시오. 그래야 한시라도 빨리 이런 작은 목장에서 벗어나게 될테니 말입니다.</t>
  </si>
  <si>
    <t>짜요 목장은 뭐…언젠가 이런 자리에 오를 수도 있을거라고 말해드려야 희망이라도 생기겠죠?</t>
  </si>
  <si>
    <t>손톱만한 짜요목장은 과연 달성할 수 있을지 모르겠지만 말입니다.</t>
  </si>
  <si>
    <t>짜요 목장도 언젠가 이런 날이 올거라는 것을 믿고 있습니다. 뭐.. 그쪽이 주인으로 있는 동안에 가능할지 모르겠지만.</t>
  </si>
  <si>
    <t>뭐 이정도는 저희 목장에서는 항상 있는 일이라 별로 대수롭지 않게 생각하고 있지만 짜요 목장은 어떤가요?</t>
  </si>
  <si>
    <t>짜요 목장의 연속 거래도 잘 체크해 보세요. 그래야 하나라도 더 배울 수 있겠죠?</t>
  </si>
  <si>
    <t>짜요 목장의 최근 생산량이 얼마인지는 모르겠지만 그닥 별 볼일이 없다는 것은 누구라도 알 것 같군요.</t>
  </si>
  <si>
    <t>어디 이번엔 생산량이 어느 정도가 될지 한번 구경이나 해봐야겠어요. 남의 일이 안풀리는건 좋은 구경거리죠. 호호!</t>
  </si>
  <si>
    <t xml:space="preserve">뭐 지금까지 나름 잘해오고 있긴 하지만 지난달 짜요 목장의 수입을 보니 한심하기 짝이 없군요. </t>
  </si>
  <si>
    <t>좀 노력하는 기미라도 보여주시기 바랍니다. 그래야 다른 목장들에게 피해를 끼치지 않을테니…</t>
  </si>
  <si>
    <t>어디 한번 짜요 목장이 얼만큼의 수입을 올릴 수 있을지 보도록 하겠습니다.</t>
  </si>
  <si>
    <t>이번에 저희 목장에서 부설로 운영하는 경작지에서 하트 생산이 초과달성을 이루어 더 많은 우수 품종 연구가 가능해졌습니다.</t>
  </si>
  <si>
    <t>짜요 목장의 그 새끼손톱만한 경작지에서는 힘들겠지만요.</t>
  </si>
  <si>
    <t>열심히 하트를 생산해서 교배에 많은 노력을 기울이시기 바랍니다.</t>
  </si>
  <si>
    <t>하하…짜요 목장도 꾸준히 거래하다보면 최고 매출을 갱신할 날이 올겁니다.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</si>
  <si>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</si>
  <si>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</si>
  <si>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어디 얼마나 우유를 팔 수 있을지 지켜보도록 하겠습니다. 언제가 될지는 모르겠지만.</t>
  </si>
  <si>
    <t>저희가 쉬고 있는 틈을 타서라도 연속거래 수상의 기회를 노려보시기 바랍니다.</t>
  </si>
  <si>
    <t>목장을 이끌어나가면 항상 더 큰 목표를 향해서 나아가야 하죠.</t>
  </si>
  <si>
    <t>제가 없는 동안 짜요 목장이 힘을 내서 좋은 거래 실적을 내주었으면 좋겠군요.</t>
  </si>
  <si>
    <t>교배를 통해서 더 뛰어난 새 품종의 가축을 얻는 것은 꾸준히 교배에 투자를 한 사람만이 맛 볼 수 있는 달콤한 열매라고 할 수 있습니다.</t>
  </si>
  <si>
    <t>짜요 목장도 꾸준히 진행을 하다 보면 좋은 결과를 볼 수 있을겁니다.</t>
  </si>
  <si>
    <t>들으셨습니까? 지금 당장 꾸준히 하시라는 말입니다.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</si>
  <si>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</si>
  <si>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</si>
  <si>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</si>
  <si>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</si>
  <si>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</si>
  <si>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그런 의미에서 최대 판매 수량을 갱신해보시기 바랍니다.</t>
  </si>
  <si>
    <t>현재 짜요 목장의 수준이라면 새로운 가축을 얻어야 할 때가 아닌가 싶군요.</t>
  </si>
  <si>
    <t>좀 더 새로운 단계에 도전해 보는게 어떨까요?</t>
  </si>
  <si>
    <t>흠... 전보다 나아진것 같기도 하군요.</t>
  </si>
  <si>
    <t>안보던 사이에 꽤나 노력을 한 것 같군요.</t>
  </si>
  <si>
    <t>예전의 그 누더기 같던 착유기를 드디어 안보게 되었군요. 다행입니다.</t>
  </si>
  <si>
    <t>시설이 향상되니 좀 편해진 것이 느껴지십니까?</t>
  </si>
  <si>
    <t>좋습니다. 그렇게 계속 열심히 일해야지 망가진 목장이 좀 보기 좋아지기 않겠습니까?</t>
  </si>
  <si>
    <t>좋은 아이템을 사용하면 그만큼 좋은 효과가 있다는 것을 잊지 마세요. 어디 적어두기라도 하시죠.</t>
  </si>
  <si>
    <t>늑대를 잡았다구요? 정말 잘했군요. 제 말을 들으면 자다가도 떡이 생기니 앞으로도 앞으로도 잘 기억하십시오.</t>
  </si>
  <si>
    <t>어때요? 긴급 지원을 받으니 아주 편안하지 않습니까?</t>
  </si>
  <si>
    <t>소들을 모두 배치해보니 어떻습니까? 힘들면 다시 창고에 넣어 둘수 있다는 것도 잊지 마십시오.</t>
  </si>
  <si>
    <t>아주 좋군요. 경작지가 필요하다면 아끼지 말고 과감하게 투자하여 확장하시기 바랍니다.</t>
  </si>
  <si>
    <t>쉬지 말고 건초를 생산하세요. 그래야 다른 목장들을 조금이라도 따라잡지 않겠습니까?</t>
  </si>
  <si>
    <t>그 정도 명성도가 되야 나름 목장을 좀 운영한다는 목장주라고 할 수 있죠.</t>
  </si>
  <si>
    <t>잘했습니다. 주입기가 좋아지면 우유 탱크에 우유를 더 많이 집어넣을 수 있으니 기억하세요.</t>
  </si>
  <si>
    <t>그런데 시설을 향상시킨게 무슨 역할을 하고 있는지는 알고 계신겁니까?</t>
  </si>
  <si>
    <t>짜요 목장치고는 꽤나 잘 했군요.</t>
  </si>
  <si>
    <t>좋아요. 넓은 인간관계는 언젠가 도움이 되니 잘 기억하시기 바랍니다.</t>
  </si>
  <si>
    <t>생각보다 별거 아니지 않습니까? 친구에게서 우정포인트를 모아 일꾼을 무료로 부를 수 있으니 자주 보내세요.</t>
  </si>
  <si>
    <t>지속적인 교배만이 좋은 가축을 얻는 지름길이라는 것을 기억해두십시오. 참고로 교배로 얻은 가축은 우편함에서 확인 가능합니다.</t>
  </si>
  <si>
    <t>꽤나 하는군요. 하지만 아직 갈길이 멀다는 것은 알고 계시겠죠.</t>
  </si>
  <si>
    <t>좀 하는군요. ...그렇다고 자만은 금물입니다.</t>
  </si>
  <si>
    <t>생각보다 잘 해나가는군요. 그래봤자 멀었지만.</t>
  </si>
  <si>
    <t>흠. 꽤하는군요.</t>
  </si>
  <si>
    <t>생각보다 잘 해내는 군요. 아직 멀었지만.</t>
  </si>
  <si>
    <t>예상보다 좀 느리긴 하지만 어쨌든 잘 해냈군요.</t>
  </si>
  <si>
    <t>인제야 성공한 겁니까?</t>
  </si>
  <si>
    <t>나름 나쁘지는 않은 결과로군요. 꾸준히 진행하십시오.</t>
  </si>
  <si>
    <t>짜요목장에서 나온 이야기 중 그나마 좋은 소식이로군요. 계속 노력하시기 바랍니다.</t>
  </si>
  <si>
    <t>못본새 꽤나 많은 발전을 이룬것 같군요? 아주 잘 해 나가고 있어요.</t>
  </si>
  <si>
    <t xml:space="preserve">생각보다 잘 해내는군요. </t>
  </si>
  <si>
    <t>잘 해내가고 있군요. 그래야 가르치는 보람이 있지 않겠습니까?</t>
  </si>
  <si>
    <t>예상보다 좀 느리긴 하지만... 꾸준히 잘 했다는게 중요하죠.</t>
  </si>
  <si>
    <t>그 정도는 쉽게 해결해야 목장을 이끌어 나간다고 할 수 있죠. 안 그렇습니까?</t>
  </si>
  <si>
    <t>대단하군요. 성공할거라 생각은 못했지만 축하드립니다.</t>
  </si>
  <si>
    <t>첫 걸음</t>
  </si>
  <si>
    <t>건초 수확 1</t>
  </si>
  <si>
    <t>시설 향상하기 1</t>
  </si>
  <si>
    <t>시설 향상하기 2</t>
  </si>
  <si>
    <t>더 많이!</t>
  </si>
  <si>
    <t>아이템의 사용법</t>
  </si>
  <si>
    <t>늑대 사냥</t>
  </si>
  <si>
    <t>도와줘요~</t>
  </si>
  <si>
    <t>더더 많이!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</si>
  <si>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</si>
  <si>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</si>
  <si>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</si>
  <si>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</si>
  <si>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</si>
  <si>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</si>
  <si>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</si>
  <si>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</si>
  <si>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친구야 안녕?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</si>
  <si>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</si>
  <si>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</si>
  <si>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</si>
  <si>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</si>
  <si>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</si>
  <si>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</si>
  <si>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</si>
  <si>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</si>
  <si>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</si>
  <si>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</si>
  <si>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</si>
  <si>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</si>
  <si>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</si>
  <si>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</si>
  <si>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</si>
  <si>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</si>
  <si>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</si>
  <si>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</si>
  <si>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</si>
  <si>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</si>
  <si>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</si>
  <si>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</si>
  <si>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</si>
  <si>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</si>
  <si>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</si>
  <si>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새로운 가축 1</t>
  </si>
  <si>
    <t>새로운 가축 2</t>
  </si>
  <si>
    <t>난 짜요 목장 건너편의 Smart and Genius 목장의 대표 '폴'이라고 합니다.</t>
  </si>
  <si>
    <t>그나저나 우유를 힘들게 짜는 모습을 보아하니 열심히 일하는 우리 Smart and Genius목장의 일꾼들을 보는 기분이군요.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</si>
  <si>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</si>
  <si>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</si>
  <si>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이 정도로 익숙해졌다면 나름 어디가서 명함은 내밀 수 있겠군요. 물론 우리 Smart and Genius목장을 따라가려면 한참 멀었지만…</t>
  </si>
  <si>
    <t>그나저나 이번에 Smart and Genius목장은 일꾼들에게 휴가를 준 덕분에 우유 생산량이 좀 줄어들 것으로 예상됩니다.</t>
  </si>
  <si>
    <t>우리 Smart and Genius 목장에서는 최근 각광받는 산양젖을 생산하고 있으니 짜요목장도 뭐 언젠가 그렇게 되길 빌겠습니다.</t>
  </si>
  <si>
    <t>최근 Smart and Genius 목장에서는 지속적인 거래로 많은 수입을 올렸습니다.</t>
  </si>
  <si>
    <t>짜요 목장에서 기록한 최대 우유 생산량이 Smart and Genius목장의 최소 수준이라는 건 알고 있습니까?</t>
  </si>
  <si>
    <t>참고로 이번 Smart and Genius목장에서는 누적 거래 700코인을 매출로 올리는 것을 목표로 잡았습니다.</t>
  </si>
  <si>
    <t>우리 Smart and Genius목장의 첨단 시설을 따라올려면 아직 멀었지만 그래도 발전의 기미는 보이는 듯 하군요.</t>
  </si>
  <si>
    <t>그 목장이 사실은 우리 Smart and Genius 목장이지만. 그렇게 얼빠진 표정 짓지 마시죠. 사실은 사실이니.</t>
  </si>
  <si>
    <t>그런말을 했다고 그런 기록을 낸겁니까? 후... 아직 Smart and Genius 목장에 비해서는 모자라지만 일단 칭찬해드리겠습니다.</t>
  </si>
  <si>
    <t>이번 거래에서 Smart and Genius 목장은 한번의 거래로 150 코인의 수입을 달성했습니다.</t>
  </si>
  <si>
    <t xml:space="preserve">이번 Smart and Genius 목장에서는 연속적인 거래 실적에 표창까지 받았죠. </t>
  </si>
  <si>
    <t>우리 Smart and Genius 목장에서 생산한 우유만으로도 충분할 테니 짜요 목장은 그냥 구경이나 하고 계셔도 될 듯 합니다.</t>
  </si>
  <si>
    <t>좀 더 분발해보시죠. 이렇게 느려서야 Smart and Genius 농장과 경쟁 하겠습니까?</t>
  </si>
  <si>
    <t>우리 Smart and Genius 목장같은 거대 목장은 항상 목표된 매출을 달성하기 위해 노력 중이죠.</t>
  </si>
  <si>
    <t>중요한 정보를 알려드릴까요? 이번Smart and Genius 목장에서 우수한 소를 품종개량에 성공해 세계의 주목을 받고 상까지 받았습니다.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</si>
  <si>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</si>
  <si>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</si>
  <si>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Smart and Genius 목장의 뛰어난 기술력으로 생산성이 높죠. 짜요 목장은 대체 언제 그렇게 될지 궁금하군요.</t>
  </si>
  <si>
    <t>우리 Smart and Genius 목장에선 이번 연속 거래 실적을 상향 조절했어요.</t>
  </si>
  <si>
    <t>좀 더 분발해보세요. 이래서야 Smart and Genius 농장과 경쟁 하겠습니까?</t>
  </si>
  <si>
    <t>우수한 우리 Smart and Genius목장의 가축들 덕에 올해 최고 매출을 갱신했으니까 말이죠.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</si>
  <si>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</si>
  <si>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</si>
  <si>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짜요 목장도 이런 Smart and Genius목장의 위대한 목표를 본받아 나아가면…뭐 언젠가는 좀 더 나아지지 않겠어요?</t>
  </si>
  <si>
    <t>아..그러고 보니 Smart and Genius 목장이 우수한 기술력을 가지고 있는 덕분에 세계 낙농협회에서 강연을 해달라는 부탁을 받게 되었습니다.</t>
  </si>
  <si>
    <t>허허' 신선도가 부족할 때에는 그냥 많이 짜두라고! 수량이 많으면 정상적으로 단가를 거래해주지.</t>
  </si>
  <si>
    <t>최근 낙농협회에서는 일정량 우유를 생산한 목장에 지원금을 준다고 하더군요`</t>
  </si>
  <si>
    <t>지난달 이야기지만` Smart and Genius 목장에서는 목표 매출 달성 기념으로 직원들에게 큰 보너스가 지급되었습니다.</t>
  </si>
  <si>
    <t>그러고 보니` 좋은 소식이 있습니다.</t>
  </si>
  <si>
    <t>이번에 목장을 운영하면서 느끼는거지만… 항상 목장을 운영하면서 소와 양` 산양들에게 고마워하고 있습니다.</t>
  </si>
  <si>
    <t>이전에도 말했지만` 목장은 꾸준히 교배를 진행해 새로운 가축을 얻는데 투자를 아끼지 말아야 합니다.</t>
  </si>
  <si>
    <t>좀 더 높은 수준의 우유를 얻기 위해서는` 이전에 말한 것과 마찬가지로 새로운 가축을 얻는 것이 가장 좋은 방법입니다.</t>
  </si>
  <si>
    <t>그나저나` 생산량이 늘어날텐데… 건초 보관량은 얼마 안된다고 불평하고 있지는 않나요?</t>
  </si>
  <si>
    <t>물론 모든 질병을 완벽하게 차단할 수는 없는 법이지만` 그래도 줄일 수는 있는 법입니다.</t>
  </si>
  <si>
    <t>짜요 목장도 열심히 교배를 하다보면 빛을 볼 날이 있겠지만` 그러기 위해서는 일단 하트부터 열심히 수확해야 하지 않겠습니까?</t>
  </si>
  <si>
    <t>좀 더 집이 보기 좋아졌군요. 뭐` 형편없는 집인 것은 마찬가지이지만.</t>
  </si>
  <si>
    <t>모자라긴 하지만` 나름 목장을 이끌어나가는 목장주라고 할만 합니다. 제 인정을 받은건 대단한 일이니 자랑해도 좋습니다.</t>
  </si>
  <si>
    <t>흥` 아직 Smart and Genius 목장에 비해서는 모자라지만 잘 했다고 말씀드리죠.</t>
  </si>
  <si>
    <t>점점 발전해 나가는 모습이 보이는군요. 하긴` 그래야 이렇게 찾아와 조언해주는 보람이라도 있지않겠습니까?</t>
  </si>
  <si>
    <t>예상보다 빨리 달성했군요. 어디까지나 예상이지만...</t>
  </si>
  <si>
    <t>후... 이제서야 다 모은겁니까?</t>
  </si>
  <si>
    <t>아직 Smart and Genius 목장에 비해서는 한참 모자라지만... 잘 했다고 해 드리죠.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</si>
  <si>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</si>
  <si>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</si>
  <si>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</si>
  <si>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</si>
  <si>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</si>
  <si>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</si>
  <si>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</si>
  <si>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</si>
  <si>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</si>
  <si>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</si>
  <si>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</si>
  <si>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</si>
  <si>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</si>
  <si>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</si>
  <si>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</si>
  <si>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</si>
  <si>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</si>
  <si>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</si>
  <si>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</si>
  <si>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</si>
  <si>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</si>
  <si>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</si>
  <si>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</si>
  <si>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</si>
  <si>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</si>
  <si>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</si>
  <si>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</si>
  <si>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</si>
  <si>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</si>
  <si>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</si>
  <si>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</si>
  <si>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</si>
  <si>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</si>
  <si>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</si>
  <si>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</si>
  <si>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</si>
  <si>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</si>
  <si>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</si>
  <si>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</si>
  <si>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</si>
  <si>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</si>
  <si>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</si>
  <si>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</si>
  <si>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</si>
  <si>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</si>
  <si>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</si>
  <si>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</si>
  <si>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</si>
  <si>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</si>
  <si>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</si>
  <si>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목장환경(55)</t>
  </si>
  <si>
    <t>품질향상(62)</t>
  </si>
  <si>
    <t>//품질향상 시설 신선도 추가 ( 거래시 + a )</t>
  </si>
  <si>
    <t>label(accInfo)</t>
  </si>
  <si>
    <t>type</t>
  </si>
  <si>
    <t>g1</t>
  </si>
  <si>
    <t>머리(10)</t>
  </si>
  <si>
    <t>위치(1)</t>
  </si>
  <si>
    <t>-18.08@28.61@-1</t>
  </si>
  <si>
    <t>-20.95@49.67@-1</t>
  </si>
  <si>
    <t>-28.87@44.93@-1</t>
  </si>
  <si>
    <t>회전(2)</t>
  </si>
  <si>
    <t>0@0@23.91</t>
  </si>
  <si>
    <t>스케일(3)</t>
  </si>
  <si>
    <t>등(11)</t>
  </si>
  <si>
    <t>15.01@20.48@-1</t>
  </si>
  <si>
    <t>14.2@22.14@-1</t>
  </si>
  <si>
    <t>18.3@27.91@-1</t>
  </si>
  <si>
    <t>20.62@48.03@-1</t>
  </si>
  <si>
    <t>21.93@50.26@-1</t>
  </si>
  <si>
    <t>24.03@50.11@-1</t>
  </si>
  <si>
    <t>22.18@52.88@-1</t>
  </si>
  <si>
    <t>24.23@54.26@-1</t>
  </si>
  <si>
    <t>23.44@61.17@-1</t>
  </si>
  <si>
    <t>25.83@60.63@-1</t>
  </si>
  <si>
    <t>20.38@62.9@-1</t>
  </si>
  <si>
    <t>24.98@60.59@-1</t>
  </si>
  <si>
    <t>23.74@69.14@-1</t>
  </si>
  <si>
    <t>0.9@0.9@0.9</t>
  </si>
  <si>
    <t>옆구리(12)</t>
  </si>
  <si>
    <t>7.32@21.57@-1</t>
  </si>
  <si>
    <t>7.03@22.75@-1</t>
  </si>
  <si>
    <t>12.04@26.38@-1</t>
  </si>
  <si>
    <t>18.18@36.59@-1</t>
  </si>
  <si>
    <t>16.74@39.89@-1</t>
  </si>
  <si>
    <t>20.21@41.11@-1</t>
  </si>
  <si>
    <t>20.96@42.81@-1</t>
  </si>
  <si>
    <t>19.65@41.6@-1</t>
  </si>
  <si>
    <t>25.11@47.29@-1</t>
  </si>
  <si>
    <t>22.32@51.17@-1</t>
  </si>
  <si>
    <t>22.66@49.02@-1</t>
  </si>
  <si>
    <t>25.89@47.63@-1</t>
  </si>
  <si>
    <t>23.74@49.32@-1</t>
  </si>
  <si>
    <t>-21.88@17.09@-1</t>
  </si>
  <si>
    <t>-20.29@44.76@-1</t>
  </si>
  <si>
    <t>-22.45@44.9@-1</t>
  </si>
  <si>
    <t>-24.32@46.53@-1</t>
  </si>
  <si>
    <t>-24.89@47.17@-1</t>
  </si>
  <si>
    <t>-24.22@47.66@-1</t>
  </si>
  <si>
    <t>-24.53@49.2@-1</t>
  </si>
  <si>
    <t>-25.43@47.08@-1</t>
  </si>
  <si>
    <t>-27.17@46.24@-1</t>
  </si>
  <si>
    <t>-24.79@47.34@-1</t>
  </si>
  <si>
    <t>-28.64@37.37@-1</t>
  </si>
  <si>
    <t>0@0@29.47</t>
  </si>
  <si>
    <t>20.69@42.81@-1</t>
  </si>
  <si>
    <t>24.03@44.06@-1</t>
  </si>
  <si>
    <t>24.98@46.36@-1</t>
  </si>
  <si>
    <t>24.24@49.76@-1</t>
  </si>
  <si>
    <t>25.78@56.2@-1</t>
  </si>
  <si>
    <t>25.83@54.73@-1</t>
  </si>
  <si>
    <t>23.18@55.6@-1</t>
  </si>
  <si>
    <t>24.99@55.47@-1</t>
  </si>
  <si>
    <t>17.06@72.56@-1</t>
  </si>
  <si>
    <t>16.74@37.75@-1</t>
  </si>
  <si>
    <t>19.29@38.06@-1</t>
  </si>
  <si>
    <t>22.02@42.5@-1</t>
  </si>
  <si>
    <t>21.47@41.6@-1</t>
  </si>
  <si>
    <t>22.36@42.86@-1</t>
  </si>
  <si>
    <t>20.94@43.54@-1</t>
  </si>
  <si>
    <t>21.28@40.48@-1</t>
  </si>
  <si>
    <t>20.55@42.75@-1</t>
  </si>
  <si>
    <t>20.29@52.19@-1</t>
  </si>
  <si>
    <t>0@0@24.65</t>
  </si>
  <si>
    <t>-22.84@45.82@-1</t>
  </si>
  <si>
    <t>-23.45@47.08@-1</t>
  </si>
  <si>
    <t>-22.94@46.52@-1</t>
  </si>
  <si>
    <t>-22.53@45.65@-1</t>
  </si>
  <si>
    <t>-25.97@37.37@-1</t>
  </si>
  <si>
    <t>20.86@42.8@-1</t>
  </si>
  <si>
    <t>22.65@44.05@-1</t>
  </si>
  <si>
    <t>27.95@48.68@-1</t>
  </si>
  <si>
    <t>26.95@50.34@-1</t>
  </si>
  <si>
    <t>23.47@55.57@-1</t>
  </si>
  <si>
    <t>26@54.88@-1</t>
  </si>
  <si>
    <t>24.6@55.59@-1</t>
  </si>
  <si>
    <t>23.76@55.65@-1</t>
  </si>
  <si>
    <t>18.94@68.98@-1</t>
  </si>
  <si>
    <t>11.16@19.78@-1</t>
  </si>
  <si>
    <t>20.69@51.3@-1</t>
  </si>
  <si>
    <t>신선도나 수량이 부족하면 제값을 줄 수 없으니 기억해 두시오.</t>
    <phoneticPr fontId="1" type="noConversion"/>
  </si>
  <si>
    <t>신선도가 부족해도 수량이 많으면 제값 쳐줄 수 있소.</t>
    <phoneticPr fontId="1" type="noConversion"/>
  </si>
  <si>
    <t>내가 요구하는 것보다 수량과 신선도가 좋으면 값을 더 쳐줄 수도 있다구.</t>
    <phoneticPr fontId="1" type="noConversion"/>
  </si>
  <si>
    <t>반복해서 거래를 성공적으로 진행하면 표창이 수여된다는거 알고 있소?</t>
    <phoneticPr fontId="1" type="noConversion"/>
  </si>
  <si>
    <t>내 요구 조건보다 더 좋은 우유를 계속해서 판다면 아이템을 선물로 주지.</t>
    <phoneticPr fontId="1" type="noConversion"/>
  </si>
  <si>
    <t>우유 탱크가 충분히 크다면 다음 거래를 대비해서 우유를 모아두는 방법도 있수다.</t>
    <phoneticPr fontId="1" type="noConversion"/>
  </si>
  <si>
    <t>우유를 많이 팔 수록 수입이 그만큼 늘어난다는 것은 알고 있겠지?</t>
    <phoneticPr fontId="1" type="noConversion"/>
  </si>
  <si>
    <t>바쁜 와중에도 좋은 품질의 우유를 많이 생산한다니! 정말 대단하군.</t>
    <phoneticPr fontId="1" type="noConversion"/>
  </si>
  <si>
    <t>뭐 이런말 하기 그렇지만... 잘 해낼줄 알고 있었어.</t>
    <phoneticPr fontId="1" type="noConversion"/>
  </si>
  <si>
    <t>dealB1</t>
    <phoneticPr fontId="1" type="noConversion"/>
  </si>
  <si>
    <t>신선도나 수량이 부족하면 제값을 줄 수 없다구~</t>
    <phoneticPr fontId="1" type="noConversion"/>
  </si>
  <si>
    <t>신선도가 부족하다고? 그럼 그냥 많이 팔아봐!</t>
    <phoneticPr fontId="1" type="noConversion"/>
  </si>
  <si>
    <t>내 조건보다 많은 우유를 팔면 값을 더 줄테니 최대한 많이 팔아봐.</t>
    <phoneticPr fontId="1" type="noConversion"/>
  </si>
  <si>
    <t>계속해서 거래를 성공시키면 낙농조합에서 표창장과 상금을 줄걸세.</t>
    <phoneticPr fontId="1" type="noConversion"/>
  </si>
  <si>
    <t>아주 신선한 우유를 많이 팔면 추가로 값을 올려주고 아이템도 선물해주지!</t>
    <phoneticPr fontId="1" type="noConversion"/>
  </si>
  <si>
    <t>우유 탱크에 우유를 모아 뒀다가 한번에 많이 팔아버리는 방법도 있으니 기억해둬!</t>
    <phoneticPr fontId="1" type="noConversion"/>
  </si>
  <si>
    <t>우유를 최대한 많이 모아 팔 수록 단기간에 많은 수입을 올릴 수 있다구.</t>
    <phoneticPr fontId="1" type="noConversion"/>
  </si>
  <si>
    <t>overB1</t>
    <phoneticPr fontId="1" type="noConversion"/>
  </si>
  <si>
    <t>역시 기대를 저버리지 않는구만! 계속 이렇게 해주게.</t>
    <phoneticPr fontId="1" type="noConversion"/>
  </si>
  <si>
    <t>overB2</t>
    <phoneticPr fontId="1" type="noConversion"/>
  </si>
  <si>
    <t>아주 잘 해주고 있군! 이 근방에서 짜요 목장만큼 잘 나가는 곳은 없을거야!</t>
    <phoneticPr fontId="1" type="noConversion"/>
  </si>
  <si>
    <t>dealC1</t>
    <phoneticPr fontId="1" type="noConversion"/>
  </si>
  <si>
    <t>신선도와 수량을 맞춰 줘야 제값을 줄수 있어.</t>
    <phoneticPr fontId="1" type="noConversion"/>
  </si>
  <si>
    <t>신선도가 좀 모자라면 모자란만큼 우유를 많~이 팔아서 해결할 수 있을거야.</t>
    <phoneticPr fontId="1" type="noConversion"/>
  </si>
  <si>
    <t>우유가 넘쳐나? 많이 팔면 그만큼 가격을 올려줄게!</t>
    <phoneticPr fontId="1" type="noConversion"/>
  </si>
  <si>
    <t>성실하게 거래를 성공시키면 표창장과 많은 장려금이 지급된다고 하던데?</t>
    <phoneticPr fontId="1" type="noConversion"/>
  </si>
  <si>
    <t>내가 요구하는 사항보다 좋은 조건으로 우유를 팔면 아이템을 선물해 줄게.</t>
    <phoneticPr fontId="1" type="noConversion"/>
  </si>
  <si>
    <t>다른 상인과 거래할 때 우유가 모자라면 우유를 조금씩 모아뒀다가 파는 것도 생각해봐.</t>
    <phoneticPr fontId="1" type="noConversion"/>
  </si>
  <si>
    <t>부자가 되고 싶으면 우유를 많이 모아서 팔아봐!</t>
    <phoneticPr fontId="1" type="noConversion"/>
  </si>
  <si>
    <t>overC1</t>
    <phoneticPr fontId="1" type="noConversion"/>
  </si>
  <si>
    <t>와~ 이렇게 잘할줄은 몰랐는데? 다음에도 기대할께!</t>
    <phoneticPr fontId="1" type="noConversion"/>
  </si>
  <si>
    <t>overC2</t>
    <phoneticPr fontId="1" type="noConversion"/>
  </si>
  <si>
    <t>아주 잘해줬어! 다음에도 이 정도 우유를 기대할 수 있겠지?</t>
    <phoneticPr fontId="1" type="noConversion"/>
  </si>
  <si>
    <t>dealD1</t>
    <phoneticPr fontId="1" type="noConversion"/>
  </si>
  <si>
    <t>신선도와 수량이 부족하면 제값을 쳐 줄수 없다우.</t>
    <phoneticPr fontId="1" type="noConversion"/>
  </si>
  <si>
    <t>dealD2</t>
    <phoneticPr fontId="1" type="noConversion"/>
  </si>
  <si>
    <t>우유 수량만 많고 신선도가 부족하면 일단 많이 팔아보시구려!</t>
    <phoneticPr fontId="1" type="noConversion"/>
  </si>
  <si>
    <t>신선한 우유를 많이 팔면 값을 더 올려서 사갈게!</t>
    <phoneticPr fontId="1" type="noConversion"/>
  </si>
  <si>
    <t>여러 번 거래를 성공하면 조합에서 포상금이 나온다우.</t>
    <phoneticPr fontId="1" type="noConversion"/>
  </si>
  <si>
    <t>자네한테만 알려주는건데 아주 좋은 우유를 많이 팔아주면 아이템을 따로 선물해 줄게!</t>
    <phoneticPr fontId="1" type="noConversion"/>
  </si>
  <si>
    <t>우유 수량이 모자랄 때가 있지? 그럴때에는 우유를 다 팔지 말고 조금씩 모아 뒀다 팔아봐.</t>
    <phoneticPr fontId="1" type="noConversion"/>
  </si>
  <si>
    <t>많이 파는게 많이 남는거야! 있을 때 많이 팔아봐!</t>
    <phoneticPr fontId="1" type="noConversion"/>
  </si>
  <si>
    <t>overD1</t>
    <phoneticPr fontId="1" type="noConversion"/>
  </si>
  <si>
    <t>아이구! 정말 고생했어. 내가 작은 선물하나 주고 갈테니 잘 쓰라구!</t>
    <phoneticPr fontId="1" type="noConversion"/>
  </si>
  <si>
    <t>overD2</t>
    <phoneticPr fontId="1" type="noConversion"/>
  </si>
  <si>
    <t>아주 잘해줬네~ 다음에도 이렇게 해주길 기대할게~</t>
    <phoneticPr fontId="1" type="noConversion"/>
  </si>
  <si>
    <t>dealE1</t>
    <phoneticPr fontId="1" type="noConversion"/>
  </si>
  <si>
    <t>신선도가 부족하다면 우유를 많이 팔아보세요. 모자란 우유 품질은 수량으로 메꿀수 있거든요.</t>
    <phoneticPr fontId="1" type="noConversion"/>
  </si>
  <si>
    <t>제가 요구한 수량보다 더 많은 우유를 가지고 있으면 그만큼 값을 올려드릴 수 있어요.</t>
    <phoneticPr fontId="1" type="noConversion"/>
  </si>
  <si>
    <t>제 요구 조건에 맞춘 거래를 계속 성공하면 낙농조합에서 포상금이 지급된다고 합니다.</t>
    <phoneticPr fontId="1" type="noConversion"/>
  </si>
  <si>
    <t>제 요구 조건보다 더 좋은 우유를 거래하면 우수 거래용 아이템을 드리도록 할게요.</t>
    <phoneticPr fontId="1" type="noConversion"/>
  </si>
  <si>
    <t>필요하다면 우유를 다 팔지 말고 남은 우유를 모아뒀다가 몰아서 파는 방법도 있습니다.</t>
    <phoneticPr fontId="1" type="noConversion"/>
  </si>
  <si>
    <t>우유 생산에 자신이 있다면 팔수 있을 때 많이 파는 것이 이익이죠.</t>
    <phoneticPr fontId="1" type="noConversion"/>
  </si>
  <si>
    <t>overE1</t>
    <phoneticPr fontId="1" type="noConversion"/>
  </si>
  <si>
    <t>이 정도 품질의 우유라면 어디가도 뒤지지 않을겁니다!</t>
    <phoneticPr fontId="1" type="noConversion"/>
  </si>
  <si>
    <t>overE2</t>
    <phoneticPr fontId="1" type="noConversion"/>
  </si>
  <si>
    <t>연속성공횟수(14)</t>
  </si>
  <si>
    <t>정말 좋은 우유에요. 수량도 품질도 완벽하네요!</t>
    <phoneticPr fontId="1" type="noConversion"/>
  </si>
  <si>
    <t>dealF1</t>
    <phoneticPr fontId="1" type="noConversion"/>
  </si>
  <si>
    <t>우유의 신선도와 수량이 부족하면 정상 거래 단가로는 거래를 할 수가 없으니 주의하세요.</t>
    <phoneticPr fontId="1" type="noConversion"/>
  </si>
  <si>
    <t>신선도가 부족하다면 부족한 만큼 판매할 우유를 많이 팔아서 정상적으로 거래 할 수 있어요.</t>
    <phoneticPr fontId="1" type="noConversion"/>
  </si>
  <si>
    <t>우유를 많이 팔면 돈을 더 드릴 수 있어요. 많이 파는게 남는거죠!</t>
    <phoneticPr fontId="1" type="noConversion"/>
  </si>
  <si>
    <t>계속해서 거래를 잘 이루어 나가보세요! 낙농조합에서 표창과 상금이 주어진데요.</t>
    <phoneticPr fontId="1" type="noConversion"/>
  </si>
  <si>
    <t>제 우유 거래 조건을 뛰어넘는 우유를 제공해 주시면 특별한 아이템을 선물로 드릴게요!</t>
    <phoneticPr fontId="1" type="noConversion"/>
  </si>
  <si>
    <t>우유 탱크가 충분하다면 우유를 모아 좋은 단가를 제시하는 상인에게 몰아서 판매해보세요.</t>
    <phoneticPr fontId="1" type="noConversion"/>
  </si>
  <si>
    <t>우유를 많~이 팔 수록 많은 돈을 얻는다는건 기본중의 기본이죠!</t>
    <phoneticPr fontId="1" type="noConversion"/>
  </si>
  <si>
    <t>overF1</t>
    <phoneticPr fontId="1" type="noConversion"/>
  </si>
  <si>
    <t>어머나! 정말 대단하네요. 기대이상이에요! 앞으로도 이렇게 쭉- 해주시길 바래요!</t>
    <phoneticPr fontId="1" type="noConversion"/>
  </si>
  <si>
    <t>overF2</t>
    <phoneticPr fontId="1" type="noConversion"/>
  </si>
  <si>
    <t>이렇게 좋은 우유를 받을 수 있다니 정말 기쁘네요. 다음에도 기대할께요~</t>
    <phoneticPr fontId="1" type="noConversion"/>
  </si>
  <si>
    <t>내가 요구하는 것보다 더 우유를 많이 팔려고? 그럼 내가 더 값을 쳐 주지!</t>
    <phoneticPr fontId="1" type="noConversion"/>
  </si>
  <si>
    <t>거래를 연속적으로 성공하면 어디 조합에서 돈을 준다던데?</t>
    <phoneticPr fontId="1" type="noConversion"/>
  </si>
  <si>
    <t>내가 요구하는 조건보다 더 좋은 우유를 많이 제공할 자신이 있다면 내가 선물을 주지!</t>
    <phoneticPr fontId="1" type="noConversion"/>
  </si>
  <si>
    <t>우유를 꼭 다 팔아버리는게 능사는 아니네! 잘 모아서 한번에 팔아치우는 것도 방법이지.</t>
    <phoneticPr fontId="1" type="noConversion"/>
  </si>
  <si>
    <t>자네가 얼마나 많은 우유를 짜냈는가에 따라 목장이 달라진다구!</t>
    <phoneticPr fontId="1" type="noConversion"/>
  </si>
  <si>
    <t>난 자네가 이렇게 잘 해낼거라는 걸 알고 있었지! 다음에도 기대하겠네.</t>
    <phoneticPr fontId="1" type="noConversion"/>
  </si>
  <si>
    <t>허허! 역시나 내가 사람 보는 눈은 있다니까. 자네 목장이 최고야!</t>
    <phoneticPr fontId="1" type="noConversion"/>
  </si>
  <si>
    <t>syscode</t>
    <phoneticPr fontId="1" type="noConversion"/>
  </si>
  <si>
    <t>descript</t>
    <phoneticPr fontId="1" type="noConversion"/>
  </si>
  <si>
    <t>cow_bh_01</t>
    <phoneticPr fontId="1" type="noConversion"/>
  </si>
  <si>
    <t>cow_bi_01</t>
    <phoneticPr fontId="1" type="noConversion"/>
  </si>
  <si>
    <t>cow_bj_01</t>
    <phoneticPr fontId="1" type="noConversion"/>
  </si>
  <si>
    <t>cow_sa_01</t>
    <phoneticPr fontId="1" type="noConversion"/>
  </si>
  <si>
    <t>cow_sa_02</t>
    <phoneticPr fontId="1" type="noConversion"/>
  </si>
  <si>
    <t>animal_03</t>
    <phoneticPr fontId="1" type="noConversion"/>
  </si>
  <si>
    <t>cow_se_01</t>
    <phoneticPr fontId="1" type="noConversion"/>
  </si>
  <si>
    <t>cow_sd_01</t>
    <phoneticPr fontId="1" type="noConversion"/>
  </si>
  <si>
    <t>goat_bi_01</t>
    <phoneticPr fontId="1" type="noConversion"/>
  </si>
  <si>
    <t>goat_bj_01</t>
    <phoneticPr fontId="1" type="noConversion"/>
  </si>
  <si>
    <t>goat_be_01</t>
    <phoneticPr fontId="1" type="noConversion"/>
  </si>
  <si>
    <t>goat_sd_01</t>
    <phoneticPr fontId="1" type="noConversion"/>
  </si>
  <si>
    <t>goat_se_01</t>
    <phoneticPr fontId="1" type="noConversion"/>
  </si>
  <si>
    <t>animal_02</t>
    <phoneticPr fontId="1" type="noConversion"/>
  </si>
  <si>
    <t>sheep_bi_01</t>
    <phoneticPr fontId="1" type="noConversion"/>
  </si>
  <si>
    <t>sheep_bj_01</t>
    <phoneticPr fontId="1" type="noConversion"/>
  </si>
  <si>
    <t>sheep_be_01</t>
    <phoneticPr fontId="1" type="noConversion"/>
  </si>
  <si>
    <t>sheep_bg_01</t>
    <phoneticPr fontId="1" type="noConversion"/>
  </si>
  <si>
    <t>sheep_bh_01</t>
    <phoneticPr fontId="1" type="noConversion"/>
  </si>
  <si>
    <t>sheep_sd_01</t>
    <phoneticPr fontId="1" type="noConversion"/>
  </si>
  <si>
    <t>sheep_se_01</t>
    <phoneticPr fontId="1" type="noConversion"/>
  </si>
  <si>
    <t>wolf</t>
    <phoneticPr fontId="1" type="noConversion"/>
  </si>
  <si>
    <t>disease</t>
    <phoneticPr fontId="1" type="noConversion"/>
  </si>
  <si>
    <t>배추</t>
    <phoneticPr fontId="1" type="noConversion"/>
  </si>
  <si>
    <t>cabbage_03</t>
    <phoneticPr fontId="1" type="noConversion"/>
  </si>
  <si>
    <t>cabbage_02</t>
    <phoneticPr fontId="1" type="noConversion"/>
  </si>
  <si>
    <t>귀리</t>
    <phoneticPr fontId="1" type="noConversion"/>
  </si>
  <si>
    <t>oats_03</t>
    <phoneticPr fontId="1" type="noConversion"/>
  </si>
  <si>
    <t>oats_02</t>
    <phoneticPr fontId="1" type="noConversion"/>
  </si>
  <si>
    <t>호박</t>
    <phoneticPr fontId="1" type="noConversion"/>
  </si>
  <si>
    <t>pumpkin_03</t>
    <phoneticPr fontId="1" type="noConversion"/>
  </si>
  <si>
    <t>pumpkin_02</t>
    <phoneticPr fontId="1" type="noConversion"/>
  </si>
  <si>
    <t>고구마</t>
    <phoneticPr fontId="1" type="noConversion"/>
  </si>
  <si>
    <t>sweetpotato_03</t>
    <phoneticPr fontId="1" type="noConversion"/>
  </si>
  <si>
    <t>sweetpotato_02</t>
    <phoneticPr fontId="1" type="noConversion"/>
  </si>
  <si>
    <t>회복제 나무</t>
    <phoneticPr fontId="1" type="noConversion"/>
  </si>
  <si>
    <t>healingwood_c</t>
    <phoneticPr fontId="1" type="noConversion"/>
  </si>
  <si>
    <t>healingwood_b</t>
    <phoneticPr fontId="1" type="noConversion"/>
  </si>
  <si>
    <t>촉진제 나무</t>
    <phoneticPr fontId="1" type="noConversion"/>
  </si>
  <si>
    <t>speedwood_c</t>
    <phoneticPr fontId="1" type="noConversion"/>
  </si>
  <si>
    <t>speedwood_b</t>
    <phoneticPr fontId="1" type="noConversion"/>
  </si>
  <si>
    <t>하트 나무</t>
    <phoneticPr fontId="1" type="noConversion"/>
  </si>
  <si>
    <t>hearflower_03</t>
    <phoneticPr fontId="1" type="noConversion"/>
  </si>
  <si>
    <t>hearflower_02</t>
    <phoneticPr fontId="1" type="noConversion"/>
  </si>
  <si>
    <t>hearflower_01</t>
    <phoneticPr fontId="1" type="noConversion"/>
  </si>
  <si>
    <t>달리기속도</t>
    <phoneticPr fontId="1" type="noConversion"/>
  </si>
  <si>
    <t>sprite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</si>
  <si>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</si>
  <si>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</si>
  <si>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</si>
  <si>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</si>
  <si>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</si>
  <si>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label(enchant)</t>
    <phoneticPr fontId="1" type="noConversion"/>
  </si>
  <si>
    <t>enchantcode</t>
    <phoneticPr fontId="1" type="noConversion"/>
  </si>
  <si>
    <t>g1</t>
    <phoneticPr fontId="1" type="noConversion"/>
  </si>
  <si>
    <t>desc</t>
    <phoneticPr fontId="1" type="noConversion"/>
  </si>
  <si>
    <t>신선도</t>
    <phoneticPr fontId="1" type="noConversion"/>
  </si>
  <si>
    <t>우유 추가</t>
    <phoneticPr fontId="1" type="noConversion"/>
  </si>
  <si>
    <t>피버 드랍</t>
    <phoneticPr fontId="1" type="noConversion"/>
  </si>
  <si>
    <t>코인 드랍</t>
    <phoneticPr fontId="1" type="noConversion"/>
  </si>
  <si>
    <t>sp</t>
    <phoneticPr fontId="1" type="noConversion"/>
  </si>
  <si>
    <t>친구 초대 보상 액세서리 엔젤링</t>
    <phoneticPr fontId="1" type="noConversion"/>
  </si>
  <si>
    <t>친구 초대 보상 소 꽃무늬 소</t>
    <phoneticPr fontId="1" type="noConversion"/>
  </si>
  <si>
    <t>label(loginbonus)</t>
    <phoneticPr fontId="1" type="noConversion"/>
  </si>
  <si>
    <t>// 게임 액세서리 위치 정보</t>
    <phoneticPr fontId="1" type="noConversion"/>
  </si>
  <si>
    <t>-22.12@16.31@-1</t>
    <phoneticPr fontId="1" type="noConversion"/>
  </si>
  <si>
    <t>-23.58@28.09@-1</t>
    <phoneticPr fontId="1" type="noConversion"/>
  </si>
  <si>
    <t>11.02@16.06@-1</t>
    <phoneticPr fontId="1" type="noConversion"/>
  </si>
  <si>
    <t>15.41@20.34@-1</t>
    <phoneticPr fontId="1" type="noConversion"/>
  </si>
  <si>
    <t>16.21@32.12@-1</t>
    <phoneticPr fontId="1" type="noConversion"/>
  </si>
  <si>
    <t>21.95@41.66@-1</t>
    <phoneticPr fontId="1" type="noConversion"/>
  </si>
  <si>
    <t>12.06@15.4@-1</t>
    <phoneticPr fontId="1" type="noConversion"/>
  </si>
  <si>
    <t>13.94@15.27@-1</t>
    <phoneticPr fontId="1" type="noConversion"/>
  </si>
  <si>
    <t>14.29@21.54@-1</t>
    <phoneticPr fontId="1" type="noConversion"/>
  </si>
  <si>
    <t>15.28@30.89@-1</t>
    <phoneticPr fontId="1" type="noConversion"/>
  </si>
  <si>
    <t>-14.62@19.34@-1</t>
    <phoneticPr fontId="1" type="noConversion"/>
  </si>
  <si>
    <t>-17.89@20.14@-1</t>
    <phoneticPr fontId="1" type="noConversion"/>
  </si>
  <si>
    <t>-18.84@32.27@-1</t>
    <phoneticPr fontId="1" type="noConversion"/>
  </si>
  <si>
    <t>-20.29@41.74@-1</t>
    <phoneticPr fontId="1" type="noConversion"/>
  </si>
  <si>
    <t>14.03@18.6@-1</t>
    <phoneticPr fontId="1" type="noConversion"/>
  </si>
  <si>
    <t>15.09@26.07@-1</t>
    <phoneticPr fontId="1" type="noConversion"/>
  </si>
  <si>
    <t>17.07@33.59@-1</t>
    <phoneticPr fontId="1" type="noConversion"/>
  </si>
  <si>
    <t>18.54@39.81@-1</t>
    <phoneticPr fontId="1" type="noConversion"/>
  </si>
  <si>
    <t>11.6@21.15@-1</t>
    <phoneticPr fontId="1" type="noConversion"/>
  </si>
  <si>
    <t>12.95@26.36@-1</t>
    <phoneticPr fontId="1" type="noConversion"/>
  </si>
  <si>
    <t>15.28@33.69@-1</t>
    <phoneticPr fontId="1" type="noConversion"/>
  </si>
  <si>
    <t>// 시스템 정보</t>
    <phoneticPr fontId="1" type="noConversion"/>
  </si>
  <si>
    <t>label(sysinfo)</t>
    <phoneticPr fontId="1" type="noConversion"/>
  </si>
  <si>
    <t>id</t>
    <phoneticPr fontId="1" type="noConversion"/>
  </si>
  <si>
    <t>value</t>
    <phoneticPr fontId="1" type="noConversion"/>
  </si>
  <si>
    <t>// 초과 보상 정보 - 상인 제한</t>
    <phoneticPr fontId="1" type="noConversion"/>
  </si>
  <si>
    <t>bonuscode - 해당 레벨의 상인이 사용할 보너스 정보 테이블 코드</t>
    <phoneticPr fontId="1" type="noConversion"/>
  </si>
  <si>
    <t>//</t>
    <phoneticPr fontId="1" type="noConversion"/>
  </si>
  <si>
    <t>levelrange - 상인 범위 지정</t>
    <phoneticPr fontId="1" type="noConversion"/>
  </si>
  <si>
    <t>label(overdealbonus)</t>
    <phoneticPr fontId="1" type="noConversion"/>
  </si>
  <si>
    <t>levelrange</t>
    <phoneticPr fontId="1" type="noConversion"/>
  </si>
  <si>
    <t>bonuscode</t>
    <phoneticPr fontId="1" type="noConversion"/>
  </si>
  <si>
    <t>a1</t>
    <phoneticPr fontId="1" type="noConversion"/>
  </si>
  <si>
    <t>// 초과 보상 정보 - 실제 보상</t>
    <phoneticPr fontId="1" type="noConversion"/>
  </si>
  <si>
    <t>label(overdealbonusinfo)</t>
    <phoneticPr fontId="1" type="noConversion"/>
  </si>
  <si>
    <t>rewardcode</t>
    <phoneticPr fontId="1" type="noConversion"/>
  </si>
  <si>
    <t>// 경쟁 목장 대사</t>
    <phoneticPr fontId="1" type="noConversion"/>
  </si>
  <si>
    <t>보상 등장 멘트</t>
    <phoneticPr fontId="1" type="noConversion"/>
  </si>
  <si>
    <t>label(rival)</t>
    <phoneticPr fontId="1" type="noConversion"/>
  </si>
  <si>
    <t>talkcode</t>
    <phoneticPr fontId="1" type="noConversion"/>
  </si>
  <si>
    <t>title</t>
    <phoneticPr fontId="1" type="noConversion"/>
  </si>
  <si>
    <t>complete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</si>
  <si>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</si>
  <si>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</si>
  <si>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</si>
  <si>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talk3</t>
    <phoneticPr fontId="1" type="noConversion"/>
  </si>
  <si>
    <t>talk4</t>
    <phoneticPr fontId="1" type="noConversion"/>
  </si>
  <si>
    <t>좌측 상단에서 선택가능한 주택 메뉴에서 집을 향상 시키게 되면 건초 보관량이 늘어납니다.</t>
    <phoneticPr fontId="1" type="noConversion"/>
  </si>
  <si>
    <t>품종 개량 2</t>
    <phoneticPr fontId="1" type="noConversion"/>
  </si>
  <si>
    <t>품종 개량 3</t>
    <phoneticPr fontId="1" type="noConversion"/>
  </si>
  <si>
    <t>잘 했군요. 그런식으로 계속 발전해나가보세요.</t>
    <phoneticPr fontId="1" type="noConversion"/>
  </si>
  <si>
    <t>품종 개량 4</t>
    <phoneticPr fontId="1" type="noConversion"/>
  </si>
  <si>
    <t>이건 정말 예상 외의 결과로군요.</t>
    <phoneticPr fontId="1" type="noConversion"/>
  </si>
  <si>
    <t>새로운 가축 3</t>
    <phoneticPr fontId="1" type="noConversion"/>
  </si>
  <si>
    <t>꽤나 흥미로운 결과로군요. 예상하고는 있었지만.</t>
    <phoneticPr fontId="1" type="noConversion"/>
  </si>
  <si>
    <t>좋습니다. 이번에도 어디 한번 새로운 품종을 얻는데 도전해 보도록 하죠.</t>
    <phoneticPr fontId="1" type="noConversion"/>
  </si>
  <si>
    <t>새로운 가축 4</t>
    <phoneticPr fontId="1" type="noConversion"/>
  </si>
  <si>
    <t>제가 놀랐다고 생각하시나요?</t>
    <phoneticPr fontId="1" type="noConversion"/>
  </si>
  <si>
    <t>예상외로 결과가 좋게 나오는 것 같으니 좀 더 나은 품종의 가축을 얻어보는 것도 나쁘지 않을 듯 하군요.</t>
    <phoneticPr fontId="1" type="noConversion"/>
  </si>
  <si>
    <t>새로운 가축 5</t>
    <phoneticPr fontId="1" type="noConversion"/>
  </si>
  <si>
    <t>축하하지 않을 수 없군요.</t>
    <phoneticPr fontId="1" type="noConversion"/>
  </si>
  <si>
    <t>더 높은 자리로 오르기 위해서는 쉬지 말아야 합니다. 또 다른 품종의 가축을 얻는데 도전해 보십시오.</t>
    <phoneticPr fontId="1" type="noConversion"/>
  </si>
  <si>
    <t>가축을 (n)마리 목장에 배치해보세요.</t>
    <phoneticPr fontId="1" type="noConversion"/>
  </si>
  <si>
    <t>건초를 (n)개 생산하세요.</t>
    <phoneticPr fontId="1" type="noConversion"/>
  </si>
  <si>
    <t>착유기를 (n)단계로 향상시키세요.</t>
    <phoneticPr fontId="1" type="noConversion"/>
  </si>
  <si>
    <t>우유탱크를 (n)단계로 향상시키세요.</t>
    <phoneticPr fontId="1" type="noConversion"/>
  </si>
  <si>
    <t>일꾼 아이템 (n)번 사용하기</t>
    <phoneticPr fontId="1" type="noConversion"/>
  </si>
  <si>
    <t>늑대 (n)마리 잡아 보세요.</t>
    <phoneticPr fontId="1" type="noConversion"/>
  </si>
  <si>
    <t>긴급지원을 (n)번 사용해보세요.</t>
    <phoneticPr fontId="1" type="noConversion"/>
  </si>
  <si>
    <t>경작지를 (n)개 보유하세요.</t>
    <phoneticPr fontId="1" type="noConversion"/>
  </si>
  <si>
    <t>집을 고급 초가집으로 향상시키세요.</t>
    <phoneticPr fontId="1" type="noConversion"/>
  </si>
  <si>
    <t>명성 레벨을 (n)까지 올려보세요.</t>
    <phoneticPr fontId="1" type="noConversion"/>
  </si>
  <si>
    <t>주입기를 (n)단계로 향상시키세요.</t>
    <phoneticPr fontId="1" type="noConversion"/>
  </si>
  <si>
    <t>여러 달 거래하여 (n)코인 매출에 도달하세요.</t>
    <phoneticPr fontId="1" type="noConversion"/>
  </si>
  <si>
    <t>친구를 (n)명 추가하세요.</t>
    <phoneticPr fontId="1" type="noConversion"/>
  </si>
  <si>
    <t>친구에게 하트를 (n)개 선물해보세요.</t>
    <phoneticPr fontId="1" type="noConversion"/>
  </si>
  <si>
    <t>일반 교배를 (n)번 해보세요.</t>
    <phoneticPr fontId="1" type="noConversion"/>
  </si>
  <si>
    <t>가축 인벤토리를 (n)회 확장하세요.</t>
    <phoneticPr fontId="1" type="noConversion"/>
  </si>
  <si>
    <t>연속으로 거래를 (n)번 성공하세요.</t>
    <phoneticPr fontId="1" type="noConversion"/>
  </si>
  <si>
    <t>여러 달 동안 우유를 (n)배럴 생산해 보세요.</t>
    <phoneticPr fontId="1" type="noConversion"/>
  </si>
  <si>
    <t>양동이를 (n)단계로 향상시키세요.</t>
    <phoneticPr fontId="1" type="noConversion"/>
  </si>
  <si>
    <t>하트를 (n)개 수확해 보세요.</t>
    <phoneticPr fontId="1" type="noConversion"/>
  </si>
  <si>
    <t>1회 거래로 (n)코인의 수입을 올리세요.</t>
    <phoneticPr fontId="1" type="noConversion"/>
  </si>
  <si>
    <t>1회 거래로 (n)배럴의 우유를 판매하세요.</t>
    <phoneticPr fontId="1" type="noConversion"/>
  </si>
  <si>
    <t>신선도 (n) 이상의 우유를 판매하세요.</t>
    <phoneticPr fontId="1" type="noConversion"/>
  </si>
  <si>
    <t>(n)를 획득하고 목장에  배치해 보세요.</t>
    <phoneticPr fontId="1" type="noConversion"/>
  </si>
  <si>
    <t>목장환경을 (n)단계로 향상시키세요.</t>
    <phoneticPr fontId="1" type="noConversion"/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</si>
  <si>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</si>
  <si>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</si>
  <si>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</si>
  <si>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</si>
  <si>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</si>
  <si>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</si>
  <si>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</si>
  <si>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</si>
  <si>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</si>
  <si>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</si>
  <si>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</si>
  <si>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</si>
  <si>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</si>
  <si>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</si>
  <si>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</si>
  <si>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</si>
  <si>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</si>
  <si>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</si>
  <si>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</si>
  <si>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</si>
  <si>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</si>
  <si>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</si>
  <si>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</si>
  <si>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</si>
  <si>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</si>
  <si>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</si>
  <si>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</si>
  <si>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</si>
  <si>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</si>
  <si>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</si>
  <si>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판매요구 명성레벨</t>
    <phoneticPr fontId="1" type="noConversion"/>
  </si>
  <si>
    <t>시작</t>
    <phoneticPr fontId="1" type="noConversion"/>
  </si>
  <si>
    <t>플레이</t>
    <phoneticPr fontId="1" type="noConversion"/>
  </si>
  <si>
    <t>명성치 요구량 및 플레이 타임</t>
    <phoneticPr fontId="1" type="noConversion"/>
  </si>
  <si>
    <t>레벨(명성 레벨)</t>
    <phoneticPr fontId="1" type="noConversion"/>
  </si>
  <si>
    <t>요구</t>
    <phoneticPr fontId="1" type="noConversion"/>
  </si>
  <si>
    <t>누적</t>
    <phoneticPr fontId="1" type="noConversion"/>
  </si>
  <si>
    <t>회당 거래 횟수</t>
    <phoneticPr fontId="1" type="noConversion"/>
  </si>
  <si>
    <t>누적 플레이 횟수</t>
    <phoneticPr fontId="1" type="noConversion"/>
  </si>
  <si>
    <t>누적 년도</t>
    <phoneticPr fontId="1" type="noConversion"/>
  </si>
  <si>
    <t>게임 연도</t>
    <phoneticPr fontId="1" type="noConversion"/>
  </si>
  <si>
    <t>누적 플레이 타임(초, 추정)</t>
    <phoneticPr fontId="1" type="noConversion"/>
  </si>
  <si>
    <t>시간 환산(누적)</t>
    <phoneticPr fontId="1" type="noConversion"/>
  </si>
  <si>
    <t>lv</t>
    <phoneticPr fontId="1" type="noConversion"/>
  </si>
  <si>
    <t>단가</t>
    <phoneticPr fontId="1" type="noConversion"/>
  </si>
  <si>
    <t>배럴 min ~ max</t>
    <phoneticPr fontId="1" type="noConversion"/>
  </si>
  <si>
    <t>신선도1 min ~ max</t>
    <phoneticPr fontId="1" type="noConversion"/>
  </si>
  <si>
    <t>신선도2 min ~ max</t>
    <phoneticPr fontId="1" type="noConversion"/>
  </si>
  <si>
    <t>2안</t>
    <phoneticPr fontId="1" type="noConversion"/>
  </si>
  <si>
    <t>Max14</t>
    <phoneticPr fontId="1" type="noConversion"/>
  </si>
  <si>
    <t>Max9</t>
    <phoneticPr fontId="1" type="noConversion"/>
  </si>
  <si>
    <t>// 튜토리얼 이미지</t>
  </si>
  <si>
    <t>wolf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</si>
  <si>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</si>
  <si>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</si>
  <si>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</si>
  <si>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</si>
  <si>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</si>
  <si>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</si>
  <si>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</si>
  <si>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</si>
  <si>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</si>
  <si>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</si>
  <si>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</si>
  <si>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</si>
  <si>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</si>
  <si>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</si>
  <si>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</si>
  <si>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</si>
  <si>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</si>
  <si>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</si>
  <si>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</si>
  <si>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</si>
  <si>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</si>
  <si>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</si>
  <si>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</si>
  <si>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</si>
  <si>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</si>
  <si>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</si>
  <si>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</si>
  <si>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</si>
  <si>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</si>
  <si>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</si>
  <si>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</si>
  <si>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</si>
  <si>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</si>
  <si>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</si>
  <si>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</si>
  <si>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</si>
  <si>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</si>
  <si>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</si>
  <si>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</si>
  <si>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</si>
  <si>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</si>
  <si>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</si>
  <si>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</si>
  <si>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</si>
  <si>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</si>
  <si>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</si>
  <si>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</si>
  <si>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</si>
  <si>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</si>
  <si>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</si>
  <si>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</si>
  <si>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</si>
  <si>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</si>
  <si>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</si>
  <si>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</si>
  <si>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</si>
  <si>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</si>
  <si>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</si>
  <si>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</si>
  <si>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</si>
  <si>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</si>
  <si>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</si>
  <si>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</si>
  <si>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</si>
  <si>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</si>
  <si>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</si>
  <si>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</si>
  <si>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</si>
  <si>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</si>
  <si>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</si>
  <si>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</si>
  <si>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</si>
  <si>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</si>
  <si>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수정(1)</t>
  </si>
  <si>
    <t>수정선물(50)</t>
  </si>
  <si>
    <t>수정(50)</t>
  </si>
  <si>
    <t>수정상인</t>
  </si>
  <si>
    <t>에피소드1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</si>
  <si>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</si>
  <si>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</si>
  <si>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</si>
  <si>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</si>
  <si>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</si>
  <si>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</si>
  <si>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</si>
  <si>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</si>
  <si>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</si>
  <si>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</si>
  <si>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</si>
  <si>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</si>
  <si>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</si>
  <si>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</si>
  <si>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</si>
  <si>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</si>
  <si>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</si>
  <si>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</si>
  <si>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</si>
  <si>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</si>
  <si>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</si>
  <si>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</si>
  <si>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</si>
  <si>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</si>
  <si>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</si>
  <si>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</si>
  <si>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</si>
  <si>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</si>
  <si>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</si>
  <si>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</si>
  <si>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</si>
  <si>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</si>
  <si>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</si>
  <si>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</si>
  <si>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</si>
  <si>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</si>
  <si>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</si>
  <si>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</si>
  <si>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</si>
  <si>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</si>
  <si>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</si>
  <si>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</si>
  <si>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</si>
  <si>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</si>
  <si>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wantbarrel</t>
  </si>
  <si>
    <t>dealB1</t>
  </si>
  <si>
    <t>overB1</t>
  </si>
  <si>
    <t>overB2</t>
  </si>
  <si>
    <t>dealC1</t>
  </si>
  <si>
    <t>overC1</t>
  </si>
  <si>
    <t>overC2</t>
  </si>
  <si>
    <t>dealD1</t>
  </si>
  <si>
    <t>dealD2</t>
  </si>
  <si>
    <t>overD1</t>
  </si>
  <si>
    <t>overD2</t>
  </si>
  <si>
    <t>dealE1</t>
  </si>
  <si>
    <t>overE1</t>
  </si>
  <si>
    <t>overE2</t>
  </si>
  <si>
    <t>dealF1</t>
  </si>
  <si>
    <t>overF1</t>
  </si>
  <si>
    <t>overF2</t>
  </si>
  <si>
    <t>descript</t>
  </si>
  <si>
    <t>cow_bh_01</t>
  </si>
  <si>
    <t>cow_bi_01</t>
  </si>
  <si>
    <t>cow_bj_01</t>
  </si>
  <si>
    <t>cow_sa_01</t>
  </si>
  <si>
    <t>cow_sa_02</t>
  </si>
  <si>
    <t>animal_03</t>
  </si>
  <si>
    <t>cow_se_01</t>
  </si>
  <si>
    <t>cow_sd_01</t>
  </si>
  <si>
    <t>goat_bi_01</t>
  </si>
  <si>
    <t>goat_bj_01</t>
  </si>
  <si>
    <t>goat_be_01</t>
  </si>
  <si>
    <t>goat_sd_01</t>
  </si>
  <si>
    <t>goat_se_01</t>
  </si>
  <si>
    <t>sheep_bi_01</t>
  </si>
  <si>
    <t>sheep_bj_01</t>
  </si>
  <si>
    <t>sheep_be_01</t>
  </si>
  <si>
    <t>sheep_bg_01</t>
  </si>
  <si>
    <t>sheep_bh_01</t>
  </si>
  <si>
    <t>sheep_sd_01</t>
  </si>
  <si>
    <t>sheep_se_01</t>
  </si>
  <si>
    <t>disease</t>
  </si>
  <si>
    <t>cabbage_03</t>
  </si>
  <si>
    <t>cabbage_02</t>
  </si>
  <si>
    <t>oats_03</t>
  </si>
  <si>
    <t>oats_02</t>
  </si>
  <si>
    <t>pumpkin_03</t>
  </si>
  <si>
    <t>pumpkin_02</t>
  </si>
  <si>
    <t>sweetpotato_03</t>
  </si>
  <si>
    <t>sweetpotato_02</t>
  </si>
  <si>
    <t>healingwood_c</t>
  </si>
  <si>
    <t>healingwood_b</t>
  </si>
  <si>
    <t>speedwood_c</t>
  </si>
  <si>
    <t>speedwood_b</t>
  </si>
  <si>
    <t>hearflower_02</t>
  </si>
  <si>
    <t>hearflower_01</t>
  </si>
  <si>
    <t>달리기속도</t>
  </si>
  <si>
    <t>sprite</t>
  </si>
  <si>
    <t>a</t>
  </si>
  <si>
    <t>c</t>
  </si>
  <si>
    <t>d</t>
  </si>
  <si>
    <t>e</t>
  </si>
  <si>
    <t>label(enchant)</t>
  </si>
  <si>
    <t>enchantcode</t>
  </si>
  <si>
    <t>sp</t>
  </si>
  <si>
    <t>label(loginbonus)</t>
  </si>
  <si>
    <t>// 게임 액세서리 위치 정보</t>
  </si>
  <si>
    <t>-18.83@9.92@-1</t>
  </si>
  <si>
    <t>-19.73@12.73@-1</t>
  </si>
  <si>
    <t>-21.19@25.7@-1</t>
  </si>
  <si>
    <t>-21.49@43.57@-1</t>
  </si>
  <si>
    <t>11.02@16.06@-1</t>
  </si>
  <si>
    <t>15.41@20.34@-1</t>
  </si>
  <si>
    <t>16.21@32.12@-1</t>
  </si>
  <si>
    <t>21.95@41.66@-1</t>
  </si>
  <si>
    <t>12.06@15.4@-1</t>
  </si>
  <si>
    <t>13.94@15.27@-1</t>
  </si>
  <si>
    <t>14.29@21.54@-1</t>
  </si>
  <si>
    <t>15.28@30.89@-1</t>
  </si>
  <si>
    <t>-14.62@19.34@-1</t>
  </si>
  <si>
    <t>-17.89@20.14@-1</t>
  </si>
  <si>
    <t>-18.84@32.27@-1</t>
  </si>
  <si>
    <t>-20.29@41.74@-1</t>
  </si>
  <si>
    <t>14.03@18.6@-1</t>
  </si>
  <si>
    <t>15.09@26.07@-1</t>
  </si>
  <si>
    <t>17.07@33.59@-1</t>
  </si>
  <si>
    <t>18.54@39.81@-1</t>
  </si>
  <si>
    <t>11.6@21.15@-1</t>
  </si>
  <si>
    <t>12.95@26.36@-1</t>
  </si>
  <si>
    <t>15.28@33.69@-1</t>
  </si>
  <si>
    <t>// 시스템 정보</t>
  </si>
  <si>
    <t>label(sysinfo)</t>
  </si>
  <si>
    <t>id</t>
  </si>
  <si>
    <t>value</t>
  </si>
  <si>
    <t>// 초과 보상 정보 - 실제 보상</t>
  </si>
  <si>
    <t>label(overdealbonusinfo)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</si>
  <si>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</si>
  <si>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</si>
  <si>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</si>
  <si>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</si>
  <si>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</si>
  <si>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</si>
  <si>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</si>
  <si>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// 엔딩 대사</t>
  </si>
  <si>
    <t>대사카운트 cnt1 ~~ cnt2….</t>
  </si>
  <si>
    <t>1번 마리 2번 남자  ;  으로 대사와 구분    예)  1  ;   대사</t>
  </si>
  <si>
    <t>빈자리는 0으로</t>
  </si>
  <si>
    <t>label(endtalk)</t>
  </si>
  <si>
    <t>// 엔딩 평가원 대사</t>
  </si>
  <si>
    <t>; 문단 나누기 ( n번으로 나누어서 말함 )</t>
  </si>
  <si>
    <t>talk1 ~ talkn 중  랜덤하게 선택되서 대사를 침</t>
  </si>
  <si>
    <t>label(endass)</t>
  </si>
  <si>
    <t>hello</t>
  </si>
  <si>
    <t>start</t>
  </si>
  <si>
    <t>resultbad</t>
  </si>
  <si>
    <t>resultnormal</t>
  </si>
  <si>
    <t>resultgood</t>
  </si>
  <si>
    <t>resultexcellent</t>
  </si>
  <si>
    <t>next</t>
  </si>
  <si>
    <t>bye</t>
  </si>
  <si>
    <t>first</t>
  </si>
  <si>
    <t>final</t>
    <phoneticPr fontId="1" type="noConversion"/>
  </si>
  <si>
    <t>upgrade1</t>
    <phoneticPr fontId="1" type="noConversion"/>
  </si>
  <si>
    <t xml:space="preserve">// 펫 스킬 </t>
    <phoneticPr fontId="1" type="noConversion"/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</si>
  <si>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</si>
  <si>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</si>
  <si>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</si>
  <si>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</si>
  <si>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</si>
  <si>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</si>
  <si>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</si>
  <si>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</si>
  <si>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 펫 업글 정보</t>
    <phoneticPr fontId="1" type="noConversion"/>
  </si>
  <si>
    <t>time2</t>
  </si>
  <si>
    <t>time3</t>
  </si>
  <si>
    <t>time4</t>
  </si>
  <si>
    <t>time5</t>
  </si>
  <si>
    <t>// 능력치</t>
    <phoneticPr fontId="1" type="noConversion"/>
  </si>
  <si>
    <t>minidesc</t>
    <phoneticPr fontId="1" type="noConversion"/>
  </si>
  <si>
    <t>minitime</t>
    <phoneticPr fontId="1" type="noConversion"/>
  </si>
  <si>
    <t>label(petskill)</t>
    <phoneticPr fontId="1" type="noConversion"/>
  </si>
  <si>
    <t>skillcode</t>
    <phoneticPr fontId="1" type="noConversion"/>
  </si>
  <si>
    <t>label(petupgrade)</t>
    <phoneticPr fontId="1" type="noConversion"/>
  </si>
  <si>
    <t>upgradecode</t>
    <phoneticPr fontId="1" type="noConversion"/>
  </si>
  <si>
    <t>upgrade2</t>
    <phoneticPr fontId="1" type="noConversion"/>
  </si>
  <si>
    <t>upgrade3</t>
    <phoneticPr fontId="1" type="noConversion"/>
  </si>
  <si>
    <t>upgrade4</t>
    <phoneticPr fontId="1" type="noConversion"/>
  </si>
  <si>
    <t>upgrade5</t>
    <phoneticPr fontId="1" type="noConversion"/>
  </si>
  <si>
    <t>upgrade6</t>
    <phoneticPr fontId="1" type="noConversion"/>
  </si>
  <si>
    <t>time1</t>
    <phoneticPr fontId="1" type="noConversion"/>
  </si>
  <si>
    <t>time6</t>
    <phoneticPr fontId="1" type="noConversion"/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</si>
  <si>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</si>
  <si>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</si>
  <si>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</si>
  <si>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</si>
  <si>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</si>
  <si>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</si>
  <si>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</si>
  <si>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</si>
  <si>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</si>
  <si>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</si>
  <si>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</si>
  <si>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</si>
  <si>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</si>
  <si>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</si>
  <si>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</si>
  <si>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secondmonth</t>
    <phoneticPr fontId="1" type="noConversion"/>
  </si>
  <si>
    <t>cropfarm</t>
    <phoneticPr fontId="1" type="noConversion"/>
  </si>
  <si>
    <t>deal</t>
    <phoneticPr fontId="1" type="noConversion"/>
  </si>
  <si>
    <t>reviveconsume</t>
    <phoneticPr fontId="1" type="noConversion"/>
  </si>
  <si>
    <t>// 뽑기 리스트 정보</t>
    <phoneticPr fontId="1" type="noConversion"/>
  </si>
  <si>
    <t>label(petbbopgilist)</t>
    <phoneticPr fontId="1" type="noConversion"/>
  </si>
  <si>
    <t>list</t>
    <phoneticPr fontId="1" type="noConversion"/>
  </si>
  <si>
    <t>^ 로 분리해서 읽습니다.</t>
    <phoneticPr fontId="1" type="noConversion"/>
  </si>
  <si>
    <t>code</t>
    <phoneticPr fontId="1" type="noConversion"/>
  </si>
  <si>
    <t>rangemax</t>
    <phoneticPr fontId="1" type="noConversion"/>
  </si>
  <si>
    <t>coin</t>
    <phoneticPr fontId="1" type="noConversion"/>
  </si>
  <si>
    <t>label(boosterability)</t>
    <phoneticPr fontId="1" type="noConversion"/>
  </si>
  <si>
    <t>code</t>
    <phoneticPr fontId="1" type="noConversion"/>
  </si>
  <si>
    <t>p2</t>
  </si>
  <si>
    <t>p3</t>
  </si>
  <si>
    <t>p4</t>
  </si>
  <si>
    <t>p5</t>
  </si>
  <si>
    <t>p6</t>
  </si>
  <si>
    <t>p7</t>
  </si>
  <si>
    <t>p8</t>
  </si>
  <si>
    <t>// 촉진제 포지션 능력치</t>
    <phoneticPr fontId="1" type="noConversion"/>
  </si>
  <si>
    <t>감소 시간 및 해당 촉진제 번호</t>
    <phoneticPr fontId="1" type="noConversion"/>
  </si>
  <si>
    <t>p0~p8 자리번호</t>
    <phoneticPr fontId="1" type="noConversion"/>
  </si>
  <si>
    <t>p0</t>
    <phoneticPr fontId="1" type="noConversion"/>
  </si>
  <si>
    <t>p1</t>
    <phoneticPr fontId="1" type="noConversion"/>
  </si>
  <si>
    <t>에피소드(910)</t>
  </si>
  <si>
    <t>에피소드0</t>
  </si>
  <si>
    <t>// 레벨업시 오픈 정보</t>
    <phoneticPr fontId="1" type="noConversion"/>
  </si>
  <si>
    <t>label(levelopeninfo)</t>
    <phoneticPr fontId="1" type="noConversion"/>
  </si>
  <si>
    <t>lv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</si>
  <si>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</si>
  <si>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</si>
  <si>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</si>
  <si>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</si>
  <si>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</si>
  <si>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</si>
  <si>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</si>
  <si>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// 오픈 멘트</t>
    <phoneticPr fontId="1" type="noConversion"/>
  </si>
  <si>
    <t>label(levelopenment)</t>
    <phoneticPr fontId="1" type="noConversion"/>
  </si>
  <si>
    <t>code</t>
    <phoneticPr fontId="1" type="noConversion"/>
  </si>
  <si>
    <t>ment</t>
    <phoneticPr fontId="1" type="noConversion"/>
  </si>
  <si>
    <t>카테고리 ^ 값 ^ 멘트</t>
    <phoneticPr fontId="1" type="noConversion"/>
  </si>
  <si>
    <t>100010^0^100010</t>
  </si>
  <si>
    <t>100020^3^100020</t>
  </si>
  <si>
    <t>iboos001</t>
  </si>
  <si>
    <t>iboos004</t>
  </si>
  <si>
    <t>iboos005</t>
  </si>
  <si>
    <t>iconname</t>
    <phoneticPr fontId="1" type="noConversion"/>
  </si>
  <si>
    <t>icon_dealer06</t>
    <phoneticPr fontId="1" type="noConversion"/>
  </si>
  <si>
    <t>icon_dealer02</t>
  </si>
  <si>
    <t>icon_dealer03</t>
  </si>
  <si>
    <t>icon_dealer04</t>
  </si>
  <si>
    <t>icon_dealer05</t>
  </si>
  <si>
    <t>icon_dealer07</t>
  </si>
  <si>
    <t>1^2^1</t>
  </si>
  <si>
    <t>100030^1^100030</t>
  </si>
  <si>
    <t>3^602^3</t>
  </si>
  <si>
    <t>1^103^1</t>
  </si>
  <si>
    <t>4^1400^4</t>
  </si>
  <si>
    <t>1^105^1</t>
  </si>
  <si>
    <t>1^4^1</t>
  </si>
  <si>
    <t>3^603^3</t>
  </si>
  <si>
    <t>1^107^1</t>
  </si>
  <si>
    <t>1^109^1</t>
  </si>
  <si>
    <t>3^604^3</t>
  </si>
  <si>
    <t>100020^2^100020</t>
  </si>
  <si>
    <t>1^6^1</t>
  </si>
  <si>
    <t>1^111^1</t>
  </si>
  <si>
    <t>1^8^1</t>
  </si>
  <si>
    <t>3^605^3</t>
  </si>
  <si>
    <t>100020^4^100020</t>
  </si>
  <si>
    <t>60^6208^60</t>
  </si>
  <si>
    <t>1^10^1</t>
  </si>
  <si>
    <t>60^6209^60</t>
  </si>
  <si>
    <t>60^6211^60</t>
  </si>
  <si>
    <t>60^6212^60</t>
  </si>
  <si>
    <t>60^6214^60</t>
  </si>
  <si>
    <t>60^6216^60</t>
  </si>
  <si>
    <t>60^6217^60</t>
  </si>
  <si>
    <t>unlock</t>
  </si>
  <si>
    <t>1^3^1</t>
  </si>
  <si>
    <t>all</t>
    <phoneticPr fontId="1" type="noConversion"/>
  </si>
  <si>
    <t>label(endgradetalk)</t>
    <phoneticPr fontId="1" type="noConversion"/>
  </si>
  <si>
    <t>grade</t>
    <phoneticPr fontId="1" type="noConversion"/>
  </si>
  <si>
    <t>별(3)</t>
    <phoneticPr fontId="1" type="noConversion"/>
  </si>
  <si>
    <t>별(2)</t>
    <phoneticPr fontId="1" type="noConversion"/>
  </si>
  <si>
    <t>// 엔딩 성적 대사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</si>
  <si>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</si>
  <si>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</si>
  <si>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</si>
  <si>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실패(1)</t>
    <phoneticPr fontId="1" type="noConversion"/>
  </si>
  <si>
    <t>별(4)</t>
    <phoneticPr fontId="1" type="noConversion"/>
  </si>
  <si>
    <t>EPISODE_GRADE_EXCELLENT -&gt; 4</t>
    <phoneticPr fontId="1" type="noConversion"/>
  </si>
  <si>
    <t>EPISODE_GRADE_BAD -&gt; 1</t>
    <phoneticPr fontId="1" type="noConversion"/>
  </si>
  <si>
    <t>60^6102^60</t>
  </si>
  <si>
    <t>60^6103^60</t>
  </si>
  <si>
    <t>60^6104^60</t>
  </si>
  <si>
    <t>60^6303^60</t>
  </si>
  <si>
    <t>60^6105^60</t>
  </si>
  <si>
    <t>60^6106^60</t>
  </si>
  <si>
    <t>60^6305^60</t>
  </si>
  <si>
    <t>60^6107^60</t>
  </si>
  <si>
    <t>60^6306^60</t>
  </si>
  <si>
    <t>60^6108^60</t>
  </si>
  <si>
    <t>60^6307^60</t>
  </si>
  <si>
    <t>60^6109^60</t>
  </si>
  <si>
    <t>60^6308^60</t>
  </si>
  <si>
    <t>60^6110^60</t>
  </si>
  <si>
    <t>60^6309^60</t>
  </si>
  <si>
    <t>60^6111^60</t>
  </si>
  <si>
    <t>60^6310^60</t>
  </si>
  <si>
    <t>60^6112^60</t>
  </si>
  <si>
    <t>60^6311^60</t>
  </si>
  <si>
    <t>60^6113^60</t>
  </si>
  <si>
    <t>60^6312^60</t>
  </si>
  <si>
    <t>60^6114^60</t>
  </si>
  <si>
    <t>60^6313^60</t>
  </si>
  <si>
    <t>60^6115^60</t>
  </si>
  <si>
    <t>60^6315^60</t>
  </si>
  <si>
    <t>60^6116^60</t>
  </si>
  <si>
    <t>60^6316^60</t>
  </si>
  <si>
    <t>60^6117^60</t>
  </si>
  <si>
    <t>60^6317^60</t>
  </si>
  <si>
    <t>60^6118^60</t>
  </si>
  <si>
    <t>60^6518^60</t>
  </si>
  <si>
    <t>60^6318^60</t>
  </si>
  <si>
    <t>60^6119^60</t>
  </si>
  <si>
    <t>60^6519^60</t>
  </si>
  <si>
    <t>60^6319^60</t>
  </si>
  <si>
    <t>60^6120^60</t>
  </si>
  <si>
    <t>60^6320^60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</si>
  <si>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</si>
  <si>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</si>
  <si>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</si>
  <si>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</si>
  <si>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</si>
  <si>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</si>
  <si>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</si>
  <si>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</si>
  <si>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</si>
  <si>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</si>
  <si>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</si>
  <si>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wantanimal</t>
    <phoneticPr fontId="1" type="noConversion"/>
  </si>
  <si>
    <t>3^100^4^101^5^102^214</t>
    <phoneticPr fontId="1" type="noConversion"/>
  </si>
  <si>
    <t>200^6^103^201^7^104^214</t>
    <phoneticPr fontId="1" type="noConversion"/>
  </si>
  <si>
    <t>202^8^105^203^9^106^214</t>
    <phoneticPr fontId="1" type="noConversion"/>
  </si>
  <si>
    <t>204^10^107^205^11^108^214</t>
    <phoneticPr fontId="1" type="noConversion"/>
  </si>
  <si>
    <t>206^12^109^207^13^110^214</t>
    <phoneticPr fontId="1" type="noConversion"/>
  </si>
  <si>
    <t>208^14^111^15^209^112^214</t>
    <phoneticPr fontId="1" type="noConversion"/>
  </si>
  <si>
    <t>210^211^113^114^212^213^214</t>
    <phoneticPr fontId="1" type="noConversion"/>
  </si>
  <si>
    <t>talk9</t>
    <phoneticPr fontId="1" type="noConversion"/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</si>
  <si>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</si>
  <si>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</si>
  <si>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</si>
  <si>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</si>
  <si>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</si>
  <si>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</si>
  <si>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</si>
  <si>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</si>
  <si>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</si>
  <si>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</si>
  <si>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</si>
  <si>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</si>
  <si>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</si>
  <si>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</si>
  <si>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</si>
  <si>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</si>
  <si>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</si>
  <si>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</si>
  <si>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</si>
  <si>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</si>
  <si>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</si>
  <si>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</si>
  <si>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</si>
  <si>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</si>
  <si>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</si>
  <si>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</si>
  <si>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</si>
  <si>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</si>
  <si>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</si>
  <si>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</si>
  <si>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</si>
  <si>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</si>
  <si>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</si>
  <si>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</si>
  <si>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</si>
  <si>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</si>
  <si>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</si>
  <si>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</si>
  <si>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</si>
  <si>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</si>
  <si>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</si>
  <si>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</si>
  <si>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</si>
  <si>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</si>
  <si>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</si>
  <si>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</si>
  <si>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</si>
  <si>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</si>
  <si>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</si>
  <si>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</si>
  <si>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</si>
  <si>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</si>
  <si>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</si>
  <si>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</si>
  <si>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</si>
  <si>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</si>
  <si>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</si>
  <si>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</si>
  <si>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</si>
  <si>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</si>
  <si>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</si>
  <si>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</si>
  <si>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</si>
  <si>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</si>
  <si>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</si>
  <si>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</si>
  <si>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</si>
  <si>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</si>
  <si>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</si>
  <si>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</si>
  <si>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</si>
  <si>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</si>
  <si>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</si>
  <si>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</si>
  <si>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</si>
  <si>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</si>
  <si>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</si>
  <si>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</si>
  <si>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</si>
  <si>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</si>
  <si>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</si>
  <si>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</si>
  <si>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</si>
  <si>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</si>
  <si>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</si>
  <si>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</si>
  <si>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</si>
  <si>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</si>
  <si>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</si>
  <si>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</si>
  <si>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</si>
  <si>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</si>
  <si>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</si>
  <si>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</si>
  <si>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</si>
  <si>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</si>
  <si>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</si>
  <si>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</si>
  <si>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</si>
  <si>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</si>
  <si>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</si>
  <si>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</si>
  <si>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</si>
  <si>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</si>
  <si>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</si>
  <si>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</si>
  <si>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</si>
  <si>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</si>
  <si>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</si>
  <si>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</si>
  <si>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</si>
  <si>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</si>
  <si>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</si>
  <si>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</si>
  <si>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</si>
  <si>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</si>
  <si>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</si>
  <si>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</si>
  <si>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</si>
  <si>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</si>
  <si>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</si>
  <si>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</si>
  <si>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</si>
  <si>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</si>
  <si>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</si>
  <si>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</si>
  <si>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</si>
  <si>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</si>
  <si>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</si>
  <si>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</si>
  <si>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</si>
  <si>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</si>
  <si>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</si>
  <si>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</si>
  <si>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</si>
  <si>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</si>
  <si>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</si>
  <si>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</si>
  <si>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</si>
  <si>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</si>
  <si>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</si>
  <si>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</si>
  <si>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</si>
  <si>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</si>
  <si>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</si>
  <si>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</si>
  <si>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</si>
  <si>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</si>
  <si>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</si>
  <si>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</si>
  <si>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</si>
  <si>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</si>
  <si>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</si>
  <si>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</si>
  <si>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</si>
  <si>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</si>
  <si>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</si>
  <si>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</si>
  <si>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</si>
  <si>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</si>
  <si>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</si>
  <si>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</si>
  <si>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</si>
  <si>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</si>
  <si>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</si>
  <si>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</si>
  <si>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</si>
  <si>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</si>
  <si>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</si>
  <si>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</si>
  <si>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</si>
  <si>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</si>
  <si>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</si>
  <si>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</si>
  <si>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</si>
  <si>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</si>
  <si>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</si>
  <si>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</si>
  <si>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</si>
  <si>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</si>
  <si>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</si>
  <si>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</si>
  <si>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</si>
  <si>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</si>
  <si>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</si>
  <si>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</si>
  <si>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</si>
  <si>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</si>
  <si>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</si>
  <si>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</si>
  <si>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</si>
  <si>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</si>
  <si>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</si>
  <si>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</si>
  <si>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</si>
  <si>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</si>
  <si>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</si>
  <si>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</si>
  <si>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</si>
  <si>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</si>
  <si>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</si>
  <si>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</si>
  <si>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</si>
  <si>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</si>
  <si>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</si>
  <si>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</si>
  <si>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</si>
  <si>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</si>
  <si>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</si>
  <si>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</si>
  <si>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</si>
  <si>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</si>
  <si>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</si>
  <si>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</si>
  <si>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</si>
  <si>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</si>
  <si>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</si>
  <si>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</si>
  <si>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main</t>
    <phoneticPr fontId="1" type="noConversion"/>
  </si>
  <si>
    <t>wolf_a_see01</t>
    <phoneticPr fontId="1" type="noConversion"/>
  </si>
  <si>
    <t>wolf_b_see01</t>
    <phoneticPr fontId="1" type="noConversion"/>
  </si>
  <si>
    <t>wolf_c_see01</t>
    <phoneticPr fontId="1" type="noConversion"/>
  </si>
  <si>
    <t>wolf_d_see02</t>
    <phoneticPr fontId="1" type="noConversion"/>
  </si>
  <si>
    <t>wolf_e_see03</t>
    <phoneticPr fontId="1" type="noConversion"/>
  </si>
  <si>
    <t>// 수치1</t>
    <phoneticPr fontId="1" type="noConversion"/>
  </si>
  <si>
    <t>// 수치2</t>
    <phoneticPr fontId="1" type="noConversion"/>
  </si>
  <si>
    <t>확률</t>
    <phoneticPr fontId="1" type="noConversion"/>
  </si>
  <si>
    <t>천사 날개</t>
    <phoneticPr fontId="1" type="noConversion"/>
  </si>
  <si>
    <t>D</t>
    <phoneticPr fontId="1" type="noConversion"/>
  </si>
  <si>
    <t>악세사리뽑기</t>
  </si>
  <si>
    <t>6900^6901^6902</t>
  </si>
  <si>
    <t>6911^6912^6913</t>
    <phoneticPr fontId="1" type="noConversion"/>
  </si>
  <si>
    <t>6914^6915^6916</t>
    <phoneticPr fontId="1" type="noConversion"/>
  </si>
  <si>
    <t>6917^6918^6919</t>
    <phoneticPr fontId="1" type="noConversion"/>
  </si>
  <si>
    <t>wantfresh_1</t>
    <phoneticPr fontId="1" type="noConversion"/>
  </si>
  <si>
    <t>wantfresh_2</t>
    <phoneticPr fontId="1" type="noConversion"/>
  </si>
  <si>
    <t>wantfresh_3</t>
    <phoneticPr fontId="1" type="noConversion"/>
  </si>
  <si>
    <t>wantfresh_4</t>
    <phoneticPr fontId="1" type="noConversion"/>
  </si>
  <si>
    <t>wantfresh_5</t>
    <phoneticPr fontId="1" type="noConversion"/>
  </si>
  <si>
    <t>wantfresh_6</t>
    <phoneticPr fontId="1" type="noConversion"/>
  </si>
  <si>
    <t>wantfresh_7</t>
    <phoneticPr fontId="1" type="noConversion"/>
  </si>
  <si>
    <t>wantfresh_8</t>
    <phoneticPr fontId="1" type="noConversion"/>
  </si>
  <si>
    <t>wantfresh_9</t>
    <phoneticPr fontId="1" type="noConversion"/>
  </si>
  <si>
    <t>label(danga_level)</t>
    <phoneticPr fontId="1" type="noConversion"/>
  </si>
  <si>
    <t>// 플레이어 레벨</t>
    <phoneticPr fontId="1" type="noConversion"/>
  </si>
  <si>
    <t>// 기본 단가</t>
    <phoneticPr fontId="1" type="noConversion"/>
  </si>
  <si>
    <t>level</t>
    <phoneticPr fontId="1" type="noConversion"/>
  </si>
  <si>
    <t>danga</t>
    <phoneticPr fontId="1" type="noConversion"/>
  </si>
  <si>
    <t>// 수집 목장</t>
    <phoneticPr fontId="1" type="noConversion"/>
  </si>
  <si>
    <t>// 보너스 오픈 상인</t>
    <phoneticPr fontId="1" type="noConversion"/>
  </si>
  <si>
    <t>// 보너스 코인</t>
    <phoneticPr fontId="1" type="noConversion"/>
  </si>
  <si>
    <t>// 보너스 상위 등장 보너스</t>
    <phoneticPr fontId="1" type="noConversion"/>
  </si>
  <si>
    <t>label(mojangopenbonus)</t>
    <phoneticPr fontId="1" type="noConversion"/>
  </si>
  <si>
    <t>mokjang</t>
    <phoneticPr fontId="1" type="noConversion"/>
  </si>
  <si>
    <t>bopen</t>
    <phoneticPr fontId="1" type="noConversion"/>
  </si>
  <si>
    <t>bcoin</t>
    <phoneticPr fontId="1" type="noConversion"/>
  </si>
  <si>
    <t>label(exp_dealer)</t>
    <phoneticPr fontId="1" type="noConversion"/>
  </si>
  <si>
    <t>exp</t>
    <phoneticPr fontId="1" type="noConversion"/>
  </si>
  <si>
    <t>// 상인 코드</t>
    <phoneticPr fontId="1" type="noConversion"/>
  </si>
  <si>
    <t>// 얻는 경험치</t>
    <phoneticPr fontId="1" type="noConversion"/>
  </si>
  <si>
    <t>dealer_0</t>
    <phoneticPr fontId="1" type="noConversion"/>
  </si>
  <si>
    <t>dealer_1</t>
  </si>
  <si>
    <t>dealer_2</t>
  </si>
  <si>
    <t>dealer_3</t>
  </si>
  <si>
    <t>dealer_4</t>
  </si>
  <si>
    <t>dealer_5</t>
  </si>
  <si>
    <t>dealer_6</t>
  </si>
  <si>
    <t>상인Base</t>
    <phoneticPr fontId="1" type="noConversion"/>
  </si>
  <si>
    <t>연속거래</t>
    <phoneticPr fontId="1" type="noConversion"/>
  </si>
  <si>
    <t>레벨별단가</t>
    <phoneticPr fontId="1" type="noConversion"/>
  </si>
  <si>
    <t>동물단가</t>
    <phoneticPr fontId="1" type="noConversion"/>
  </si>
  <si>
    <t>황금</t>
    <phoneticPr fontId="1" type="noConversion"/>
  </si>
  <si>
    <t>동물수량</t>
    <phoneticPr fontId="1" type="noConversion"/>
  </si>
  <si>
    <t>5 ~ 40</t>
    <phoneticPr fontId="1" type="noConversion"/>
  </si>
  <si>
    <t>파일 ; 파일 구분</t>
  </si>
  <si>
    <t>label(newtutoimage)</t>
  </si>
  <si>
    <t>order</t>
  </si>
  <si>
    <t>view_code</t>
  </si>
  <si>
    <t>// 상인 연속거래 정보</t>
    <phoneticPr fontId="1" type="noConversion"/>
  </si>
  <si>
    <t>label(good_deal_reward)</t>
    <phoneticPr fontId="1" type="noConversion"/>
  </si>
  <si>
    <t>dealer_code</t>
    <phoneticPr fontId="1" type="noConversion"/>
  </si>
  <si>
    <t>first_reward_coin</t>
    <phoneticPr fontId="1" type="noConversion"/>
  </si>
  <si>
    <t>increase_reward_coin</t>
    <phoneticPr fontId="1" type="noConversion"/>
  </si>
  <si>
    <t>max_reward_coin</t>
    <phoneticPr fontId="1" type="noConversion"/>
  </si>
  <si>
    <t>6903^6904^6905</t>
    <phoneticPr fontId="1" type="noConversion"/>
  </si>
  <si>
    <t>6906^6907^6908^6909^6910</t>
    <phoneticPr fontId="1" type="noConversion"/>
  </si>
  <si>
    <t>6920^6921^6922^6923</t>
    <phoneticPr fontId="1" type="noConversion"/>
  </si>
  <si>
    <t>6924^6925^6926^6927^6928^6929</t>
    <phoneticPr fontId="1" type="noConversion"/>
  </si>
  <si>
    <t>hidden_item_code</t>
    <phoneticPr fontId="1" type="noConversion"/>
  </si>
  <si>
    <t>bhigh</t>
    <phoneticPr fontId="1" type="noConversion"/>
  </si>
  <si>
    <t>// 왠만하면 8개 max로 해주세요 ' 드래그 기능넣어봤는데 제가 강제로 정렬한거랑 충돌이 있어어 수정이 좀 걸릴꺼 같습니다. ( 드래그 들어갈 경우 )</t>
  </si>
  <si>
    <t>100020^1^100020</t>
  </si>
  <si>
    <t>animal_04</t>
    <phoneticPr fontId="1" type="noConversion"/>
  </si>
  <si>
    <t>goat_bm_02</t>
  </si>
  <si>
    <t>goat_bm_03</t>
  </si>
  <si>
    <t>goat_bm_04</t>
  </si>
  <si>
    <t>goat_bm_05</t>
  </si>
  <si>
    <t>goat_bm_06</t>
  </si>
  <si>
    <t>goat_bm_07</t>
  </si>
  <si>
    <t>goat_bm_08</t>
  </si>
  <si>
    <t>goat_bm_09</t>
  </si>
  <si>
    <t>goat_bm_10</t>
  </si>
  <si>
    <t>goat_bm_11</t>
  </si>
  <si>
    <t>goat_bm_12</t>
  </si>
  <si>
    <t>goat_bm_13</t>
  </si>
  <si>
    <t>goat_bm_01</t>
  </si>
  <si>
    <t>special_ability</t>
    <phoneticPr fontId="1" type="noConversion"/>
  </si>
  <si>
    <t>ability_val_1</t>
    <phoneticPr fontId="1" type="noConversion"/>
  </si>
  <si>
    <t>animal_04</t>
    <phoneticPr fontId="1" type="noConversion"/>
  </si>
  <si>
    <t>cow_bk_01</t>
  </si>
  <si>
    <t>cow_bk_02</t>
  </si>
  <si>
    <t>cow_bk_03</t>
  </si>
  <si>
    <t>cow_bk_04</t>
  </si>
  <si>
    <t>cow_bk_05</t>
  </si>
  <si>
    <t>cow_bk_06</t>
  </si>
  <si>
    <t>cow_bk_07</t>
  </si>
  <si>
    <t>cow_bk_08</t>
  </si>
  <si>
    <t>cow_bk_09</t>
  </si>
  <si>
    <t>cow_bk_10</t>
  </si>
  <si>
    <t>cow_bk_11</t>
  </si>
  <si>
    <t>cow_bk_12</t>
  </si>
  <si>
    <t>cow_bk_13</t>
  </si>
  <si>
    <t>// 업그레이드 설명</t>
    <phoneticPr fontId="1" type="noConversion"/>
  </si>
  <si>
    <t>label(upgrade_desc)</t>
    <phoneticPr fontId="1" type="noConversion"/>
  </si>
  <si>
    <t>1집</t>
    <phoneticPr fontId="1" type="noConversion"/>
  </si>
  <si>
    <t>2우유탱크</t>
    <phoneticPr fontId="1" type="noConversion"/>
  </si>
  <si>
    <t>3저온시설</t>
    <phoneticPr fontId="1" type="noConversion"/>
  </si>
  <si>
    <t>4 축사환경개선</t>
    <phoneticPr fontId="1" type="noConversion"/>
  </si>
  <si>
    <t>5 양동이</t>
    <phoneticPr fontId="1" type="noConversion"/>
  </si>
  <si>
    <t>6 착유기</t>
    <phoneticPr fontId="1" type="noConversion"/>
  </si>
  <si>
    <t>7 주입기</t>
    <phoneticPr fontId="1" type="noConversion"/>
  </si>
  <si>
    <t>type</t>
    <phoneticPr fontId="1" type="noConversion"/>
  </si>
  <si>
    <t>sub_ability</t>
    <phoneticPr fontId="1" type="noConversion"/>
  </si>
  <si>
    <t>animal_04</t>
    <phoneticPr fontId="1" type="noConversion"/>
  </si>
  <si>
    <t>sheep_bl_01</t>
  </si>
  <si>
    <t>sheep_bl_02</t>
  </si>
  <si>
    <t>sheep_bl_03</t>
  </si>
  <si>
    <t>sheep_bl_04</t>
  </si>
  <si>
    <t>sheep_bl_05</t>
  </si>
  <si>
    <t>sheep_bl_06</t>
  </si>
  <si>
    <t>sheep_bl_07</t>
  </si>
  <si>
    <t>sheep_bl_08</t>
  </si>
  <si>
    <t>sheep_bl_09</t>
  </si>
  <si>
    <t>sheep_bl_10</t>
  </si>
  <si>
    <t>sheep_bl_11</t>
  </si>
  <si>
    <t>sheep_bl_12</t>
  </si>
  <si>
    <t>sheep_bl_13</t>
  </si>
  <si>
    <t>도감5</t>
  </si>
  <si>
    <t>cow_bl_01</t>
  </si>
  <si>
    <t>cow_bl_02</t>
  </si>
  <si>
    <t>cow_bl_03</t>
  </si>
  <si>
    <t>cow_bl_04</t>
  </si>
  <si>
    <t>cow_bl_05</t>
  </si>
  <si>
    <t>cow_bl_06</t>
  </si>
  <si>
    <t>cow_bl_07</t>
  </si>
  <si>
    <t>cow_bl_08</t>
  </si>
  <si>
    <t>cow_bl_09</t>
  </si>
  <si>
    <t>cow_bl_10</t>
  </si>
  <si>
    <t>cow_bl_11</t>
  </si>
  <si>
    <t>cow_bl_12</t>
  </si>
  <si>
    <t>cow_bl_13</t>
  </si>
  <si>
    <t>cow_bm_01</t>
  </si>
  <si>
    <t>cow_bm_02</t>
  </si>
  <si>
    <t>cow_bm_03</t>
  </si>
  <si>
    <t>cow_bm_04</t>
  </si>
  <si>
    <t>cow_bm_05</t>
  </si>
  <si>
    <t>cow_bm_06</t>
  </si>
  <si>
    <t>cow_bm_07</t>
  </si>
  <si>
    <t>cow_bm_08</t>
  </si>
  <si>
    <t>cow_bm_09</t>
  </si>
  <si>
    <t>cow_bm_10</t>
  </si>
  <si>
    <t>cow_bm_11</t>
  </si>
  <si>
    <t>cow_bm_12</t>
  </si>
  <si>
    <t>cow_bm_13</t>
  </si>
  <si>
    <t>sheep_bk_01</t>
  </si>
  <si>
    <t>sheep_bk_02</t>
  </si>
  <si>
    <t>sheep_bk_03</t>
  </si>
  <si>
    <t>sheep_bk_04</t>
  </si>
  <si>
    <t>sheep_bk_05</t>
  </si>
  <si>
    <t>sheep_bk_06</t>
  </si>
  <si>
    <t>sheep_bk_07</t>
  </si>
  <si>
    <t>sheep_bk_08</t>
  </si>
  <si>
    <t>sheep_bk_09</t>
  </si>
  <si>
    <t>sheep_bk_10</t>
  </si>
  <si>
    <t>sheep_bk_11</t>
  </si>
  <si>
    <t>sheep_bk_12</t>
  </si>
  <si>
    <t>sheep_bk_13</t>
  </si>
  <si>
    <t>sheep_bm_01</t>
  </si>
  <si>
    <t>sheep_bm_02</t>
  </si>
  <si>
    <t>sheep_bm_03</t>
  </si>
  <si>
    <t>sheep_bm_04</t>
  </si>
  <si>
    <t>sheep_bm_05</t>
  </si>
  <si>
    <t>sheep_bm_06</t>
  </si>
  <si>
    <t>sheep_bm_07</t>
  </si>
  <si>
    <t>sheep_bm_08</t>
  </si>
  <si>
    <t>sheep_bm_09</t>
  </si>
  <si>
    <t>sheep_bm_10</t>
  </si>
  <si>
    <t>sheep_bm_11</t>
  </si>
  <si>
    <t>sheep_bm_12</t>
  </si>
  <si>
    <t>sheep_bm_13</t>
  </si>
  <si>
    <t>goat_bk_01</t>
  </si>
  <si>
    <t>goat_bk_02</t>
  </si>
  <si>
    <t>goat_bk_03</t>
  </si>
  <si>
    <t>goat_bk_04</t>
  </si>
  <si>
    <t>goat_bk_05</t>
  </si>
  <si>
    <t>goat_bk_06</t>
  </si>
  <si>
    <t>goat_bk_07</t>
  </si>
  <si>
    <t>goat_bk_08</t>
  </si>
  <si>
    <t>goat_bk_09</t>
  </si>
  <si>
    <t>goat_bk_10</t>
  </si>
  <si>
    <t>goat_bk_11</t>
  </si>
  <si>
    <t>goat_bk_12</t>
  </si>
  <si>
    <t>goat_bk_13</t>
  </si>
  <si>
    <t>goat_bl_01</t>
  </si>
  <si>
    <t>goat_bl_02</t>
  </si>
  <si>
    <t>goat_bl_03</t>
  </si>
  <si>
    <t>goat_bl_04</t>
  </si>
  <si>
    <t>goat_bl_05</t>
  </si>
  <si>
    <t>goat_bl_06</t>
  </si>
  <si>
    <t>goat_bl_07</t>
  </si>
  <si>
    <t>goat_bl_08</t>
  </si>
  <si>
    <t>goat_bl_09</t>
  </si>
  <si>
    <t>goat_bl_10</t>
  </si>
  <si>
    <t>goat_bl_11</t>
  </si>
  <si>
    <t>goat_bl_12</t>
  </si>
  <si>
    <t>goat_bl_13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</si>
  <si>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</si>
  <si>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</si>
  <si>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</si>
  <si>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</si>
  <si>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</si>
  <si>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</si>
  <si>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</si>
  <si>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</si>
  <si>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</si>
  <si>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</si>
  <si>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</si>
  <si>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label(petbbopgi_new)</t>
    <phoneticPr fontId="1" type="noConversion"/>
  </si>
  <si>
    <t>// 뽑기 리스트에서 New 라벨 붙일 동물들</t>
    <phoneticPr fontId="1" type="noConversion"/>
  </si>
  <si>
    <t>code</t>
    <phoneticPr fontId="1" type="noConversion"/>
  </si>
  <si>
    <t>// Ui 튜토리얼</t>
    <phoneticPr fontId="1" type="noConversion"/>
  </si>
  <si>
    <t>label(ui_tuto)</t>
    <phoneticPr fontId="1" type="noConversion"/>
  </si>
  <si>
    <t>scene</t>
    <phoneticPr fontId="1" type="noConversion"/>
  </si>
  <si>
    <t>prefab_name</t>
    <phoneticPr fontId="1" type="noConversion"/>
  </si>
  <si>
    <t>title</t>
    <phoneticPr fontId="1" type="noConversion"/>
  </si>
  <si>
    <t>rewardcode</t>
    <phoneticPr fontId="1" type="noConversion"/>
  </si>
  <si>
    <t>firstmonth</t>
  </si>
  <si>
    <t>ui_tuto_firstmonth</t>
    <phoneticPr fontId="1" type="noConversion"/>
  </si>
  <si>
    <t>null</t>
    <phoneticPr fontId="1" type="noConversion"/>
  </si>
  <si>
    <t>inven</t>
    <phoneticPr fontId="1" type="noConversion"/>
  </si>
  <si>
    <t>source2</t>
  </si>
  <si>
    <t>source3</t>
  </si>
  <si>
    <t>source4</t>
  </si>
  <si>
    <t>cow_bq_01</t>
    <phoneticPr fontId="1" type="noConversion"/>
  </si>
  <si>
    <t>cow_bq_02</t>
  </si>
  <si>
    <t>cow_bq_03</t>
  </si>
  <si>
    <t>cow_bq_04</t>
  </si>
  <si>
    <t>cow_bq_05</t>
  </si>
  <si>
    <t>cow_bq_06</t>
  </si>
  <si>
    <t>cow_bq_07</t>
  </si>
  <si>
    <t>cow_bq_08</t>
  </si>
  <si>
    <t>cow_bq_09</t>
  </si>
  <si>
    <t>cow_bq_10</t>
  </si>
  <si>
    <t>cow_bq_11</t>
  </si>
  <si>
    <t>cow_bq_12</t>
  </si>
  <si>
    <t>cow_bq_13</t>
  </si>
  <si>
    <t>sheep_bq_01</t>
    <phoneticPr fontId="1" type="noConversion"/>
  </si>
  <si>
    <t>sheep_bq_02</t>
  </si>
  <si>
    <t>sheep_bq_03</t>
  </si>
  <si>
    <t>sheep_bq_04</t>
  </si>
  <si>
    <t>sheep_bq_05</t>
  </si>
  <si>
    <t>sheep_bq_06</t>
  </si>
  <si>
    <t>sheep_bq_07</t>
  </si>
  <si>
    <t>sheep_bq_08</t>
  </si>
  <si>
    <t>sheep_bq_09</t>
  </si>
  <si>
    <t>sheep_bq_10</t>
  </si>
  <si>
    <t>sheep_bq_11</t>
  </si>
  <si>
    <t>sheep_bq_12</t>
  </si>
  <si>
    <t>sheep_bq_13</t>
  </si>
  <si>
    <t>goat_bq_01</t>
    <phoneticPr fontId="1" type="noConversion"/>
  </si>
  <si>
    <t>goat_bq_02</t>
  </si>
  <si>
    <t>goat_bq_03</t>
  </si>
  <si>
    <t>goat_bq_04</t>
  </si>
  <si>
    <t>goat_bq_05</t>
  </si>
  <si>
    <t>goat_bq_06</t>
  </si>
  <si>
    <t>goat_bq_07</t>
  </si>
  <si>
    <t>goat_bq_08</t>
  </si>
  <si>
    <t>goat_bq_09</t>
  </si>
  <si>
    <t>goat_bq_10</t>
  </si>
  <si>
    <t>goat_bq_11</t>
  </si>
  <si>
    <t>goat_bq_12</t>
  </si>
  <si>
    <t>goat_bq_13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</si>
  <si>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</si>
  <si>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</si>
  <si>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</si>
  <si>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</si>
  <si>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</si>
  <si>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</si>
  <si>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</si>
  <si>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</si>
  <si>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</si>
  <si>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</si>
  <si>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</si>
  <si>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</si>
  <si>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</si>
  <si>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</si>
  <si>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</si>
  <si>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</si>
  <si>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</si>
  <si>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</si>
  <si>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</si>
  <si>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</si>
  <si>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</si>
  <si>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</si>
  <si>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</si>
  <si>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</si>
  <si>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</si>
  <si>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</si>
  <si>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</si>
  <si>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</si>
  <si>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</si>
  <si>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</si>
  <si>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</si>
  <si>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</si>
  <si>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</si>
  <si>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</si>
  <si>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</si>
  <si>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</si>
  <si>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</si>
  <si>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</si>
  <si>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</si>
  <si>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</si>
  <si>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</si>
  <si>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</si>
  <si>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</si>
  <si>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</si>
  <si>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</si>
  <si>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</si>
  <si>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</si>
  <si>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</si>
  <si>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</si>
  <si>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</si>
  <si>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</si>
  <si>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</si>
  <si>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</si>
  <si>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</si>
  <si>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</si>
  <si>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</si>
  <si>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</si>
  <si>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</si>
  <si>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</si>
  <si>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</si>
  <si>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</si>
  <si>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</si>
  <si>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</si>
  <si>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</si>
  <si>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</si>
  <si>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</si>
  <si>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</si>
  <si>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</si>
  <si>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</si>
  <si>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</si>
  <si>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</si>
  <si>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</si>
  <si>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</si>
  <si>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</si>
  <si>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</si>
  <si>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</si>
  <si>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</si>
  <si>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</si>
  <si>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</si>
  <si>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</si>
  <si>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</si>
  <si>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</si>
  <si>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</si>
  <si>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</si>
  <si>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</si>
  <si>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</si>
  <si>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</si>
  <si>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</si>
  <si>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</si>
  <si>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</si>
  <si>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</si>
  <si>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</si>
  <si>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</si>
  <si>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</si>
  <si>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</si>
  <si>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</si>
  <si>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</si>
  <si>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</si>
  <si>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</si>
  <si>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</si>
  <si>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</si>
  <si>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</si>
  <si>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</si>
  <si>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</si>
  <si>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</si>
  <si>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</si>
  <si>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</si>
  <si>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</si>
  <si>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</si>
  <si>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</si>
  <si>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</si>
  <si>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</si>
  <si>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</si>
  <si>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</si>
  <si>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</si>
  <si>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</si>
  <si>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</si>
  <si>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</si>
  <si>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</si>
  <si>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</si>
  <si>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</si>
  <si>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</si>
  <si>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</si>
  <si>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</si>
  <si>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</si>
  <si>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</si>
  <si>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</si>
  <si>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</si>
  <si>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</si>
  <si>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</si>
  <si>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cropamount</t>
    <phoneticPr fontId="1" type="noConversion"/>
  </si>
  <si>
    <t>growtime</t>
    <phoneticPr fontId="1" type="noConversion"/>
  </si>
  <si>
    <t>random_item</t>
    <phoneticPr fontId="1" type="noConversion"/>
  </si>
  <si>
    <t>cropinfocode</t>
    <phoneticPr fontId="1" type="noConversion"/>
  </si>
  <si>
    <t>cashcomplete</t>
    <phoneticPr fontId="1" type="noConversion"/>
  </si>
  <si>
    <t>completeitemcode</t>
    <phoneticPr fontId="1" type="noConversion"/>
  </si>
  <si>
    <t>open_fresh</t>
    <phoneticPr fontId="1" type="noConversion"/>
  </si>
  <si>
    <t>iseed008</t>
    <phoneticPr fontId="1" type="noConversion"/>
  </si>
  <si>
    <t>iseed002</t>
    <phoneticPr fontId="1" type="noConversion"/>
  </si>
  <si>
    <t>회복(801)</t>
    <phoneticPr fontId="1" type="noConversion"/>
  </si>
  <si>
    <t>촉진제(1102)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</si>
  <si>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</si>
  <si>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</si>
  <si>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</si>
  <si>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</si>
  <si>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</si>
  <si>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</si>
  <si>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</si>
  <si>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</si>
  <si>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</si>
  <si>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</si>
  <si>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</si>
  <si>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</si>
  <si>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</si>
  <si>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</si>
  <si>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</si>
  <si>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</si>
  <si>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</si>
  <si>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</si>
  <si>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</si>
  <si>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</si>
  <si>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</si>
  <si>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</si>
  <si>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</si>
  <si>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</si>
  <si>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</si>
  <si>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</si>
  <si>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</si>
  <si>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</si>
  <si>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</si>
  <si>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</si>
  <si>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</si>
  <si>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</si>
  <si>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</si>
  <si>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</si>
  <si>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</si>
  <si>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</si>
  <si>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</si>
  <si>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</si>
  <si>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</si>
  <si>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</si>
  <si>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</si>
  <si>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</si>
  <si>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</si>
  <si>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</si>
  <si>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</si>
  <si>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</si>
  <si>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</si>
  <si>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</si>
  <si>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</si>
  <si>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</si>
  <si>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</si>
  <si>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</si>
  <si>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</si>
  <si>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고급(2)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</si>
  <si>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</si>
  <si>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</si>
  <si>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</si>
  <si>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</si>
  <si>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</si>
  <si>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</si>
  <si>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</si>
  <si>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</si>
  <si>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</si>
  <si>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</si>
  <si>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</si>
  <si>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</si>
  <si>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</si>
  <si>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</si>
  <si>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</si>
  <si>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</si>
  <si>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</si>
  <si>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</si>
  <si>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</si>
  <si>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</si>
  <si>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</si>
  <si>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</si>
  <si>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</si>
  <si>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</si>
  <si>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</si>
  <si>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</si>
  <si>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</si>
  <si>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</si>
  <si>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</si>
  <si>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</si>
  <si>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</si>
  <si>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</si>
  <si>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</si>
  <si>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</si>
  <si>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</si>
  <si>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</si>
  <si>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</si>
  <si>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</si>
  <si>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</si>
  <si>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</si>
  <si>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</si>
  <si>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</si>
  <si>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</si>
  <si>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</si>
  <si>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</si>
  <si>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</si>
  <si>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</si>
  <si>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</si>
  <si>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</si>
  <si>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</si>
  <si>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</si>
  <si>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</si>
  <si>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</si>
  <si>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</si>
  <si>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</si>
  <si>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</si>
  <si>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</si>
  <si>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</si>
  <si>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</si>
  <si>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</si>
  <si>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</si>
  <si>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</si>
  <si>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</si>
  <si>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</si>
  <si>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</si>
  <si>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</si>
  <si>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</si>
  <si>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</si>
  <si>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</si>
  <si>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</si>
  <si>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</si>
  <si>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</si>
  <si>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</si>
  <si>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</si>
  <si>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</si>
  <si>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</si>
  <si>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</si>
  <si>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</si>
  <si>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</si>
  <si>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</si>
  <si>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</si>
  <si>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</si>
  <si>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</si>
  <si>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</si>
  <si>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</si>
  <si>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</si>
  <si>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</si>
  <si>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</si>
  <si>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</si>
  <si>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</si>
  <si>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</si>
  <si>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</si>
  <si>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</si>
  <si>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</si>
  <si>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</si>
  <si>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</si>
  <si>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</si>
  <si>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</si>
  <si>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</si>
  <si>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</si>
  <si>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</si>
  <si>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</si>
  <si>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</si>
  <si>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</si>
  <si>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</si>
  <si>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</si>
  <si>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</si>
  <si>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</si>
  <si>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</si>
  <si>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</si>
  <si>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</si>
  <si>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</si>
  <si>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</si>
  <si>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</si>
  <si>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</si>
  <si>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</si>
  <si>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</si>
  <si>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</si>
  <si>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</si>
  <si>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</si>
  <si>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</si>
  <si>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</si>
  <si>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</si>
  <si>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</si>
  <si>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</si>
  <si>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</si>
  <si>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</si>
  <si>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</si>
  <si>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</si>
  <si>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</si>
  <si>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</si>
  <si>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</si>
  <si>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</si>
  <si>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</si>
  <si>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</si>
  <si>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</si>
  <si>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</si>
  <si>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</si>
  <si>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</si>
  <si>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</si>
  <si>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</si>
  <si>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</si>
  <si>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</si>
  <si>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</si>
  <si>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</si>
  <si>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</si>
  <si>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</si>
  <si>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</si>
  <si>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</si>
  <si>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</si>
  <si>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</si>
  <si>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</si>
  <si>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</si>
  <si>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</si>
  <si>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</si>
  <si>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</si>
  <si>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</si>
  <si>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</si>
  <si>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</si>
  <si>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</si>
  <si>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</si>
  <si>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label(cashcoin)</t>
    <phoneticPr fontId="1" type="noConversion"/>
  </si>
  <si>
    <t>excoin</t>
    <phoneticPr fontId="1" type="noConversion"/>
  </si>
  <si>
    <t>cashcodename</t>
    <phoneticPr fontId="1" type="noConversion"/>
  </si>
  <si>
    <t>won</t>
    <phoneticPr fontId="1" type="noConversion"/>
  </si>
  <si>
    <t>dollar</t>
    <phoneticPr fontId="1" type="noConversion"/>
  </si>
  <si>
    <t>crystal01</t>
    <phoneticPr fontId="1" type="noConversion"/>
  </si>
  <si>
    <t>farm_1100</t>
    <phoneticPr fontId="1" type="noConversion"/>
  </si>
  <si>
    <t>farm_5500</t>
    <phoneticPr fontId="1" type="noConversion"/>
  </si>
  <si>
    <t>farm_9900</t>
    <phoneticPr fontId="1" type="noConversion"/>
  </si>
  <si>
    <t>farm_33000</t>
    <phoneticPr fontId="1" type="noConversion"/>
  </si>
  <si>
    <t>farm_55000</t>
    <phoneticPr fontId="1" type="noConversion"/>
  </si>
  <si>
    <t>farm_99000</t>
    <phoneticPr fontId="1" type="noConversion"/>
  </si>
  <si>
    <t>icrys001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</si>
  <si>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</si>
  <si>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</si>
  <si>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</si>
  <si>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</si>
  <si>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</si>
  <si>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</si>
  <si>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</si>
  <si>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</si>
  <si>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</si>
  <si>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</si>
  <si>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</si>
  <si>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</si>
  <si>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</si>
  <si>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</si>
  <si>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</si>
  <si>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</si>
  <si>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</si>
  <si>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</si>
  <si>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</si>
  <si>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</si>
  <si>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</si>
  <si>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</si>
  <si>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</si>
  <si>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</si>
  <si>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</si>
  <si>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</si>
  <si>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</si>
  <si>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</si>
  <si>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</si>
  <si>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</si>
  <si>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</si>
  <si>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</si>
  <si>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</si>
  <si>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</si>
  <si>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</si>
  <si>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</si>
  <si>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</si>
  <si>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</si>
  <si>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</si>
  <si>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</si>
  <si>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</si>
  <si>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</si>
  <si>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</si>
  <si>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</si>
  <si>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</si>
  <si>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</si>
  <si>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</si>
  <si>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초가집 설명</t>
    <phoneticPr fontId="1" type="noConversion"/>
  </si>
  <si>
    <t>고급 초가집  설명</t>
    <phoneticPr fontId="1" type="noConversion"/>
  </si>
  <si>
    <t>갈색 오두막 설명</t>
    <phoneticPr fontId="1" type="noConversion"/>
  </si>
  <si>
    <t>목재 주택 설명</t>
    <phoneticPr fontId="1" type="noConversion"/>
  </si>
  <si>
    <t>빨간 지붕 주택 설명</t>
    <phoneticPr fontId="1" type="noConversion"/>
  </si>
  <si>
    <t>빨간 고급 빌라 설명</t>
    <phoneticPr fontId="1" type="noConversion"/>
  </si>
  <si>
    <t>빨간색 초호화 저택 설명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</si>
  <si>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</si>
  <si>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</si>
  <si>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</si>
  <si>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</si>
  <si>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</si>
  <si>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</si>
  <si>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</si>
  <si>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</si>
  <si>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</si>
  <si>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</si>
  <si>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</si>
  <si>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</si>
  <si>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</si>
  <si>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</si>
  <si>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</si>
  <si>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</si>
  <si>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</si>
  <si>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</si>
  <si>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</si>
  <si>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</si>
  <si>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</si>
  <si>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</si>
  <si>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</si>
  <si>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</si>
  <si>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</si>
  <si>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</si>
  <si>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</si>
  <si>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</si>
  <si>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</si>
  <si>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</si>
  <si>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</si>
  <si>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</si>
  <si>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</si>
  <si>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</si>
  <si>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</si>
  <si>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</si>
  <si>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</si>
  <si>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</si>
  <si>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</si>
  <si>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</si>
  <si>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</si>
  <si>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</si>
  <si>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</si>
  <si>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</si>
  <si>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</si>
  <si>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</si>
  <si>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</si>
  <si>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</si>
  <si>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</si>
  <si>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</si>
  <si>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</si>
  <si>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</si>
  <si>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floor_00</t>
    <phoneticPr fontId="1" type="noConversion"/>
  </si>
  <si>
    <t>floor_01</t>
    <phoneticPr fontId="1" type="noConversion"/>
  </si>
  <si>
    <t>ipure002</t>
    <phoneticPr fontId="1" type="noConversion"/>
  </si>
  <si>
    <t>floor_02</t>
    <phoneticPr fontId="1" type="noConversion"/>
  </si>
  <si>
    <t>floor_03</t>
    <phoneticPr fontId="1" type="noConversion"/>
  </si>
  <si>
    <t>ipure003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</si>
  <si>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</si>
  <si>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</si>
  <si>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</si>
  <si>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floor_07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</si>
  <si>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</si>
  <si>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</si>
  <si>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</si>
  <si>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</si>
  <si>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</si>
  <si>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</si>
  <si>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</si>
  <si>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</si>
  <si>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</si>
  <si>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</si>
  <si>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</si>
  <si>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</si>
  <si>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</si>
  <si>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</si>
  <si>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</si>
  <si>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</si>
  <si>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</si>
  <si>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</si>
  <si>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</si>
  <si>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</si>
  <si>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</si>
  <si>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</si>
  <si>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</si>
  <si>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</si>
  <si>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</si>
  <si>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</si>
  <si>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</si>
  <si>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</si>
  <si>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</si>
  <si>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</si>
  <si>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</si>
  <si>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</si>
  <si>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</si>
  <si>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</si>
  <si>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</si>
  <si>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</si>
  <si>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</si>
  <si>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</si>
  <si>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</si>
  <si>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</si>
  <si>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</si>
  <si>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</si>
  <si>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</si>
  <si>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</si>
  <si>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</si>
  <si>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</si>
  <si>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</si>
  <si>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</si>
  <si>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</si>
  <si>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</si>
  <si>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</si>
  <si>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</si>
  <si>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</si>
  <si>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</si>
  <si>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</si>
  <si>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</si>
  <si>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</si>
  <si>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</si>
  <si>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</si>
  <si>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</si>
  <si>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</si>
  <si>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</si>
  <si>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</si>
  <si>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</si>
  <si>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</si>
  <si>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</si>
  <si>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</si>
  <si>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</si>
  <si>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</si>
  <si>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opencondition</t>
    <phoneticPr fontId="1" type="noConversion"/>
  </si>
  <si>
    <t>openconfarmcode</t>
    <phoneticPr fontId="1" type="noConversion"/>
  </si>
  <si>
    <t>가축코드0</t>
    <phoneticPr fontId="1" type="noConversion"/>
  </si>
  <si>
    <t>label(dogam)</t>
    <phoneticPr fontId="1" type="noConversion"/>
  </si>
  <si>
    <t>title</t>
    <phoneticPr fontId="1" type="noConversion"/>
  </si>
  <si>
    <t>도감17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</si>
  <si>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</si>
  <si>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</si>
  <si>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</si>
  <si>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</si>
  <si>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</si>
  <si>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</si>
  <si>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</si>
  <si>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</si>
  <si>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</si>
  <si>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</si>
  <si>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</si>
  <si>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rewardcode</t>
    <phoneticPr fontId="1" type="noConversion"/>
  </si>
  <si>
    <t>day</t>
    <phoneticPr fontId="1" type="noConversion"/>
  </si>
  <si>
    <t>출석(900)</t>
    <phoneticPr fontId="1" type="noConversion"/>
  </si>
  <si>
    <t>10건초(900)</t>
    <phoneticPr fontId="1" type="noConversion"/>
  </si>
  <si>
    <t>100만 코인(5111)</t>
    <phoneticPr fontId="1" type="noConversion"/>
  </si>
  <si>
    <t>300만 코인(5112)</t>
    <phoneticPr fontId="1" type="noConversion"/>
  </si>
  <si>
    <t>500만 코인(5113)</t>
    <phoneticPr fontId="1" type="noConversion"/>
  </si>
  <si>
    <t>5캐시(5007)</t>
    <phoneticPr fontId="1" type="noConversion"/>
  </si>
  <si>
    <t>경쟁모드268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</si>
  <si>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</si>
  <si>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</si>
  <si>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</si>
  <si>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</si>
  <si>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</si>
  <si>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</si>
  <si>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</si>
  <si>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</si>
  <si>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</si>
  <si>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</si>
  <si>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</si>
  <si>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</si>
  <si>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</si>
  <si>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</si>
  <si>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</si>
  <si>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</si>
  <si>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</si>
  <si>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</si>
  <si>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</si>
  <si>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</si>
  <si>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</si>
  <si>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</si>
  <si>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</si>
  <si>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</si>
  <si>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</si>
  <si>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</si>
  <si>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</si>
  <si>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</si>
  <si>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</si>
  <si>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</si>
  <si>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</si>
  <si>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</si>
  <si>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</si>
  <si>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</si>
  <si>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</si>
  <si>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</si>
  <si>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</si>
  <si>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</si>
  <si>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</si>
  <si>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</si>
  <si>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</si>
  <si>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</si>
  <si>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</si>
  <si>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</si>
  <si>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</si>
  <si>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</si>
  <si>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</si>
  <si>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</si>
  <si>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</si>
  <si>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needheart</t>
    <phoneticPr fontId="1" type="noConversion"/>
  </si>
  <si>
    <t>needgamecost</t>
    <phoneticPr fontId="1" type="noConversion"/>
  </si>
  <si>
    <t>needcashcost</t>
    <phoneticPr fontId="1" type="noConversion"/>
  </si>
  <si>
    <t>percent</t>
    <phoneticPr fontId="1" type="noConversion"/>
  </si>
  <si>
    <t>needcnt</t>
    <phoneticPr fontId="1" type="noConversion"/>
  </si>
  <si>
    <t>base</t>
    <phoneticPr fontId="1" type="noConversion"/>
  </si>
  <si>
    <t>source1</t>
    <phoneticPr fontId="1" type="noConversion"/>
  </si>
  <si>
    <t>resultfail</t>
    <phoneticPr fontId="1" type="noConversion"/>
  </si>
  <si>
    <t>resultsuccess</t>
    <phoneticPr fontId="1" type="noConversion"/>
  </si>
  <si>
    <t>needtime</t>
    <phoneticPr fontId="1" type="noConversion"/>
  </si>
  <si>
    <t>needtimecashcost</t>
    <phoneticPr fontId="1" type="noConversion"/>
  </si>
  <si>
    <t>//젖소동물</t>
    <phoneticPr fontId="1" type="noConversion"/>
  </si>
  <si>
    <t>동물합성(1010)</t>
    <phoneticPr fontId="1" type="noConversion"/>
  </si>
  <si>
    <t>//양기본</t>
    <phoneticPr fontId="1" type="noConversion"/>
  </si>
  <si>
    <t>//산양기본</t>
    <phoneticPr fontId="1" type="noConversion"/>
  </si>
  <si>
    <t>누적배럴(18)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</si>
  <si>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</si>
  <si>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</si>
  <si>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</si>
  <si>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</si>
  <si>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</si>
  <si>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</si>
  <si>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</si>
  <si>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</si>
  <si>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</si>
  <si>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</si>
  <si>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</si>
  <si>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</si>
  <si>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</si>
  <si>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</si>
  <si>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</si>
  <si>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</si>
  <si>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</si>
  <si>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</si>
  <si>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</si>
  <si>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</si>
  <si>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</si>
  <si>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</si>
  <si>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</si>
  <si>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</si>
  <si>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</si>
  <si>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</si>
  <si>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</si>
  <si>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</si>
  <si>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</si>
  <si>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replace_dealer</t>
    <phoneticPr fontId="1" type="noConversion"/>
  </si>
  <si>
    <t>wantbrl_xrow</t>
    <phoneticPr fontId="1" type="noConversion"/>
  </si>
  <si>
    <t>wantbrl_mid</t>
    <phoneticPr fontId="1" type="noConversion"/>
  </si>
  <si>
    <t>wantbrl_high</t>
    <phoneticPr fontId="1" type="noConversion"/>
  </si>
  <si>
    <t>wantbrl_xhigh</t>
    <phoneticPr fontId="1" type="noConversion"/>
  </si>
  <si>
    <t>제3오픈조건 값2</t>
    <phoneticPr fontId="1" type="noConversion"/>
  </si>
  <si>
    <t>구매시언락레벨</t>
    <phoneticPr fontId="1" type="noConversion"/>
  </si>
  <si>
    <t>dealer08</t>
    <phoneticPr fontId="1" type="noConversion"/>
  </si>
  <si>
    <t>dealer09</t>
  </si>
  <si>
    <t>dealer10</t>
  </si>
  <si>
    <t>dealer11</t>
  </si>
  <si>
    <t>dealer12</t>
  </si>
  <si>
    <t>dealer13</t>
  </si>
  <si>
    <t>dealer14</t>
  </si>
  <si>
    <t>레벨(100)</t>
  </si>
  <si>
    <t>누적거래(101)</t>
  </si>
  <si>
    <t>일반교배(103)</t>
  </si>
  <si>
    <t>프리미엄교배(104)</t>
  </si>
  <si>
    <t>6930^6931^6932^6933</t>
    <phoneticPr fontId="1" type="noConversion"/>
  </si>
  <si>
    <t>6934^6935^6936</t>
    <phoneticPr fontId="1" type="noConversion"/>
  </si>
  <si>
    <t>6937^6938^6939</t>
    <phoneticPr fontId="1" type="noConversion"/>
  </si>
  <si>
    <t>6940^6941^6942^6943</t>
    <phoneticPr fontId="1" type="noConversion"/>
  </si>
  <si>
    <t>6944^6945^6946</t>
    <phoneticPr fontId="1" type="noConversion"/>
  </si>
  <si>
    <t>6947^6948^6949^6950</t>
    <phoneticPr fontId="1" type="noConversion"/>
  </si>
  <si>
    <t>6951^6952</t>
    <phoneticPr fontId="1" type="noConversion"/>
  </si>
  <si>
    <t>openconobj</t>
    <phoneticPr fontId="1" type="noConversion"/>
  </si>
  <si>
    <t>openconvalue</t>
    <phoneticPr fontId="1" type="noConversion"/>
  </si>
  <si>
    <t>openconvalue2</t>
    <phoneticPr fontId="1" type="noConversion"/>
  </si>
  <si>
    <t>maxframelevel</t>
    <phoneticPr fontId="1" type="noConversion"/>
  </si>
  <si>
    <t>group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</si>
  <si>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</si>
  <si>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</si>
  <si>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</si>
  <si>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</si>
  <si>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</si>
  <si>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</si>
  <si>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</si>
  <si>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label(dealer_face_pos)</t>
    <phoneticPr fontId="1" type="noConversion"/>
  </si>
  <si>
    <t>// 상인 얼굴 정보</t>
    <phoneticPr fontId="1" type="noConversion"/>
  </si>
  <si>
    <t>dealer_code</t>
    <phoneticPr fontId="1" type="noConversion"/>
  </si>
  <si>
    <t>pos_x</t>
    <phoneticPr fontId="1" type="noConversion"/>
  </si>
  <si>
    <t>pos_y</t>
    <phoneticPr fontId="1" type="noConversion"/>
  </si>
  <si>
    <t>dealer_7</t>
    <phoneticPr fontId="1" type="noConversion"/>
  </si>
  <si>
    <t>dealer_8</t>
    <phoneticPr fontId="1" type="noConversion"/>
  </si>
  <si>
    <t>dealer_9</t>
    <phoneticPr fontId="1" type="noConversion"/>
  </si>
  <si>
    <t>dealer_10</t>
    <phoneticPr fontId="1" type="noConversion"/>
  </si>
  <si>
    <t>dealer_11</t>
    <phoneticPr fontId="1" type="noConversion"/>
  </si>
  <si>
    <t>dealer_12</t>
    <phoneticPr fontId="1" type="noConversion"/>
  </si>
  <si>
    <t>dealer_13</t>
    <phoneticPr fontId="1" type="noConversion"/>
  </si>
  <si>
    <t>openreward</t>
    <phoneticPr fontId="1" type="noConversion"/>
  </si>
  <si>
    <t>resultpoint</t>
    <phoneticPr fontId="1" type="noConversion"/>
  </si>
  <si>
    <t>동물합성(1010)</t>
  </si>
  <si>
    <t>도감18</t>
    <phoneticPr fontId="1" type="noConversion"/>
  </si>
  <si>
    <t>도감19</t>
    <phoneticPr fontId="1" type="noConversion"/>
  </si>
  <si>
    <t>도감20</t>
    <phoneticPr fontId="1" type="noConversion"/>
  </si>
  <si>
    <t>dealH1 dealH2 dealH3 dealH4 dealH5 dealH6 dealH7</t>
  </si>
  <si>
    <t>dealI1 dealI2 dealI3 dealI4 dealI5 dealI6 dealI7</t>
  </si>
  <si>
    <t>dealJ1 dealJ2 dealJ3 dealJ4 dealJ5 dealJ6 dealJ7</t>
  </si>
  <si>
    <t>dealK1 dealK2 dealK3 dealK4 dealK5 dealK6 dealK7</t>
  </si>
  <si>
    <t>dealL1 dealL2 dealL3 dealL4 dealL5 dealL6 dealL7</t>
  </si>
  <si>
    <t>dealM1 dealM2 dealM3 dealM4 dealM5 dealM6 dealM7</t>
  </si>
  <si>
    <t>dealN1 dealN2 dealN3 dealN4 dealN5 dealN6 dealN7</t>
  </si>
  <si>
    <t>overH1 overH2</t>
  </si>
  <si>
    <t>overI1 overI2</t>
  </si>
  <si>
    <t>overJ1 overJ2</t>
  </si>
  <si>
    <t>overK1 overK2</t>
  </si>
  <si>
    <t>overL1 overL2</t>
  </si>
  <si>
    <t>overM1 overM2</t>
  </si>
  <si>
    <t>overN1 overN2</t>
  </si>
  <si>
    <t>dealH1</t>
  </si>
  <si>
    <t>dealH2</t>
  </si>
  <si>
    <t>dealH3</t>
  </si>
  <si>
    <t>dealH4</t>
  </si>
  <si>
    <t>dealH5</t>
  </si>
  <si>
    <t>dealH6</t>
  </si>
  <si>
    <t>dealH7</t>
  </si>
  <si>
    <t>overH1</t>
  </si>
  <si>
    <t>overH2</t>
  </si>
  <si>
    <t>dealI1</t>
  </si>
  <si>
    <t>dealI2</t>
  </si>
  <si>
    <t>dealI3</t>
  </si>
  <si>
    <t>dealI4</t>
  </si>
  <si>
    <t>dealI5</t>
  </si>
  <si>
    <t>dealI6</t>
  </si>
  <si>
    <t>dealI7</t>
  </si>
  <si>
    <t>overI1</t>
  </si>
  <si>
    <t>overI2</t>
  </si>
  <si>
    <t>dealJ1</t>
  </si>
  <si>
    <t>dealJ2</t>
  </si>
  <si>
    <t>dealJ3</t>
  </si>
  <si>
    <t>dealJ4</t>
  </si>
  <si>
    <t>dealJ5</t>
  </si>
  <si>
    <t>dealJ6</t>
  </si>
  <si>
    <t>dealJ7</t>
  </si>
  <si>
    <t>overJ1</t>
  </si>
  <si>
    <t>overJ2</t>
  </si>
  <si>
    <t>dealK1</t>
  </si>
  <si>
    <t>dealK2</t>
  </si>
  <si>
    <t>dealK3</t>
  </si>
  <si>
    <t>dealK4</t>
  </si>
  <si>
    <t>dealK5</t>
  </si>
  <si>
    <t>dealK6</t>
  </si>
  <si>
    <t>dealK7</t>
  </si>
  <si>
    <t>overK1</t>
  </si>
  <si>
    <t>overK2</t>
  </si>
  <si>
    <t>dealL1</t>
  </si>
  <si>
    <t>dealL2</t>
  </si>
  <si>
    <t>dealL3</t>
  </si>
  <si>
    <t>dealL4</t>
  </si>
  <si>
    <t>dealL5</t>
  </si>
  <si>
    <t>dealL6</t>
  </si>
  <si>
    <t>dealL7</t>
  </si>
  <si>
    <t>overL1</t>
  </si>
  <si>
    <t>overL2</t>
  </si>
  <si>
    <t>dealM1</t>
  </si>
  <si>
    <t>dealM2</t>
  </si>
  <si>
    <t>dealM3</t>
  </si>
  <si>
    <t>dealM4</t>
  </si>
  <si>
    <t>dealM5</t>
  </si>
  <si>
    <t>dealM6</t>
  </si>
  <si>
    <t>dealM7</t>
  </si>
  <si>
    <t>overM1</t>
  </si>
  <si>
    <t>overM2</t>
  </si>
  <si>
    <t>dealN1</t>
  </si>
  <si>
    <t>dealN2</t>
  </si>
  <si>
    <t>dealN3</t>
  </si>
  <si>
    <t>dealN4</t>
  </si>
  <si>
    <t>dealN5</t>
  </si>
  <si>
    <t>dealN6</t>
  </si>
  <si>
    <t>dealN7</t>
  </si>
  <si>
    <t>overN1</t>
  </si>
  <si>
    <t>overN2</t>
  </si>
  <si>
    <t>animal_danga</t>
    <phoneticPr fontId="1" type="noConversion"/>
  </si>
  <si>
    <t>animal_danga</t>
    <phoneticPr fontId="1" type="noConversion"/>
  </si>
  <si>
    <t>젖소미정14</t>
  </si>
  <si>
    <t>젖소미정15</t>
  </si>
  <si>
    <t>젖소미정16</t>
  </si>
  <si>
    <t>양미정14</t>
  </si>
  <si>
    <t>양미정15</t>
  </si>
  <si>
    <t>양미정16</t>
  </si>
  <si>
    <t>산양미정14</t>
  </si>
  <si>
    <t>산양미정15</t>
  </si>
  <si>
    <t>산양미정16</t>
  </si>
  <si>
    <t>silver_0</t>
    <phoneticPr fontId="1" type="noConversion"/>
  </si>
  <si>
    <t>silver_1</t>
  </si>
  <si>
    <t>silver_2</t>
  </si>
  <si>
    <t>silver_3</t>
  </si>
  <si>
    <t>silver_4</t>
  </si>
  <si>
    <t>silver_5</t>
  </si>
  <si>
    <t>gold_0</t>
    <phoneticPr fontId="1" type="noConversion"/>
  </si>
  <si>
    <t>gold_1</t>
  </si>
  <si>
    <t>gold_2</t>
  </si>
  <si>
    <t>gold_3</t>
  </si>
  <si>
    <t>gold_4</t>
  </si>
  <si>
    <t>gold_5</t>
  </si>
  <si>
    <t>gold_6</t>
  </si>
  <si>
    <t>gold_7</t>
  </si>
  <si>
    <t>silver_6</t>
    <phoneticPr fontId="1" type="noConversion"/>
  </si>
  <si>
    <t>109^16^115^20</t>
  </si>
  <si>
    <t>21^119^215^23</t>
  </si>
  <si>
    <t>120^219^17^121</t>
  </si>
  <si>
    <t>220^117^221^217</t>
  </si>
  <si>
    <t>label(bonuscard_slgd)</t>
    <phoneticPr fontId="1" type="noConversion"/>
  </si>
  <si>
    <t>animal_05</t>
    <phoneticPr fontId="1" type="noConversion"/>
  </si>
  <si>
    <t>cow_bp_01</t>
    <phoneticPr fontId="1" type="noConversion"/>
  </si>
  <si>
    <t>cow_bp_02</t>
  </si>
  <si>
    <t>cow_bp_03</t>
  </si>
  <si>
    <t>cow_bp_04</t>
  </si>
  <si>
    <t>cow_bp_05</t>
  </si>
  <si>
    <t>cow_bp_06</t>
  </si>
  <si>
    <t>cow_bp_07</t>
  </si>
  <si>
    <t>cow_bp_08</t>
  </si>
  <si>
    <t>cow_bp_09</t>
  </si>
  <si>
    <t>cow_bp_10</t>
  </si>
  <si>
    <t>cow_bp_11</t>
  </si>
  <si>
    <t>cow_bp_12</t>
  </si>
  <si>
    <t>cow_bp_13</t>
  </si>
  <si>
    <t>cow_bpa_01</t>
    <phoneticPr fontId="1" type="noConversion"/>
  </si>
  <si>
    <t>cow_bpa_02</t>
  </si>
  <si>
    <t>cow_bpa_03</t>
  </si>
  <si>
    <t>cow_bpa_04</t>
  </si>
  <si>
    <t>cow_bpa_05</t>
  </si>
  <si>
    <t>cow_bpa_06</t>
  </si>
  <si>
    <t>cow_bpa_07</t>
  </si>
  <si>
    <t>cow_bpa_08</t>
  </si>
  <si>
    <t>cow_bpa_09</t>
  </si>
  <si>
    <t>cow_bpa_10</t>
  </si>
  <si>
    <t>cow_bpa_11</t>
  </si>
  <si>
    <t>cow_bpa_12</t>
  </si>
  <si>
    <t>cow_bpa_13</t>
  </si>
  <si>
    <t>cow_bpb_01</t>
    <phoneticPr fontId="1" type="noConversion"/>
  </si>
  <si>
    <t>cow_bpb_02</t>
  </si>
  <si>
    <t>cow_bpb_03</t>
  </si>
  <si>
    <t>cow_bpb_04</t>
  </si>
  <si>
    <t>cow_bpb_05</t>
  </si>
  <si>
    <t>cow_bpb_06</t>
  </si>
  <si>
    <t>cow_bpb_07</t>
  </si>
  <si>
    <t>cow_bpb_08</t>
  </si>
  <si>
    <t>cow_bpb_09</t>
  </si>
  <si>
    <t>cow_bpb_10</t>
  </si>
  <si>
    <t>cow_bpb_11</t>
  </si>
  <si>
    <t>cow_bpb_12</t>
  </si>
  <si>
    <t>cow_bpb_13</t>
  </si>
  <si>
    <t>cow_bn_01</t>
    <phoneticPr fontId="1" type="noConversion"/>
  </si>
  <si>
    <t>cow_bn_02</t>
  </si>
  <si>
    <t>cow_bn_03</t>
  </si>
  <si>
    <t>cow_bn_04</t>
  </si>
  <si>
    <t>cow_bn_05</t>
  </si>
  <si>
    <t>cow_bn_06</t>
  </si>
  <si>
    <t>cow_bn_07</t>
  </si>
  <si>
    <t>cow_bn_08</t>
  </si>
  <si>
    <t>cow_bn_09</t>
  </si>
  <si>
    <t>cow_bn_10</t>
  </si>
  <si>
    <t>cow_bn_11</t>
  </si>
  <si>
    <t>cow_bn_12</t>
  </si>
  <si>
    <t>cow_bn_13</t>
  </si>
  <si>
    <t>cow_bo_01</t>
    <phoneticPr fontId="1" type="noConversion"/>
  </si>
  <si>
    <t>cow_bo_02</t>
  </si>
  <si>
    <t>cow_bo_03</t>
  </si>
  <si>
    <t>cow_bo_04</t>
  </si>
  <si>
    <t>cow_bo_05</t>
  </si>
  <si>
    <t>cow_bo_06</t>
  </si>
  <si>
    <t>cow_bo_07</t>
  </si>
  <si>
    <t>cow_bo_08</t>
  </si>
  <si>
    <t>cow_bo_09</t>
  </si>
  <si>
    <t>cow_bo_10</t>
  </si>
  <si>
    <t>cow_bo_11</t>
  </si>
  <si>
    <t>cow_bo_12</t>
  </si>
  <si>
    <t>cow_bo_13</t>
  </si>
  <si>
    <t>goat_bp_01</t>
    <phoneticPr fontId="1" type="noConversion"/>
  </si>
  <si>
    <t>goat_bp_02</t>
  </si>
  <si>
    <t>goat_bp_03</t>
  </si>
  <si>
    <t>goat_bp_04</t>
  </si>
  <si>
    <t>goat_bp_05</t>
  </si>
  <si>
    <t>goat_bp_06</t>
  </si>
  <si>
    <t>goat_bp_07</t>
  </si>
  <si>
    <t>goat_bp_08</t>
  </si>
  <si>
    <t>goat_bp_09</t>
  </si>
  <si>
    <t>goat_bp_10</t>
  </si>
  <si>
    <t>goat_bp_11</t>
  </si>
  <si>
    <t>goat_bp_12</t>
  </si>
  <si>
    <t>goat_bp_13</t>
  </si>
  <si>
    <t>goat_bpb_01</t>
    <phoneticPr fontId="1" type="noConversion"/>
  </si>
  <si>
    <t>goat_bpb_02</t>
  </si>
  <si>
    <t>goat_bpb_03</t>
  </si>
  <si>
    <t>goat_bpb_04</t>
  </si>
  <si>
    <t>goat_bpb_05</t>
  </si>
  <si>
    <t>goat_bpb_06</t>
  </si>
  <si>
    <t>goat_bpb_07</t>
  </si>
  <si>
    <t>goat_bpb_08</t>
  </si>
  <si>
    <t>goat_bpb_09</t>
  </si>
  <si>
    <t>goat_bpb_10</t>
  </si>
  <si>
    <t>goat_bpb_11</t>
  </si>
  <si>
    <t>goat_bpb_12</t>
  </si>
  <si>
    <t>goat_bpb_13</t>
  </si>
  <si>
    <t>goat_bpa_01</t>
    <phoneticPr fontId="1" type="noConversion"/>
  </si>
  <si>
    <t>goat_bpa_02</t>
  </si>
  <si>
    <t>goat_bpa_03</t>
  </si>
  <si>
    <t>goat_bpa_04</t>
  </si>
  <si>
    <t>goat_bpa_05</t>
  </si>
  <si>
    <t>goat_bpa_06</t>
  </si>
  <si>
    <t>goat_bpa_07</t>
  </si>
  <si>
    <t>goat_bpa_08</t>
  </si>
  <si>
    <t>goat_bpa_09</t>
  </si>
  <si>
    <t>goat_bpa_10</t>
  </si>
  <si>
    <t>goat_bpa_11</t>
  </si>
  <si>
    <t>goat_bpa_12</t>
  </si>
  <si>
    <t>goat_bpa_13</t>
  </si>
  <si>
    <t>goat_bn_01</t>
    <phoneticPr fontId="1" type="noConversion"/>
  </si>
  <si>
    <t>goat_bn_02</t>
  </si>
  <si>
    <t>goat_bn_03</t>
  </si>
  <si>
    <t>goat_bn_04</t>
  </si>
  <si>
    <t>goat_bn_05</t>
  </si>
  <si>
    <t>goat_bn_06</t>
  </si>
  <si>
    <t>goat_bn_07</t>
  </si>
  <si>
    <t>goat_bn_08</t>
  </si>
  <si>
    <t>goat_bn_09</t>
  </si>
  <si>
    <t>goat_bn_10</t>
  </si>
  <si>
    <t>goat_bn_11</t>
  </si>
  <si>
    <t>goat_bn_12</t>
  </si>
  <si>
    <t>goat_bn_13</t>
  </si>
  <si>
    <t>goat_bo_01</t>
    <phoneticPr fontId="1" type="noConversion"/>
  </si>
  <si>
    <t>goat_bo_02</t>
  </si>
  <si>
    <t>goat_bo_03</t>
  </si>
  <si>
    <t>goat_bo_04</t>
  </si>
  <si>
    <t>goat_bo_05</t>
  </si>
  <si>
    <t>goat_bo_06</t>
  </si>
  <si>
    <t>goat_bo_07</t>
  </si>
  <si>
    <t>goat_bo_08</t>
  </si>
  <si>
    <t>goat_bo_09</t>
  </si>
  <si>
    <t>goat_bo_10</t>
  </si>
  <si>
    <t>goat_bo_11</t>
  </si>
  <si>
    <t>goat_bo_12</t>
  </si>
  <si>
    <t>goat_bo_13</t>
  </si>
  <si>
    <t>sheep_bn_01</t>
    <phoneticPr fontId="1" type="noConversion"/>
  </si>
  <si>
    <t>sheep_bn_02</t>
  </si>
  <si>
    <t>sheep_bn_03</t>
  </si>
  <si>
    <t>sheep_bn_04</t>
  </si>
  <si>
    <t>sheep_bn_05</t>
  </si>
  <si>
    <t>sheep_bn_06</t>
  </si>
  <si>
    <t>sheep_bn_07</t>
  </si>
  <si>
    <t>sheep_bn_08</t>
  </si>
  <si>
    <t>sheep_bn_09</t>
  </si>
  <si>
    <t>sheep_bn_10</t>
  </si>
  <si>
    <t>sheep_bn_11</t>
  </si>
  <si>
    <t>sheep_bn_12</t>
  </si>
  <si>
    <t>sheep_bn_13</t>
  </si>
  <si>
    <t>sheep_bna_01</t>
    <phoneticPr fontId="1" type="noConversion"/>
  </si>
  <si>
    <t>sheep_bna_02</t>
  </si>
  <si>
    <t>sheep_bna_03</t>
  </si>
  <si>
    <t>sheep_bna_04</t>
  </si>
  <si>
    <t>sheep_bna_05</t>
  </si>
  <si>
    <t>sheep_bna_06</t>
  </si>
  <si>
    <t>sheep_bna_07</t>
  </si>
  <si>
    <t>sheep_bna_08</t>
  </si>
  <si>
    <t>sheep_bna_09</t>
  </si>
  <si>
    <t>sheep_bna_10</t>
  </si>
  <si>
    <t>sheep_bna_11</t>
  </si>
  <si>
    <t>sheep_bna_12</t>
  </si>
  <si>
    <t>sheep_bna_13</t>
  </si>
  <si>
    <t>sheep_bnb_01</t>
    <phoneticPr fontId="1" type="noConversion"/>
  </si>
  <si>
    <t>sheep_bnb_02</t>
  </si>
  <si>
    <t>sheep_bnb_03</t>
  </si>
  <si>
    <t>sheep_bnb_04</t>
  </si>
  <si>
    <t>sheep_bnb_05</t>
  </si>
  <si>
    <t>sheep_bnb_06</t>
  </si>
  <si>
    <t>sheep_bnb_07</t>
  </si>
  <si>
    <t>sheep_bnb_08</t>
  </si>
  <si>
    <t>sheep_bnb_09</t>
  </si>
  <si>
    <t>sheep_bnb_10</t>
  </si>
  <si>
    <t>sheep_bnb_11</t>
  </si>
  <si>
    <t>sheep_bnb_12</t>
  </si>
  <si>
    <t>sheep_bnb_13</t>
  </si>
  <si>
    <t>sheep_bo_01</t>
    <phoneticPr fontId="1" type="noConversion"/>
  </si>
  <si>
    <t>sheep_bo_02</t>
  </si>
  <si>
    <t>sheep_bo_03</t>
  </si>
  <si>
    <t>sheep_bo_04</t>
  </si>
  <si>
    <t>sheep_bo_05</t>
  </si>
  <si>
    <t>sheep_bo_06</t>
  </si>
  <si>
    <t>sheep_bo_07</t>
  </si>
  <si>
    <t>sheep_bo_08</t>
  </si>
  <si>
    <t>sheep_bo_09</t>
  </si>
  <si>
    <t>sheep_bo_10</t>
  </si>
  <si>
    <t>sheep_bo_11</t>
  </si>
  <si>
    <t>sheep_bo_12</t>
  </si>
  <si>
    <t>sheep_bo_13</t>
  </si>
  <si>
    <t>sheep_bp_01</t>
    <phoneticPr fontId="1" type="noConversion"/>
  </si>
  <si>
    <t>sheep_bp_02</t>
  </si>
  <si>
    <t>sheep_bp_03</t>
  </si>
  <si>
    <t>sheep_bp_04</t>
  </si>
  <si>
    <t>sheep_bp_05</t>
  </si>
  <si>
    <t>sheep_bp_06</t>
  </si>
  <si>
    <t>sheep_bp_07</t>
  </si>
  <si>
    <t>sheep_bp_08</t>
  </si>
  <si>
    <t>sheep_bp_09</t>
  </si>
  <si>
    <t>sheep_bp_10</t>
  </si>
  <si>
    <t>sheep_bp_11</t>
  </si>
  <si>
    <t>sheep_bp_12</t>
  </si>
  <si>
    <t>sheep_bp_13</t>
  </si>
  <si>
    <t>animal_06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</si>
  <si>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</si>
  <si>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</si>
  <si>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</si>
  <si>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</si>
  <si>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</si>
  <si>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</si>
  <si>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도감 보상 500코인</t>
    <phoneticPr fontId="1" type="noConversion"/>
  </si>
  <si>
    <t>도감 보상 노랑 점박이 젖소</t>
    <phoneticPr fontId="1" type="noConversion"/>
  </si>
  <si>
    <t>도감보상 220 코인</t>
    <phoneticPr fontId="1" type="noConversion"/>
  </si>
  <si>
    <t>도감보상 1200 코인</t>
    <phoneticPr fontId="1" type="noConversion"/>
  </si>
  <si>
    <t>도감 보상 2000 코인</t>
    <phoneticPr fontId="1" type="noConversion"/>
  </si>
  <si>
    <t>도감 보상 800 코인</t>
    <phoneticPr fontId="1" type="noConversion"/>
  </si>
  <si>
    <t>도감 보상 파란 별 무늬 양</t>
    <phoneticPr fontId="1" type="noConversion"/>
  </si>
  <si>
    <t>도감 보상 1500 코인</t>
    <phoneticPr fontId="1" type="noConversion"/>
  </si>
  <si>
    <t>도감 보상 500하트</t>
    <phoneticPr fontId="1" type="noConversion"/>
  </si>
  <si>
    <t>도감 보상 4000 코인</t>
    <phoneticPr fontId="1" type="noConversion"/>
  </si>
  <si>
    <t>도감 보상 1200 코인</t>
    <phoneticPr fontId="1" type="noConversion"/>
  </si>
  <si>
    <t>도감 보상 노란점박이 산양</t>
    <phoneticPr fontId="1" type="noConversion"/>
  </si>
  <si>
    <t>도감 보상 900 하트</t>
    <phoneticPr fontId="1" type="noConversion"/>
  </si>
  <si>
    <t>도감 보상 6000 코인</t>
    <phoneticPr fontId="1" type="noConversion"/>
  </si>
  <si>
    <t>도감 보상 30 부활석</t>
    <phoneticPr fontId="1" type="noConversion"/>
  </si>
  <si>
    <t>도감 보상 20 부활석</t>
    <phoneticPr fontId="1" type="noConversion"/>
  </si>
  <si>
    <t>//순수정보용</t>
    <phoneticPr fontId="1" type="noConversion"/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</si>
  <si>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</si>
  <si>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</si>
  <si>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</si>
  <si>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합성공주병 젖소</t>
  </si>
  <si>
    <t>합성주황색공주병 젖소</t>
  </si>
  <si>
    <t>합성보라색공주병 젖소</t>
  </si>
  <si>
    <t>합성솜사탕 양</t>
  </si>
  <si>
    <t>합성분홍솜사탕 양</t>
  </si>
  <si>
    <t>합성보라솜사탕 양</t>
  </si>
  <si>
    <t>합성후드 산양</t>
  </si>
  <si>
    <t>합성노란후드 산양</t>
  </si>
  <si>
    <t>합성파란후드 산양</t>
  </si>
  <si>
    <t>일꾼창(7)</t>
    <phoneticPr fontId="1" type="noConversion"/>
  </si>
  <si>
    <t>open_this_season</t>
    <phoneticPr fontId="1" type="noConversion"/>
  </si>
  <si>
    <t>명품 천연석 저택</t>
  </si>
  <si>
    <t>분홍 대리석 저택</t>
  </si>
  <si>
    <t>도감 보상 40수정</t>
    <phoneticPr fontId="1" type="noConversion"/>
  </si>
  <si>
    <t>도감 보상 50 수정</t>
    <phoneticPr fontId="1" type="noConversion"/>
  </si>
  <si>
    <t>도감 보상 90 수정</t>
    <phoneticPr fontId="1" type="noConversion"/>
  </si>
  <si>
    <t>도감 보상 50 부활석</t>
    <phoneticPr fontId="1" type="noConversion"/>
  </si>
  <si>
    <t>도감 보상 프리미엄 티켓 2장</t>
    <phoneticPr fontId="1" type="noConversion"/>
  </si>
  <si>
    <t>60^6219^60</t>
    <phoneticPr fontId="1" type="noConversion"/>
  </si>
  <si>
    <t>60^6304^60</t>
    <phoneticPr fontId="1" type="noConversion"/>
  </si>
  <si>
    <t>60^6218^60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</si>
  <si>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</si>
  <si>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</si>
  <si>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</si>
  <si>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</si>
  <si>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</si>
  <si>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유제품 가게 정보</t>
    <phoneticPr fontId="1" type="noConversion"/>
  </si>
  <si>
    <t>code</t>
    <phoneticPr fontId="1" type="noConversion"/>
  </si>
  <si>
    <t>name</t>
    <phoneticPr fontId="1" type="noConversion"/>
  </si>
  <si>
    <t>저지방 우유</t>
    <phoneticPr fontId="1" type="noConversion"/>
  </si>
  <si>
    <t>초코 아이스크림</t>
    <phoneticPr fontId="1" type="noConversion"/>
  </si>
  <si>
    <t>생크림 치즈 케이크</t>
    <phoneticPr fontId="1" type="noConversion"/>
  </si>
  <si>
    <t>바나나 초코 우유</t>
    <phoneticPr fontId="1" type="noConversion"/>
  </si>
  <si>
    <t>시나몬 치즈 케이크</t>
    <phoneticPr fontId="1" type="noConversion"/>
  </si>
  <si>
    <t>쇼콜라 라떼</t>
    <phoneticPr fontId="1" type="noConversion"/>
  </si>
  <si>
    <t>허니 피스타치오 케이크</t>
    <phoneticPr fontId="1" type="noConversion"/>
  </si>
  <si>
    <t>파르페</t>
    <phoneticPr fontId="1" type="noConversion"/>
  </si>
  <si>
    <t>label(market)</t>
    <phoneticPr fontId="1" type="noConversion"/>
  </si>
  <si>
    <t>need_farm</t>
    <phoneticPr fontId="1" type="noConversion"/>
  </si>
  <si>
    <t>6900-6901-6902</t>
    <phoneticPr fontId="1" type="noConversion"/>
  </si>
  <si>
    <t>6903-6904-6905</t>
    <phoneticPr fontId="1" type="noConversion"/>
  </si>
  <si>
    <t>6906-6907-6908-6909-6910-6911-6912-6913-6914-6915-6916</t>
    <phoneticPr fontId="1" type="noConversion"/>
  </si>
  <si>
    <t>6917-6918-6919</t>
    <phoneticPr fontId="1" type="noConversion"/>
  </si>
  <si>
    <t>6920-6921-6922-6923</t>
    <phoneticPr fontId="1" type="noConversion"/>
  </si>
  <si>
    <t>6924-6925-6926</t>
    <phoneticPr fontId="1" type="noConversion"/>
  </si>
  <si>
    <t>6927-6928-6929-6930-6931-6932-6933</t>
    <phoneticPr fontId="1" type="noConversion"/>
  </si>
  <si>
    <t>6934-6935-6936-6937-6938-6939</t>
    <phoneticPr fontId="1" type="noConversion"/>
  </si>
  <si>
    <t>6940-6941-6942-6943</t>
    <phoneticPr fontId="1" type="noConversion"/>
  </si>
  <si>
    <t>house_icon</t>
    <phoneticPr fontId="1" type="noConversion"/>
  </si>
  <si>
    <t>product_icon</t>
    <phoneticPr fontId="1" type="noConversion"/>
  </si>
  <si>
    <t>marketItem00</t>
  </si>
  <si>
    <t>marketItem01</t>
    <phoneticPr fontId="1" type="noConversion"/>
  </si>
  <si>
    <t>marketItem02</t>
  </si>
  <si>
    <t>marketItem03</t>
  </si>
  <si>
    <t>marketItem04</t>
  </si>
  <si>
    <t>marketItem05</t>
  </si>
  <si>
    <t>marketItem07</t>
  </si>
  <si>
    <t>marketItem08</t>
  </si>
  <si>
    <t>산딸기 요거트</t>
    <phoneticPr fontId="1" type="noConversion"/>
  </si>
  <si>
    <t>house05</t>
    <phoneticPr fontId="1" type="noConversion"/>
  </si>
  <si>
    <t>house02</t>
    <phoneticPr fontId="1" type="noConversion"/>
  </si>
  <si>
    <t>marketItem06</t>
    <phoneticPr fontId="1" type="noConversion"/>
  </si>
  <si>
    <t>house06</t>
    <phoneticPr fontId="1" type="noConversion"/>
  </si>
  <si>
    <t>house04</t>
    <phoneticPr fontId="1" type="noConversion"/>
  </si>
  <si>
    <t>house00</t>
    <phoneticPr fontId="1" type="noConversion"/>
  </si>
  <si>
    <t>house01</t>
    <phoneticPr fontId="1" type="noConversion"/>
  </si>
  <si>
    <t>house03</t>
    <phoneticPr fontId="1" type="noConversion"/>
  </si>
  <si>
    <t>house07</t>
    <phoneticPr fontId="1" type="noConversion"/>
  </si>
  <si>
    <t>house08</t>
    <phoneticPr fontId="1" type="noConversion"/>
  </si>
  <si>
    <t>// 유제품 이벤트</t>
    <phoneticPr fontId="1" type="noConversion"/>
  </si>
  <si>
    <t>label(market_event)</t>
    <phoneticPr fontId="1" type="noConversion"/>
  </si>
  <si>
    <t>code</t>
    <phoneticPr fontId="1" type="noConversion"/>
  </si>
  <si>
    <t>type</t>
    <phoneticPr fontId="1" type="noConversion"/>
  </si>
  <si>
    <t>// 0 : good    1 : bad</t>
    <phoneticPr fontId="1" type="noConversion"/>
  </si>
  <si>
    <t>sell_value</t>
    <phoneticPr fontId="1" type="noConversion"/>
  </si>
  <si>
    <t>earn_piece</t>
    <phoneticPr fontId="1" type="noConversion"/>
  </si>
  <si>
    <t>// 조각 얻는 확률, 예) 2개면 2 * 0.5</t>
    <phoneticPr fontId="1" type="noConversion"/>
  </si>
  <si>
    <t>basic_coin</t>
    <phoneticPr fontId="1" type="noConversion"/>
  </si>
  <si>
    <t>basic_piece</t>
    <phoneticPr fontId="1" type="noConversion"/>
  </si>
  <si>
    <t>success_coin</t>
    <phoneticPr fontId="1" type="noConversion"/>
  </si>
  <si>
    <t>success_piece</t>
    <phoneticPr fontId="1" type="noConversion"/>
  </si>
  <si>
    <t>is_entire_shop</t>
    <phoneticPr fontId="1" type="noConversion"/>
  </si>
  <si>
    <t>약간 인기를 끌게 됨</t>
  </si>
  <si>
    <t>꽤나 인기를 끔</t>
  </si>
  <si>
    <t>엄청난 인기를 끔</t>
  </si>
  <si>
    <t>케이블 방송에서 취재를 옴</t>
  </si>
  <si>
    <t>공중파 방송에서 취재를 옴</t>
  </si>
  <si>
    <t>세계적으로 해당 물품 품귀 현상이 일어나, 인기를 끌게 됨</t>
  </si>
  <si>
    <t>약간 빠른 속도로 물품이 판매되고 있다.</t>
    <phoneticPr fontId="1" type="noConversion"/>
  </si>
  <si>
    <t>아주 빠른 속도로 물품이 판매되고 있다.</t>
    <phoneticPr fontId="1" type="noConversion"/>
  </si>
  <si>
    <t>순식간에 물품이 팔려나가고 있다.</t>
    <phoneticPr fontId="1" type="noConversion"/>
  </si>
  <si>
    <t>모든 상점의 판매 속도가 약간 증가한다.</t>
  </si>
  <si>
    <t>모든 상점의 판매 속도가 증가한다.</t>
  </si>
  <si>
    <t>해당 제품에 프리미엄이 붙어나간다.</t>
  </si>
  <si>
    <t>비싼값에 판매하여 부유층을 공략</t>
  </si>
  <si>
    <t>갑부가 방문하여 대량 구매</t>
  </si>
  <si>
    <t>적극적 홍보로 판매 금액 상승</t>
  </si>
  <si>
    <t>여러 매체에서 올해의 제품으로 선정되어 인기가 늘어남</t>
  </si>
  <si>
    <t>먹고 남은 제품을 환불해 달라는 손님이 찾아왔다.</t>
  </si>
  <si>
    <t>진상 손님이 한명도 아니고 여러명</t>
  </si>
  <si>
    <t>세계적으로 가축 질병이 돌아 판매량이 감소했다.</t>
  </si>
  <si>
    <t>갑자기 직원이 그만 두어 판매에 차질이 생기게 되었다.</t>
  </si>
  <si>
    <t>신입 직원의 실수 연발로 손님이 줄었다.</t>
  </si>
  <si>
    <t>생각보다 제품이 팔리지 않는다.</t>
  </si>
  <si>
    <t>유제품 인기가 줄어들고 있다.</t>
  </si>
  <si>
    <t>경제 불황으로 전체적인 손님 숫자가 줄어들고 있다.</t>
  </si>
  <si>
    <t>뜬금 없는 다이어트 열풍 덕에 유제품 판매량이 줄고 있다.</t>
  </si>
  <si>
    <t>아주 까다로운 손님이 방문하여 트집을 잡고 있다.</t>
  </si>
  <si>
    <t>고객들이 모여 단체로 항의를 하고 있어 판매량이 줄어든다.</t>
  </si>
  <si>
    <t>하자가 있는 제품이 발견되었다.</t>
  </si>
  <si>
    <t>직원들이 아무 이유 없는 데모를 시작하여 위기가 닥쳐왔다.</t>
  </si>
  <si>
    <t>인기 물품(낮음)</t>
  </si>
  <si>
    <t>인기 물품(보통)</t>
  </si>
  <si>
    <t>인기 물품(높음)</t>
  </si>
  <si>
    <t>TV 방송(케이블)</t>
  </si>
  <si>
    <t>TV 방송(공중파)</t>
  </si>
  <si>
    <t>품귀 현상</t>
  </si>
  <si>
    <t>2+1 행사</t>
  </si>
  <si>
    <t>1+1 행사</t>
  </si>
  <si>
    <t>특별 세일</t>
  </si>
  <si>
    <t>연예인 방문</t>
  </si>
  <si>
    <t>영화배우 방문</t>
  </si>
  <si>
    <t>프리미엄</t>
  </si>
  <si>
    <t>고가 정책</t>
  </si>
  <si>
    <t>갑부 방문</t>
  </si>
  <si>
    <t>상품 홍보</t>
  </si>
  <si>
    <t>대형 마케팅</t>
  </si>
  <si>
    <t>올해의 제품선정</t>
  </si>
  <si>
    <t>진상 손님</t>
  </si>
  <si>
    <t>진상 떼거리</t>
  </si>
  <si>
    <t>유제품 파동</t>
  </si>
  <si>
    <t>직원 휴가</t>
  </si>
  <si>
    <t>어리버리 신입</t>
  </si>
  <si>
    <t>판매 난항</t>
  </si>
  <si>
    <t>판매 불황</t>
  </si>
  <si>
    <t>경제 불황</t>
  </si>
  <si>
    <t>다이어트 열풍</t>
  </si>
  <si>
    <t>까다로운 손님</t>
  </si>
  <si>
    <t>고객 항의</t>
  </si>
  <si>
    <t>결함 제품</t>
  </si>
  <si>
    <t>직원 데모</t>
  </si>
  <si>
    <t>// 알바</t>
    <phoneticPr fontId="1" type="noConversion"/>
  </si>
  <si>
    <t>// 10초에 15코인 , 30코인 , 60코인</t>
    <phoneticPr fontId="1" type="noConversion"/>
  </si>
  <si>
    <t>// 조각 획득수량</t>
    <phoneticPr fontId="1" type="noConversion"/>
  </si>
  <si>
    <t>profit_coin</t>
    <phoneticPr fontId="1" type="noConversion"/>
  </si>
  <si>
    <t>profit_piece</t>
    <phoneticPr fontId="1" type="noConversion"/>
  </si>
  <si>
    <t>유제품직원(1021)</t>
    <phoneticPr fontId="1" type="noConversion"/>
  </si>
  <si>
    <t>목장(1)</t>
    <phoneticPr fontId="1" type="noConversion"/>
  </si>
  <si>
    <t>목장(1)</t>
    <phoneticPr fontId="1" type="noConversion"/>
  </si>
  <si>
    <t>단기 알바</t>
    <phoneticPr fontId="1" type="noConversion"/>
  </si>
  <si>
    <t>저급(0)</t>
    <phoneticPr fontId="1" type="noConversion"/>
  </si>
  <si>
    <t>잠깐만 일하려는 낮은 임금의 아르바이트생</t>
    <phoneticPr fontId="1" type="noConversion"/>
  </si>
  <si>
    <t>유제품직원(1021)</t>
    <phoneticPr fontId="1" type="noConversion"/>
  </si>
  <si>
    <t>목장(1)</t>
    <phoneticPr fontId="1" type="noConversion"/>
  </si>
  <si>
    <t>경력 직원</t>
    <phoneticPr fontId="1" type="noConversion"/>
  </si>
  <si>
    <t>일반(1)</t>
    <phoneticPr fontId="1" type="noConversion"/>
  </si>
  <si>
    <t>보통 직원</t>
    <phoneticPr fontId="1" type="noConversion"/>
  </si>
  <si>
    <t>숙련 직원</t>
    <phoneticPr fontId="1" type="noConversion"/>
  </si>
  <si>
    <t>어느 정도 일에 숙련이 된 직원</t>
    <phoneticPr fontId="1" type="noConversion"/>
  </si>
  <si>
    <t>본사 파견</t>
    <phoneticPr fontId="1" type="noConversion"/>
  </si>
  <si>
    <t>고급(2)</t>
    <phoneticPr fontId="1" type="noConversion"/>
  </si>
  <si>
    <t>본점에서 파견된 판매의 스페셜리스트</t>
    <phoneticPr fontId="1" type="noConversion"/>
  </si>
  <si>
    <t>파견의 대왕</t>
    <phoneticPr fontId="1" type="noConversion"/>
  </si>
  <si>
    <t>전설(4)</t>
    <phoneticPr fontId="1" type="noConversion"/>
  </si>
  <si>
    <t>말로만 듣던 전설의 전문 판매직원.</t>
    <phoneticPr fontId="1" type="noConversion"/>
  </si>
  <si>
    <t>// 박스</t>
    <phoneticPr fontId="1" type="noConversion"/>
  </si>
  <si>
    <t>need_piece</t>
    <phoneticPr fontId="1" type="noConversion"/>
  </si>
  <si>
    <t>조각 상자(1022)</t>
    <phoneticPr fontId="1" type="noConversion"/>
  </si>
  <si>
    <t>저급 상자</t>
    <phoneticPr fontId="1" type="noConversion"/>
  </si>
  <si>
    <t>저급 조각 보상 상자</t>
    <phoneticPr fontId="1" type="noConversion"/>
  </si>
  <si>
    <t>중급 상자</t>
    <phoneticPr fontId="1" type="noConversion"/>
  </si>
  <si>
    <t>중급 조각 보상 상자</t>
    <phoneticPr fontId="1" type="noConversion"/>
  </si>
  <si>
    <t>고급 상자</t>
    <phoneticPr fontId="1" type="noConversion"/>
  </si>
  <si>
    <t>고급 조각 보상 상자</t>
    <phoneticPr fontId="1" type="noConversion"/>
  </si>
  <si>
    <t>// 동물 조각</t>
    <phoneticPr fontId="1" type="noConversion"/>
  </si>
  <si>
    <t>동물조각(1030)</t>
    <phoneticPr fontId="1" type="noConversion"/>
  </si>
  <si>
    <t>없음(0)</t>
    <phoneticPr fontId="1" type="noConversion"/>
  </si>
  <si>
    <t>젖소 조각 1</t>
    <phoneticPr fontId="1" type="noConversion"/>
  </si>
  <si>
    <t>저급(0)</t>
    <phoneticPr fontId="1" type="noConversion"/>
  </si>
  <si>
    <t>젖소 조각 1번</t>
    <phoneticPr fontId="1" type="noConversion"/>
  </si>
  <si>
    <t>젖소 조각 2</t>
    <phoneticPr fontId="1" type="noConversion"/>
  </si>
  <si>
    <t>젖소 조각 2번</t>
  </si>
  <si>
    <t>젖소 조각 3</t>
  </si>
  <si>
    <t>젖소 조각 3번</t>
  </si>
  <si>
    <t>동물조각(1030)</t>
    <phoneticPr fontId="1" type="noConversion"/>
  </si>
  <si>
    <t>없음(0)</t>
    <phoneticPr fontId="1" type="noConversion"/>
  </si>
  <si>
    <t>젖소 조각 4</t>
  </si>
  <si>
    <t>저급(0)</t>
    <phoneticPr fontId="1" type="noConversion"/>
  </si>
  <si>
    <t>젖소 조각 4번</t>
  </si>
  <si>
    <t>젖소 조각 5</t>
  </si>
  <si>
    <t>젖소 조각 5번</t>
  </si>
  <si>
    <t>label(jogak)</t>
    <phoneticPr fontId="1" type="noConversion"/>
  </si>
  <si>
    <t>label(jogak_box)</t>
    <phoneticPr fontId="1" type="noConversion"/>
  </si>
  <si>
    <t>label(market_alba)</t>
    <phoneticPr fontId="1" type="noConversion"/>
  </si>
  <si>
    <t>iseed009</t>
    <phoneticPr fontId="1" type="noConversion"/>
  </si>
  <si>
    <t>bac_seed</t>
    <phoneticPr fontId="1" type="noConversion"/>
  </si>
  <si>
    <t>bac_02</t>
    <phoneticPr fontId="1" type="noConversion"/>
  </si>
  <si>
    <t>hearflower_03</t>
    <phoneticPr fontId="1" type="noConversion"/>
  </si>
  <si>
    <t>animal_07</t>
    <phoneticPr fontId="1" type="noConversion"/>
  </si>
  <si>
    <t>cow_bna_01</t>
  </si>
  <si>
    <t>cow_bna_02</t>
  </si>
  <si>
    <t>cow_bnb_01</t>
  </si>
  <si>
    <t>cow_bnb_02</t>
  </si>
  <si>
    <t>cow_boa_01</t>
  </si>
  <si>
    <t>cow_bob_01</t>
  </si>
  <si>
    <t>cow_bna_03</t>
  </si>
  <si>
    <t>cow_bna_04</t>
  </si>
  <si>
    <t>cow_bna_05</t>
  </si>
  <si>
    <t>cow_bna_06</t>
  </si>
  <si>
    <t>cow_bna_07</t>
  </si>
  <si>
    <t>cow_bna_08</t>
  </si>
  <si>
    <t>cow_bna_09</t>
  </si>
  <si>
    <t>cow_bna_10</t>
  </si>
  <si>
    <t>cow_bna_11</t>
  </si>
  <si>
    <t>cow_bna_12</t>
  </si>
  <si>
    <t>cow_bna_13</t>
  </si>
  <si>
    <t>cow_bnb_03</t>
  </si>
  <si>
    <t>cow_bnb_04</t>
  </si>
  <si>
    <t>cow_bnb_05</t>
  </si>
  <si>
    <t>cow_bnb_06</t>
  </si>
  <si>
    <t>cow_bnb_07</t>
  </si>
  <si>
    <t>cow_bnb_08</t>
  </si>
  <si>
    <t>cow_bnb_09</t>
  </si>
  <si>
    <t>cow_bnb_10</t>
  </si>
  <si>
    <t>cow_bnb_11</t>
  </si>
  <si>
    <t>cow_bnb_12</t>
  </si>
  <si>
    <t>cow_bnb_13</t>
  </si>
  <si>
    <t>cow_boa_02</t>
  </si>
  <si>
    <t>cow_boa_03</t>
  </si>
  <si>
    <t>cow_boa_04</t>
  </si>
  <si>
    <t>cow_boa_05</t>
  </si>
  <si>
    <t>cow_boa_06</t>
  </si>
  <si>
    <t>cow_boa_07</t>
  </si>
  <si>
    <t>cow_boa_08</t>
  </si>
  <si>
    <t>cow_boa_09</t>
  </si>
  <si>
    <t>cow_boa_10</t>
  </si>
  <si>
    <t>cow_boa_11</t>
  </si>
  <si>
    <t>cow_boa_12</t>
  </si>
  <si>
    <t>cow_boa_13</t>
  </si>
  <si>
    <t>cow_bob_02</t>
  </si>
  <si>
    <t>cow_bob_03</t>
  </si>
  <si>
    <t>cow_bob_04</t>
  </si>
  <si>
    <t>cow_bob_05</t>
  </si>
  <si>
    <t>cow_bob_06</t>
  </si>
  <si>
    <t>cow_bob_07</t>
  </si>
  <si>
    <t>cow_bob_08</t>
  </si>
  <si>
    <t>cow_bob_09</t>
  </si>
  <si>
    <t>cow_bob_10</t>
  </si>
  <si>
    <t>cow_bob_11</t>
  </si>
  <si>
    <t>cow_bob_12</t>
  </si>
  <si>
    <t>cow_bob_13</t>
  </si>
  <si>
    <t>goat_bna_01</t>
  </si>
  <si>
    <t>goat_bnb_01</t>
  </si>
  <si>
    <t>goat_boa_01</t>
  </si>
  <si>
    <t>goat_bob_01</t>
  </si>
  <si>
    <t>sheep_boa_01</t>
  </si>
  <si>
    <t>sheep_bob_01</t>
  </si>
  <si>
    <t>sheep_bpa_01</t>
  </si>
  <si>
    <t>sheep_bpb_01</t>
  </si>
  <si>
    <t>goat_bna_02</t>
  </si>
  <si>
    <t>goat_bna_03</t>
  </si>
  <si>
    <t>goat_bna_04</t>
  </si>
  <si>
    <t>goat_bna_05</t>
  </si>
  <si>
    <t>goat_bna_06</t>
  </si>
  <si>
    <t>goat_bna_07</t>
  </si>
  <si>
    <t>goat_bna_08</t>
  </si>
  <si>
    <t>goat_bna_09</t>
  </si>
  <si>
    <t>goat_bna_10</t>
  </si>
  <si>
    <t>goat_bna_11</t>
  </si>
  <si>
    <t>goat_bna_12</t>
  </si>
  <si>
    <t>goat_bna_13</t>
  </si>
  <si>
    <t>goat_bnb_02</t>
  </si>
  <si>
    <t>goat_bnb_03</t>
  </si>
  <si>
    <t>goat_bnb_04</t>
  </si>
  <si>
    <t>goat_bnb_05</t>
  </si>
  <si>
    <t>goat_bnb_06</t>
  </si>
  <si>
    <t>goat_bnb_07</t>
  </si>
  <si>
    <t>goat_bnb_08</t>
  </si>
  <si>
    <t>goat_bnb_09</t>
  </si>
  <si>
    <t>goat_bnb_10</t>
  </si>
  <si>
    <t>goat_bnb_11</t>
  </si>
  <si>
    <t>goat_bnb_12</t>
  </si>
  <si>
    <t>goat_bnb_13</t>
  </si>
  <si>
    <t>goat_boa_02</t>
  </si>
  <si>
    <t>goat_boa_03</t>
  </si>
  <si>
    <t>goat_boa_04</t>
  </si>
  <si>
    <t>goat_boa_05</t>
  </si>
  <si>
    <t>goat_boa_06</t>
  </si>
  <si>
    <t>goat_boa_07</t>
  </si>
  <si>
    <t>goat_boa_08</t>
  </si>
  <si>
    <t>goat_boa_09</t>
  </si>
  <si>
    <t>goat_boa_10</t>
  </si>
  <si>
    <t>goat_boa_11</t>
  </si>
  <si>
    <t>goat_boa_12</t>
  </si>
  <si>
    <t>goat_boa_13</t>
  </si>
  <si>
    <t>goat_bob_02</t>
  </si>
  <si>
    <t>goat_bob_03</t>
  </si>
  <si>
    <t>goat_bob_04</t>
  </si>
  <si>
    <t>goat_bob_05</t>
  </si>
  <si>
    <t>goat_bob_06</t>
  </si>
  <si>
    <t>goat_bob_07</t>
  </si>
  <si>
    <t>goat_bob_08</t>
  </si>
  <si>
    <t>goat_bob_09</t>
  </si>
  <si>
    <t>goat_bob_10</t>
  </si>
  <si>
    <t>goat_bob_11</t>
  </si>
  <si>
    <t>goat_bob_12</t>
  </si>
  <si>
    <t>goat_bob_13</t>
  </si>
  <si>
    <t>sheep_boa_02</t>
  </si>
  <si>
    <t>sheep_boa_03</t>
  </si>
  <si>
    <t>sheep_boa_04</t>
  </si>
  <si>
    <t>sheep_boa_05</t>
  </si>
  <si>
    <t>sheep_boa_06</t>
  </si>
  <si>
    <t>sheep_boa_07</t>
  </si>
  <si>
    <t>sheep_boa_08</t>
  </si>
  <si>
    <t>sheep_boa_09</t>
  </si>
  <si>
    <t>sheep_boa_10</t>
  </si>
  <si>
    <t>sheep_boa_11</t>
  </si>
  <si>
    <t>sheep_boa_12</t>
  </si>
  <si>
    <t>sheep_boa_13</t>
  </si>
  <si>
    <t>sheep_bob_02</t>
  </si>
  <si>
    <t>sheep_bob_03</t>
  </si>
  <si>
    <t>sheep_bob_04</t>
  </si>
  <si>
    <t>sheep_bob_05</t>
  </si>
  <si>
    <t>sheep_bob_06</t>
  </si>
  <si>
    <t>sheep_bob_07</t>
  </si>
  <si>
    <t>sheep_bob_08</t>
  </si>
  <si>
    <t>sheep_bob_09</t>
  </si>
  <si>
    <t>sheep_bob_10</t>
  </si>
  <si>
    <t>sheep_bob_11</t>
  </si>
  <si>
    <t>sheep_bob_12</t>
  </si>
  <si>
    <t>sheep_bob_13</t>
  </si>
  <si>
    <t>sheep_bpa_02</t>
  </si>
  <si>
    <t>sheep_bpa_03</t>
  </si>
  <si>
    <t>sheep_bpa_04</t>
  </si>
  <si>
    <t>sheep_bpa_05</t>
  </si>
  <si>
    <t>sheep_bpa_06</t>
  </si>
  <si>
    <t>sheep_bpa_07</t>
  </si>
  <si>
    <t>sheep_bpa_08</t>
  </si>
  <si>
    <t>sheep_bpa_09</t>
  </si>
  <si>
    <t>sheep_bpa_10</t>
  </si>
  <si>
    <t>sheep_bpa_11</t>
  </si>
  <si>
    <t>sheep_bpa_12</t>
  </si>
  <si>
    <t>sheep_bpa_13</t>
  </si>
  <si>
    <t>sheep_bpb_02</t>
  </si>
  <si>
    <t>sheep_bpb_03</t>
  </si>
  <si>
    <t>sheep_bpb_04</t>
  </si>
  <si>
    <t>sheep_bpb_05</t>
  </si>
  <si>
    <t>sheep_bpb_06</t>
  </si>
  <si>
    <t>sheep_bpb_07</t>
  </si>
  <si>
    <t>sheep_bpb_08</t>
  </si>
  <si>
    <t>sheep_bpb_09</t>
  </si>
  <si>
    <t>sheep_bpb_10</t>
  </si>
  <si>
    <t>sheep_bpb_11</t>
  </si>
  <si>
    <t>sheep_bpb_12</t>
  </si>
  <si>
    <t>sheep_bpb_13</t>
  </si>
  <si>
    <t>animal_06</t>
    <phoneticPr fontId="1" type="noConversion"/>
  </si>
  <si>
    <t>도감21</t>
  </si>
  <si>
    <t>도감22</t>
  </si>
  <si>
    <t>도감23</t>
  </si>
  <si>
    <t>도감24</t>
  </si>
  <si>
    <t>도감25</t>
  </si>
  <si>
    <t>도감26</t>
  </si>
  <si>
    <t>i</t>
    <phoneticPr fontId="1" type="noConversion"/>
  </si>
  <si>
    <t>카테고리1</t>
    <phoneticPr fontId="7" type="noConversion"/>
  </si>
  <si>
    <t>카테고리2</t>
    <phoneticPr fontId="7" type="noConversion"/>
  </si>
  <si>
    <t>순번</t>
    <phoneticPr fontId="7" type="noConversion"/>
  </si>
  <si>
    <t>한글</t>
    <phoneticPr fontId="7" type="noConversion"/>
  </si>
  <si>
    <t>일본어</t>
    <phoneticPr fontId="7" type="noConversion"/>
  </si>
  <si>
    <t>상인정보</t>
    <phoneticPr fontId="7" type="noConversion"/>
  </si>
  <si>
    <t>상인이름</t>
    <phoneticPr fontId="7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</si>
  <si>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</si>
  <si>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</si>
  <si>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</si>
  <si>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</si>
  <si>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</si>
  <si>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</si>
  <si>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</si>
  <si>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</si>
  <si>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</si>
  <si>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</si>
  <si>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</si>
  <si>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</si>
  <si>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</si>
  <si>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</si>
  <si>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7" type="noConversion"/>
  </si>
  <si>
    <t>ment</t>
    <phoneticPr fontId="7" type="noConversion"/>
  </si>
  <si>
    <t>신선도나 수량이 부족하면 제값을 줄 수 없으니 기억해 두시오.</t>
    <phoneticPr fontId="7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</si>
  <si>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</si>
  <si>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</si>
  <si>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</si>
  <si>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</si>
  <si>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</si>
  <si>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</si>
  <si>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</si>
  <si>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</si>
  <si>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</si>
  <si>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</si>
  <si>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</si>
  <si>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</si>
  <si>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</si>
  <si>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</si>
  <si>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</si>
  <si>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</si>
  <si>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</si>
  <si>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</si>
  <si>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</si>
  <si>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</si>
  <si>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</si>
  <si>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</si>
  <si>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</si>
  <si>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</si>
  <si>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</si>
  <si>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</si>
  <si>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</si>
  <si>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</si>
  <si>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</si>
  <si>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</si>
  <si>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</si>
  <si>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</si>
  <si>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</si>
  <si>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</si>
  <si>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</si>
  <si>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</si>
  <si>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</si>
  <si>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</si>
  <si>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</si>
  <si>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</si>
  <si>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</si>
  <si>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</si>
  <si>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</si>
  <si>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</si>
  <si>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</si>
  <si>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</si>
  <si>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</si>
  <si>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</si>
  <si>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</si>
  <si>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</si>
  <si>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</si>
  <si>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</si>
  <si>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</si>
  <si>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</si>
  <si>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</si>
  <si>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</si>
  <si>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</si>
  <si>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</si>
  <si>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</si>
  <si>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</si>
  <si>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</si>
  <si>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</si>
  <si>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</si>
  <si>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</si>
  <si>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</si>
  <si>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</si>
  <si>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</si>
  <si>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</si>
  <si>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</si>
  <si>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</si>
  <si>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</si>
  <si>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</si>
  <si>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</si>
  <si>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</si>
  <si>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</si>
  <si>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</si>
  <si>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</si>
  <si>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</si>
  <si>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</si>
  <si>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</si>
  <si>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</si>
  <si>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</si>
  <si>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</si>
  <si>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</si>
  <si>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</si>
  <si>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</si>
  <si>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</si>
  <si>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</si>
  <si>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</si>
  <si>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</si>
  <si>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</si>
  <si>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</si>
  <si>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</si>
  <si>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</si>
  <si>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</si>
  <si>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</si>
  <si>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</si>
  <si>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</si>
  <si>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</si>
  <si>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</si>
  <si>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</si>
  <si>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</si>
  <si>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</si>
  <si>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</si>
  <si>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</si>
  <si>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</si>
  <si>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</si>
  <si>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</si>
  <si>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</si>
  <si>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</si>
  <si>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</si>
  <si>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</si>
  <si>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</si>
  <si>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</si>
  <si>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</si>
  <si>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</si>
  <si>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</si>
  <si>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</si>
  <si>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</si>
  <si>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</si>
  <si>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</si>
  <si>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</si>
  <si>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</si>
  <si>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</si>
  <si>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</si>
  <si>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</si>
  <si>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</si>
  <si>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</si>
  <si>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</si>
  <si>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</si>
  <si>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</si>
  <si>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</si>
  <si>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</si>
  <si>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</si>
  <si>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</si>
  <si>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</si>
  <si>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</si>
  <si>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</si>
  <si>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</si>
  <si>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</si>
  <si>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</si>
  <si>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</si>
  <si>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</si>
  <si>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</si>
  <si>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</si>
  <si>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</si>
  <si>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</si>
  <si>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</si>
  <si>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</si>
  <si>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</si>
  <si>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</si>
  <si>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</si>
  <si>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</si>
  <si>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</si>
  <si>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</si>
  <si>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</si>
  <si>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</si>
  <si>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</si>
  <si>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7" type="noConversion"/>
  </si>
  <si>
    <t>name</t>
    <phoneticPr fontId="7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</si>
  <si>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</si>
  <si>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</si>
  <si>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</si>
  <si>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</si>
  <si>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</si>
  <si>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</si>
  <si>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</si>
  <si>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</si>
  <si>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7" type="noConversion"/>
  </si>
  <si>
    <t>name</t>
    <phoneticPr fontId="7" type="noConversion"/>
  </si>
  <si>
    <t>enchant</t>
    <phoneticPr fontId="7" type="noConversion"/>
  </si>
  <si>
    <t>desc</t>
    <phoneticPr fontId="7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</si>
  <si>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</si>
  <si>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</si>
  <si>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</si>
  <si>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</si>
  <si>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</si>
  <si>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7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</si>
  <si>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</si>
  <si>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</si>
  <si>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</si>
  <si>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7" type="noConversion"/>
  </si>
  <si>
    <t>desc</t>
    <phoneticPr fontId="7" type="noConversion"/>
  </si>
  <si>
    <t>로그인 보상 20만 코인</t>
  </si>
  <si>
    <t>로그인 보상 30만 코인</t>
  </si>
  <si>
    <t>로그인 보상 50만 코인</t>
  </si>
  <si>
    <t>rival</t>
    <phoneticPr fontId="7" type="noConversion"/>
  </si>
  <si>
    <t>title</t>
    <phoneticPr fontId="7" type="noConversion"/>
  </si>
  <si>
    <t>The First Step</t>
  </si>
  <si>
    <t>많을수록 좋아요</t>
  </si>
  <si>
    <t>More the Merrier</t>
  </si>
  <si>
    <t>멋쟁이 가축들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</si>
  <si>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</si>
  <si>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</si>
  <si>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</si>
  <si>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</si>
  <si>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</si>
  <si>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</si>
  <si>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</si>
  <si>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</si>
  <si>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</si>
  <si>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</si>
  <si>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</si>
  <si>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</si>
  <si>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</si>
  <si>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</si>
  <si>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</si>
  <si>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</si>
  <si>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</si>
  <si>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</si>
  <si>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</si>
  <si>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</si>
  <si>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</si>
  <si>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</si>
  <si>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</si>
  <si>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</si>
  <si>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</si>
  <si>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</si>
  <si>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</si>
  <si>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</si>
  <si>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</si>
  <si>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</si>
  <si>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</si>
  <si>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</si>
  <si>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</si>
  <si>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</si>
  <si>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</si>
  <si>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</si>
  <si>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</si>
  <si>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</si>
  <si>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</si>
  <si>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</si>
  <si>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</si>
  <si>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</si>
  <si>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</si>
  <si>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</si>
  <si>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</si>
  <si>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</si>
  <si>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</si>
  <si>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</si>
  <si>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</si>
  <si>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</si>
  <si>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</si>
  <si>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</si>
  <si>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</si>
  <si>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</si>
  <si>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</si>
  <si>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</si>
  <si>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</si>
  <si>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</si>
  <si>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</si>
  <si>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</si>
  <si>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</si>
  <si>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</si>
  <si>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</si>
  <si>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</si>
  <si>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</si>
  <si>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</si>
  <si>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</si>
  <si>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가축 계획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</si>
  <si>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</si>
  <si>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</si>
  <si>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</si>
  <si>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</si>
  <si>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</si>
  <si>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</si>
  <si>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</si>
  <si>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</si>
  <si>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7" type="noConversion"/>
  </si>
  <si>
    <t>complete</t>
    <phoneticPr fontId="7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</si>
  <si>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</si>
  <si>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</si>
  <si>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가축을 배치하는데 성공 하셨습니까? 가축이 늘어나니 어떤 장점이 있는지 아시면 좋겠군요. 참` 잊지 말고 우편함을 확인하시기 바랍니다.</t>
  </si>
  <si>
    <t>Did you successfully position your animals? Your animals will increase` so you should know what benefits there are. Oh` don't forget to check your Mailbox.</t>
  </si>
  <si>
    <t>새로운 가축을 얻으셨군요. 어떻습니까` 새로운 가축을 얻으신 소감이?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</si>
  <si>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</si>
  <si>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</si>
  <si>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</si>
  <si>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</si>
  <si>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</si>
  <si>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</si>
  <si>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</si>
  <si>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흠. 교배에 성공하신 모양이군요. 지속적인 교배만이 좋은 가축을 얻는 지름길이라는 것을 기억해두십시오. 참고로 교배로 얻은 가축은 우편함에서 확인 가능합니다.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</si>
  <si>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</si>
  <si>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</si>
  <si>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</si>
  <si>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아이템을 사용해 보셨습니까? 좋은 아이템은 그만큼 좋은 효과가 있다는 것을 잊지 마십시오. 보상을 우편함에서 확인 하는 것도 잊지 마시구요.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</si>
  <si>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</si>
  <si>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</si>
  <si>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</si>
  <si>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</si>
  <si>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</si>
  <si>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</si>
  <si>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</si>
  <si>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</si>
  <si>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</si>
  <si>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명성도가 좀 올랐군요. 명성도가 높아져야 더 많은 시설을 추가하고` 더 좋은 가축을 얻을 수 있으니 명심하십시오.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</si>
  <si>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</si>
  <si>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</si>
  <si>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</si>
  <si>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</si>
  <si>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</si>
  <si>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</si>
  <si>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</si>
  <si>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교배를 좀 해보셨군요. 교배로 가축을 획득하여 [ffcc00]가축 도감[ffffff]을 완성 시킬 수 있다는 것 역시 잊지 마십시오.</t>
  </si>
  <si>
    <t>It seems like you've done some crossbreeding. Keep in mind that you can get an animal and also complete the [ffcc00]Animal Puzzle[ffffff] through successful crossbreeding.</t>
  </si>
  <si>
    <t>인벤토리를 확장해 보셨습니까? 어떤 상황이 일어날 지 모르니 가축을 몇마리 대비로 가지고 있으시길 추천드리죠.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</si>
  <si>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</si>
  <si>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</si>
  <si>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</si>
  <si>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</si>
  <si>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</si>
  <si>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</si>
  <si>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</si>
  <si>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</si>
  <si>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</si>
  <si>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</si>
  <si>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</si>
  <si>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</si>
  <si>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</si>
  <si>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</si>
  <si>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</si>
  <si>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</si>
  <si>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</si>
  <si>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</si>
  <si>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</si>
  <si>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</si>
  <si>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</si>
  <si>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</si>
  <si>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</si>
  <si>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가축 교배를 지속적으로 진행하고 있군요. 그런식으로 계속 발전해나가보세요.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</si>
  <si>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</si>
  <si>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</si>
  <si>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</si>
  <si>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</si>
  <si>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</si>
  <si>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</si>
  <si>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</si>
  <si>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</si>
  <si>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</si>
  <si>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</si>
  <si>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</si>
  <si>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</si>
  <si>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</si>
  <si>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</si>
  <si>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</si>
  <si>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</si>
  <si>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</si>
  <si>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</si>
  <si>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</si>
  <si>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</si>
  <si>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</si>
  <si>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</si>
  <si>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</si>
  <si>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예상보다 좀 느리긴 하지만... 가축 교배를 착실히 진행하신 모양이군요. 뭐 꾸준히 잘 했다는게 중요하죠.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</si>
  <si>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</si>
  <si>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</si>
  <si>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</si>
  <si>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</si>
  <si>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</si>
  <si>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제가 말씀드린 가축을 얻으신겁니까? 대단하군요. 사실 성공할거라 생각은 못했지만 축하드립니다.</t>
  </si>
  <si>
    <t>Did you get the animal I've told you about? Excellent! I was pretty sure that you wouldn't succeed` but congratulations!</t>
  </si>
  <si>
    <t>그 가축도 얻었다고 들었습니다. 이건 정말 예상 외의 결과로군요.</t>
  </si>
  <si>
    <t>I've heard that you got that animal as well. I didn't expect that one.</t>
  </si>
  <si>
    <t>제가 말씀 드린 가축을 얻으셨다고 들었습니다. 흠... 꽤나 흥미로운 결과로군요. 딱히 예상 밖의 결과라 그런건 아닙니다.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</si>
  <si>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</si>
  <si>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</si>
  <si>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</si>
  <si>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이번에도 제가 말씀드린 가축을 얻는데 성공하신 것 같군요. 이번 만큼은 정말 대단하시군요.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</si>
  <si>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</si>
  <si>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</si>
  <si>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</si>
  <si>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</si>
  <si>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</si>
  <si>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</si>
  <si>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</si>
  <si>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</si>
  <si>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</si>
  <si>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</si>
  <si>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</si>
  <si>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가축 교배 목표를 달성하신겁니까? 당장 좋은 가축을 얻지 못했더라도 꾸준히 진행하면 좋은 결과가 있을 것입니다.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</si>
  <si>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</si>
  <si>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</si>
  <si>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</si>
  <si>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</si>
  <si>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</si>
  <si>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</si>
  <si>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</si>
  <si>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</si>
  <si>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7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</si>
  <si>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</si>
  <si>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</si>
  <si>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</si>
  <si>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</si>
  <si>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</si>
  <si>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</si>
  <si>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</si>
  <si>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</si>
  <si>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</si>
  <si>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</si>
  <si>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</si>
  <si>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</si>
  <si>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</si>
  <si>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</si>
  <si>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</si>
  <si>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</si>
  <si>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</si>
  <si>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</si>
  <si>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</si>
  <si>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기초적인 질문을 하나 해보겠습니다. 가축들이 많아지면 어떻게 될까요?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</si>
  <si>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</si>
  <si>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</si>
  <si>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가축들에게 줄 건초 수량이 꽤나 만만치 않을텐데... 건초 보관량은 얼마 안된다고 불평하고 있지는 않습니까?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</si>
  <si>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</si>
  <si>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</si>
  <si>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</si>
  <si>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</si>
  <si>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</si>
  <si>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</si>
  <si>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</si>
  <si>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</si>
  <si>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</si>
  <si>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</si>
  <si>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혹시 가축은 많은데...가축을 저장할 공간이 부족하다고는 생각하지 않으십니까?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</si>
  <si>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</si>
  <si>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</si>
  <si>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</si>
  <si>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</si>
  <si>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</si>
  <si>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흠. 혹시 매번 가축들이 질병에 걸려서 고통받지는 않고 있습니까?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</si>
  <si>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</si>
  <si>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</si>
  <si>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</si>
  <si>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</si>
  <si>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</si>
  <si>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</si>
  <si>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</si>
  <si>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</si>
  <si>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</si>
  <si>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</si>
  <si>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</si>
  <si>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</si>
  <si>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</si>
  <si>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</si>
  <si>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</si>
  <si>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</si>
  <si>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</si>
  <si>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</si>
  <si>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</si>
  <si>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</si>
  <si>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</si>
  <si>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</si>
  <si>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</si>
  <si>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</si>
  <si>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</si>
  <si>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</si>
  <si>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</si>
  <si>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</si>
  <si>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</si>
  <si>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</si>
  <si>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</si>
  <si>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</si>
  <si>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뛰어난 품종의 가축을 얻는 것은 꾸준히 교배에 투자를 한 사람만이 맛 볼 수 있는 달콤한 열매라고 할 수 있습니다.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</si>
  <si>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</si>
  <si>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</si>
  <si>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</si>
  <si>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</si>
  <si>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</si>
  <si>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</si>
  <si>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</si>
  <si>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예상외로 결과가 좋게 나오는 것 같으니 좀 더 나은 품종의 가축을 얻어보는 것도 나쁘지 않을 듯 하군요.</t>
  </si>
  <si>
    <t>It seems like the output is better than we expected. You should now try to get a better breed of animal</t>
  </si>
  <si>
    <t>더 높은 자리로 오르기 위해서는 쉬지 말아야 합니다. 또 다른 품종의 가축을 얻는데 도전해 보십시오.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</si>
  <si>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</si>
  <si>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</si>
  <si>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</si>
  <si>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</si>
  <si>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</si>
  <si>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가축들에게 줄 건초를 성실히 재배하자는 취지에서 건초 생산량 목표를 두시는 건 어떻겠습니까?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</si>
  <si>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</si>
  <si>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</si>
  <si>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</si>
  <si>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</si>
  <si>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</si>
  <si>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꾸준히 가축 교배를 진행해야 목장이 발전하는 법입니다. 가축을 몇번 교배시켜 보십시오.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</si>
  <si>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</si>
  <si>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</si>
  <si>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</si>
  <si>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</si>
  <si>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</si>
  <si>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</si>
  <si>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</si>
  <si>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</si>
  <si>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7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</si>
  <si>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</si>
  <si>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</si>
  <si>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</si>
  <si>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</si>
  <si>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프리미엄 교배를 통하면 평소에는 구하기 어려운 가축을 훨씬 쉽게 구할 수 있습니다.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</si>
  <si>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</si>
  <si>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</si>
  <si>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</si>
  <si>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</si>
  <si>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</si>
  <si>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</si>
  <si>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</si>
  <si>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친구의 소와 [ffcc00]교배[ffffff]를 진행하면 좋은 가축을 얻을 수 있다는 기본 상식은 알고 있을거라 믿겠습니다.</t>
  </si>
  <si>
    <t>I'm sure that you have the basic sense of knowing that [ffcc00]crossbreeding[ffffff] with your Friend's cow will get you a better animal` right?</t>
  </si>
  <si>
    <t>이 주변에서 늑대로 인한 피해가 상당하다고 합니 소 잃어버리고 총알 채우지 말고 항상 준비 잘 해두시기 바랍니다.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</si>
  <si>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</si>
  <si>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</si>
  <si>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</si>
  <si>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</si>
  <si>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</si>
  <si>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</si>
  <si>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</si>
  <si>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</si>
  <si>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</si>
  <si>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내친김에 상인과의 거래로 쌓은 [ffcc00]명성도[ffffff]가 얼마나 되는지 확인해 볼까요?</t>
  </si>
  <si>
    <t>While we're on the subject` shall we check out your [ffcc00]Fame[ffffff] status that you built through trades with merchants?</t>
  </si>
  <si>
    <t>[ffcc00]명성도[ffffff]가 올라가게 되면 [ffcc00]더 많은 업그레이드[ffffff]를 할 수 있습니다.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</si>
  <si>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</si>
  <si>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</si>
  <si>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</si>
  <si>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</si>
  <si>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</si>
  <si>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때에 따라서는 상점에서 가축을 구매하는 것 보다 교배로 가축을 획득하는 것이 훨씬 효율적일 수 있습니다.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</si>
  <si>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</si>
  <si>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</si>
  <si>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</si>
  <si>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</si>
  <si>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</si>
  <si>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</si>
  <si>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</si>
  <si>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</si>
  <si>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</si>
  <si>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</si>
  <si>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</si>
  <si>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</si>
  <si>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</si>
  <si>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</si>
  <si>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</si>
  <si>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</si>
  <si>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</si>
  <si>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</si>
  <si>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</si>
  <si>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</si>
  <si>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</si>
  <si>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</si>
  <si>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</si>
  <si>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</si>
  <si>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</si>
  <si>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</si>
  <si>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</si>
  <si>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</si>
  <si>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</si>
  <si>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</si>
  <si>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</si>
  <si>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</si>
  <si>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</si>
  <si>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</si>
  <si>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</si>
  <si>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우수한 우리 Smart and Genius목장의 가축들 덕에 항상 높은 매출을 기록하고 있으니 고마워 하지 않을 수 없죠.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</si>
  <si>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</si>
  <si>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</si>
  <si>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</si>
  <si>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</si>
  <si>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</si>
  <si>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</si>
  <si>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</si>
  <si>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</si>
  <si>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</si>
  <si>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</si>
  <si>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</si>
  <si>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</si>
  <si>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</si>
  <si>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</si>
  <si>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</si>
  <si>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</si>
  <si>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</si>
  <si>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</si>
  <si>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</si>
  <si>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</si>
  <si>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</si>
  <si>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</si>
  <si>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목장의 발전도는 어떻습니까? 가축 교배는 꾸준히 진행하고 있겠죠?</t>
  </si>
  <si>
    <t>How is your ranch advancing? You are continuously making efforts in crossbreeding` right?</t>
  </si>
  <si>
    <t>먼저 그만한 매출을 내보시는게 어떻습니까.</t>
  </si>
  <si>
    <t>좋은 가축들을 모아두면 언젠가 쓰일 날이 생기게 될 겁니다.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</si>
  <si>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</si>
  <si>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</si>
  <si>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</si>
  <si>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</si>
  <si>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</si>
  <si>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7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</si>
  <si>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</si>
  <si>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</si>
  <si>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...뭘 멀뚱멀뚱 보고 있습니까? 당연히 가축을 더 많이 배치해야 하겠죠. 어떻게 해서든 새로운 가축을 목장에 추가해 보십시오.</t>
  </si>
  <si>
    <t>Well? Why are you just standing there looking dumb? Of course you need to position more animals. Go ahead. Add new animals in the ranch. I don't care how you do it` but just do it.</t>
  </si>
  <si>
    <t>프리미엄 교배권이 있다면` 어디 한번 새로운 가축을 얻는데 시도해 보시죠.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</si>
  <si>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</si>
  <si>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</si>
  <si>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</si>
  <si>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</si>
  <si>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</si>
  <si>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</si>
  <si>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</si>
  <si>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</si>
  <si>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</si>
  <si>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</si>
  <si>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</si>
  <si>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</si>
  <si>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</si>
  <si>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</si>
  <si>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</si>
  <si>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</si>
  <si>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</si>
  <si>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</si>
  <si>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...상인하고 거래 할 때 싸우기라도 했습니까? 좀 더 [ffcc00]거래를 성공시키고[ffffff] 명성도를 높게 올려보십시오.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</si>
  <si>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</si>
  <si>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</si>
  <si>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</si>
  <si>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</si>
  <si>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</si>
  <si>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</si>
  <si>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</si>
  <si>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</si>
  <si>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</si>
  <si>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어떤 일이 일어날지 모르니 내 집의 가축 관리 탭에서 [ffcc00]가축을 보관할 공간[ffffff]을 확장해두십시오.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</si>
  <si>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</si>
  <si>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</si>
  <si>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</si>
  <si>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</si>
  <si>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</si>
  <si>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</si>
  <si>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</si>
  <si>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</si>
  <si>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</si>
  <si>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</si>
  <si>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</si>
  <si>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</si>
  <si>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</si>
  <si>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</si>
  <si>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</si>
  <si>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</si>
  <si>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</si>
  <si>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</si>
  <si>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</si>
  <si>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</si>
  <si>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</si>
  <si>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</si>
  <si>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</si>
  <si>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하트의 꾸준한 생산은 가축 교배와도 직결되니 많은 노력을 기울이시기 바랍니다.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</si>
  <si>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</si>
  <si>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</si>
  <si>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</si>
  <si>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</si>
  <si>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</si>
  <si>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</si>
  <si>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</si>
  <si>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</si>
  <si>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들으셨습니까? 꾸준히 하시라는 말입니다. 뭐긴요? 가축 교배죠.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</si>
  <si>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</si>
  <si>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</si>
  <si>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</si>
  <si>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</si>
  <si>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</si>
  <si>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</si>
  <si>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</si>
  <si>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</si>
  <si>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가축에게 건초를 잘 주어야 우유 생산이 원활하게 이루어지죠. 그런 의미에서 건초 생산에 관한 과제를 하나 내드리죠.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</si>
  <si>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</si>
  <si>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</si>
  <si>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</si>
  <si>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</si>
  <si>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</si>
  <si>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가축 교배에 투자하는 것은 곧 미래에 투자하는 것과 같습니다. 그런 의미에서 가축 교배를 몇번 진행해 보십시오.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</si>
  <si>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</si>
  <si>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</si>
  <si>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7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</si>
  <si>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</si>
  <si>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</si>
  <si>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목장에 가축을 최대 (n)마리 배치해보세요.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</si>
  <si>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</si>
  <si>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</si>
  <si>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</si>
  <si>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</si>
  <si>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</si>
  <si>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</si>
  <si>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</si>
  <si>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</si>
  <si>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</si>
  <si>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</si>
  <si>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</si>
  <si>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</si>
  <si>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</si>
  <si>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</si>
  <si>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</si>
  <si>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</si>
  <si>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</si>
  <si>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명성 레벨을 (n)까지 올려보세요.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</si>
  <si>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</si>
  <si>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</si>
  <si>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</si>
  <si>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</si>
  <si>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</si>
  <si>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</si>
  <si>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</si>
  <si>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</si>
  <si>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</si>
  <si>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</si>
  <si>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</si>
  <si>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가축 인벤토리를 (n)회 확장하세요.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</si>
  <si>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</si>
  <si>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</si>
  <si>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</si>
  <si>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</si>
  <si>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</si>
  <si>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</si>
  <si>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</si>
  <si>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</si>
  <si>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</si>
  <si>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</si>
  <si>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</si>
  <si>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</si>
  <si>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</si>
  <si>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</si>
  <si>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</si>
  <si>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</si>
  <si>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</si>
  <si>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</si>
  <si>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</si>
  <si>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</si>
  <si>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</si>
  <si>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</si>
  <si>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</si>
  <si>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</si>
  <si>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</si>
  <si>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</si>
  <si>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</si>
  <si>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</si>
  <si>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</si>
  <si>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</si>
  <si>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</si>
  <si>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</si>
  <si>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</si>
  <si>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1;이 정도 대회 성적이라면 폴씨의 목장 따라가는 것도 문제는 아닐것 같아요!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</si>
  <si>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</si>
  <si>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</si>
  <si>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</si>
  <si>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</si>
  <si>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</si>
  <si>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</si>
  <si>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</si>
  <si>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2;축하는 해 드리겠습니다만.. 뭐 노력해 보시죠.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</si>
  <si>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</si>
  <si>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</si>
  <si>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</si>
  <si>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2;살다보면 이럴 때도 있지 않겠습니까? 기회는 다음에도 있으니 노력하다 보면 좋은 성적을 거두게 될 겁니다.</t>
  </si>
  <si>
    <t>2;You know... there are some good days and some bad days. Just keep trying hard and I'm sure you will ahcieve better results.</t>
  </si>
  <si>
    <t>2;4년마다 이루어지는 최우수 목장 선정대회에 대해서는 알고 계신게 있었습니까?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</si>
  <si>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</si>
  <si>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</si>
  <si>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</si>
  <si>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</si>
  <si>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</si>
  <si>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</si>
  <si>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</si>
  <si>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</si>
  <si>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</si>
  <si>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</si>
  <si>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</si>
  <si>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</si>
  <si>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</si>
  <si>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</si>
  <si>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</si>
  <si>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</si>
  <si>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</si>
  <si>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</si>
  <si>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</si>
  <si>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</si>
  <si>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</si>
  <si>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</si>
  <si>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</si>
  <si>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</si>
  <si>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</si>
  <si>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2;그러고 보니 마리씨는 이곳에서 목장을 운영하기 전에 도시에 있었다고 하시지 않았습니까?</t>
  </si>
  <si>
    <t>2;Didn't Mari say that she used to live in a city before starting to operate a ranch here?</t>
  </si>
  <si>
    <t>1;아` 그러고 보니 요즘따라 드는 생각인데` 목장에서 쓰는 치료제와 촉진제가 소에 좋을지 걱정이 들더라구요.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</si>
  <si>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</si>
  <si>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</si>
  <si>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</si>
  <si>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</si>
  <si>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</si>
  <si>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</si>
  <si>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</si>
  <si>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</si>
  <si>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</si>
  <si>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</si>
  <si>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</si>
  <si>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1;그런데 폴씨의 S and G 목장 말이에요. 예전부터 궁금했는데 규모가 대체 얼마나 되는거죠?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</si>
  <si>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</si>
  <si>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</si>
  <si>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</si>
  <si>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1;그러고 보니 가축들을 키우면서 여러가지 많은게 달라진것 같아요.</t>
  </si>
  <si>
    <t>1;Many things have changed as I started to raise animals.</t>
  </si>
  <si>
    <t>2;참` 이번에 교배 연구를 통해 새로운 가축 품종을 개발할 가능성이 열렸습니다. 아직까진 연구단계라 외부 공개는 하지 않고 있습니다.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</si>
  <si>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</si>
  <si>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</si>
  <si>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</si>
  <si>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2;그건 그렇다 치고` 지금까지 오면서 인생의 경쟁 상대같은게 있었습니까?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</si>
  <si>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</si>
  <si>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</si>
  <si>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</si>
  <si>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</si>
  <si>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</si>
  <si>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</si>
  <si>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</si>
  <si>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</si>
  <si>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</si>
  <si>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</si>
  <si>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</si>
  <si>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</si>
  <si>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</si>
  <si>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</si>
  <si>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</si>
  <si>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</si>
  <si>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</si>
  <si>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2;그런식이라뇨` 전 항상 타른 목장을 생각하면서 제가 해 줄 수 있는 최대한의 조언을 해주는 것 뿐입니다.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</si>
  <si>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</si>
  <si>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</si>
  <si>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</si>
  <si>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</si>
  <si>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</si>
  <si>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</si>
  <si>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</si>
  <si>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</si>
  <si>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</si>
  <si>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</si>
  <si>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</si>
  <si>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</si>
  <si>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</si>
  <si>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</si>
  <si>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</si>
  <si>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</si>
  <si>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</si>
  <si>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</si>
  <si>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</si>
  <si>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</si>
  <si>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</si>
  <si>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2;흠. 좀 더 일찍 물어볼 줄 알았는데` 이제야 궁금해 지신 모양이군요.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</si>
  <si>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</si>
  <si>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</si>
  <si>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</si>
  <si>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</si>
  <si>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</si>
  <si>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1;그럼요. 어떻게 시작한 목장인데` 잊을수가 없죠.</t>
  </si>
  <si>
    <t>1;Of course. I'd never forget how I got this ranch started.</t>
  </si>
  <si>
    <t>2;저희도 애를 먹기는 마찬가지입니다. 그래도 준비가 철저하다면 피해를 막을 수는 있죠.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</si>
  <si>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</si>
  <si>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</si>
  <si>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</si>
  <si>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</si>
  <si>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</si>
  <si>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</si>
  <si>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</si>
  <si>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</si>
  <si>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</si>
  <si>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1;목장들의 가축들이 순수 교배로 얻어진거였어요?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</si>
  <si>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</si>
  <si>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</si>
  <si>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</si>
  <si>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</si>
  <si>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</si>
  <si>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</si>
  <si>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</si>
  <si>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2;일전에 해외 구제역때문에 참가못했던 바이어들을 위해서 특별히 더 크게 준비되어있습니다.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</si>
  <si>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</si>
  <si>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</si>
  <si>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</si>
  <si>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</si>
  <si>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</si>
  <si>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2;뭔가에 집중하다 보면 원래 시간이 금방 금방 가는 법입니다.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</si>
  <si>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</si>
  <si>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</si>
  <si>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</si>
  <si>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</si>
  <si>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</si>
  <si>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1;아뇨` 당장 그 목장을 인수해버릴려고 생각하고 있었거든요.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</si>
  <si>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</si>
  <si>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</si>
  <si>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</si>
  <si>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</si>
  <si>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</si>
  <si>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</si>
  <si>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2;우유의 신선도를 대폭 향상 시키고` 기존 우유 대비 변질될 위험이 거의 제로에 가까운 새로운 저장 시설입니다.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</si>
  <si>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</si>
  <si>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</si>
  <si>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</si>
  <si>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</si>
  <si>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</si>
  <si>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</si>
  <si>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</si>
  <si>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2;이 지역에서 생산되는 우유도 유명하지만` 특히 치즈나 버터등의 가공품도 아주 유명하죠.</t>
  </si>
  <si>
    <t>2;The milk produced in this area is very famous` but the specialty of the region are processed dairy products such as cheese and butter.</t>
  </si>
  <si>
    <t>1;근데 이 대회는 4년에 한번씩 이루어지잖아요?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</si>
  <si>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</si>
  <si>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</si>
  <si>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</si>
  <si>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</si>
  <si>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</si>
  <si>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2;결론부터 말하자면 아무 문제 없습니다. 오랜 연구 끝에 가축들에게 어떠한 영향도 미치지 않도록 개발된 신 물질로 개발되었으니까요.</t>
  </si>
  <si>
    <t>2;No. No problem at all. It is developed with new substance that has no effect on the animals. Oh` the new substance was made through years of research.</t>
  </si>
  <si>
    <t>1;정말요? 웬지 폴씨라면 책상에 앉아서 일만 할 줄 알았는데.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</si>
  <si>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</si>
  <si>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</si>
  <si>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</si>
  <si>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</si>
  <si>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</si>
  <si>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</si>
  <si>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</si>
  <si>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2;원래는 국가에서 지원을 했지만 저희가 심사위원으로 들어간 뒤에는 저희쪽에서 대다수의 금액을 부담하고 있습니다.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</si>
  <si>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</si>
  <si>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</si>
  <si>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</si>
  <si>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</si>
  <si>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</si>
  <si>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</si>
  <si>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</si>
  <si>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2;물론이죠. 이 지역 내에서는 강제적인 유전자 조작을 통해 생산된 가축의 사용을 허용하고 있지 않습니다.</t>
  </si>
  <si>
    <t>2;Of course. Genetic alteration is not permitted in this region.</t>
  </si>
  <si>
    <t>1;그때는 도시에 살면서 항상 돈이 부족했다는 거에 마음이 제일 힘들었던 것 같아요.</t>
  </si>
  <si>
    <t>1;Well... the most difficult thing for me when I used to live in the city was that I was always stressed about not having enough money for anything.</t>
  </si>
  <si>
    <t>1;열심히 일해서 그 애의 콧대를 꺾을려고 했는데` 결국은 여기서 이렇게 잘 지내게 됐네요.</t>
  </si>
  <si>
    <t>1;I wanted to work hard and show him that I can be better` but look where I am now. Actually` I'm living a better life now.</t>
  </si>
  <si>
    <t>2;발병 국가에서 다녀온 인원들을 해당 지역으로 방문하지 못하도록 금지했기 때문이죠.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</si>
  <si>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</si>
  <si>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</si>
  <si>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</si>
  <si>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1;와` 의외네요. 폴씨라면 웬지 쉴때 황금 욕조에서 최고급 와인을 마시며 시간을 보낼 것 같았는데.</t>
  </si>
  <si>
    <t>1;Wow` that's a surprise. It seems like you would just lay back in golden tub and sip on sparkling wine or something.</t>
  </si>
  <si>
    <t>1;후후. 왜요? 폴씨 목장이 위험해지기라도 할 까봐요?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</si>
  <si>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</si>
  <si>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</si>
  <si>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</si>
  <si>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1;...안 알려 주셔서 정말 감사하네요. 좀 미리 알면 얼마나 좋았겠어요?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</si>
  <si>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</si>
  <si>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</si>
  <si>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</si>
  <si>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</si>
  <si>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</si>
  <si>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</si>
  <si>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</si>
  <si>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</si>
  <si>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</si>
  <si>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1;그게... 요즘은 웬지 제 의지와 상관 없이 목장이 운영되는거 같은 기분이 들어요.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</si>
  <si>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</si>
  <si>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</si>
  <si>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</si>
  <si>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</si>
  <si>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</si>
  <si>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</si>
  <si>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</si>
  <si>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2;마리씨는 가축을 편애하시는게 아닌지 의심되는군요.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</si>
  <si>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</si>
  <si>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</si>
  <si>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</si>
  <si>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</si>
  <si>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</si>
  <si>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</si>
  <si>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</si>
  <si>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</si>
  <si>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</si>
  <si>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</si>
  <si>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</si>
  <si>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2;현장이 어떻게 돌아가는지를 파악하는 것은 대표로써 당연한 업무중 하나라고 할 수 있습니다.</t>
  </si>
  <si>
    <t>2;I believe that the owner should have clear understanding of what's going on in the ranch.</t>
  </si>
  <si>
    <t>2;흠...사실 이곳에 함께 살았었는데` [넌 우리가 없어도 충분하니 우린 남은 여생을 즐기러 여행이나 가겠다] 라고 하시고 해외로 나가셨습니다.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</si>
  <si>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</si>
  <si>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</si>
  <si>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</si>
  <si>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</si>
  <si>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</si>
  <si>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</si>
  <si>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</si>
  <si>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</si>
  <si>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</si>
  <si>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</si>
  <si>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</si>
  <si>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</si>
  <si>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</si>
  <si>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</si>
  <si>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</si>
  <si>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</si>
  <si>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</si>
  <si>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</si>
  <si>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</si>
  <si>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</si>
  <si>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</si>
  <si>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</si>
  <si>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</si>
  <si>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</si>
  <si>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</si>
  <si>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</si>
  <si>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</si>
  <si>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</si>
  <si>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</si>
  <si>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</si>
  <si>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</si>
  <si>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2;더 이상 최고의 자리에 있다고 하더라도` 노력을 게을리하게 되면 다른 지역의 목장들 처럼 인수당하게 되는거죠.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</si>
  <si>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</si>
  <si>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</si>
  <si>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</si>
  <si>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</si>
  <si>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</si>
  <si>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</si>
  <si>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</si>
  <si>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1;뭔가 거대한 유리벽 너의 존재가 저를 손가락으로 조종한다는 꿈을 꾸기도...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</si>
  <si>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</si>
  <si>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</si>
  <si>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</si>
  <si>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</si>
  <si>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</si>
  <si>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</si>
  <si>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</si>
  <si>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1;그`그럴리가요. 전 제 목장에 있는 모든 가축들을 사랑해요.</t>
  </si>
  <si>
    <t>1;No way! I love all my animals in my ranch.</t>
  </si>
  <si>
    <t>2;그렇게 먹으면 살 찔텐데요.</t>
  </si>
  <si>
    <t>2;Eating like that will get you fat.</t>
  </si>
  <si>
    <t>1;지금이 몇 년이죠?</t>
  </si>
  <si>
    <t>1;What year is this year?</t>
  </si>
  <si>
    <t>1;...우와.</t>
  </si>
  <si>
    <t>1;... Wow!</t>
  </si>
  <si>
    <t>1;아무리 돈이 많아도 꼭 행복해지는 것은 아닌것 같아요.</t>
  </si>
  <si>
    <t>1;I don't think money` no matter how much you have` guarantees happiness.</t>
  </si>
  <si>
    <t>2;또한 이러한 약품은 전 세계 중 오직 이곳에서만 사용 할 수 있도록 철저하게 관리가 되어지고 있습니다.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</si>
  <si>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</si>
  <si>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</si>
  <si>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</si>
  <si>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</si>
  <si>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2;첫달만에 그만두고 도망가지 않을까 싶었습니다.</t>
  </si>
  <si>
    <t>2;I thought I'd quit on my first month and run away.</t>
  </si>
  <si>
    <t>2;액수로 따지자면 적지 않은 금액이지만 이런 대회를 통해서 축척되는 이미지가 저희 목장 그룹에 큰 도움이 되고 있습니다.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</si>
  <si>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</si>
  <si>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</si>
  <si>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</si>
  <si>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2;마리씨 목장에서 나오는 작물들로는 참가하지 않는 것이 정신건강에 좋을 것 같아 말씀드리지 않은 것 뿐입니다.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</si>
  <si>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</si>
  <si>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</si>
  <si>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</si>
  <si>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</si>
  <si>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</si>
  <si>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</si>
  <si>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</si>
  <si>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</si>
  <si>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</si>
  <si>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2;저희 목장의 연구시설에서 치료제 개발이 끝나가니 다음 해애는 다시 활발해 질겁니다.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</si>
  <si>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</si>
  <si>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</si>
  <si>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</si>
  <si>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</si>
  <si>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</si>
  <si>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</si>
  <si>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</si>
  <si>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</si>
  <si>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</si>
  <si>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</si>
  <si>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</si>
  <si>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</si>
  <si>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</si>
  <si>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</si>
  <si>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</si>
  <si>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</si>
  <si>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</si>
  <si>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</si>
  <si>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</si>
  <si>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2;부질없는 생각을 하시는군요. 집에가서 스마트폰이나 충전시키시죠.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</si>
  <si>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</si>
  <si>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</si>
  <si>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</si>
  <si>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</si>
  <si>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</si>
  <si>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</si>
  <si>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</si>
  <si>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</si>
  <si>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</si>
  <si>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</si>
  <si>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</si>
  <si>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</si>
  <si>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</si>
  <si>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</si>
  <si>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</si>
  <si>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</si>
  <si>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</si>
  <si>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</si>
  <si>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</si>
  <si>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</si>
  <si>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</si>
  <si>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</si>
  <si>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</si>
  <si>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2;제가 언제 거짓말을 한적이 있습니까?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</si>
  <si>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</si>
  <si>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</si>
  <si>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</si>
  <si>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</si>
  <si>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</si>
  <si>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</si>
  <si>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</si>
  <si>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</si>
  <si>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</si>
  <si>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</si>
  <si>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</si>
  <si>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</si>
  <si>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</si>
  <si>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</si>
  <si>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</si>
  <si>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</si>
  <si>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</si>
  <si>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</si>
  <si>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</si>
  <si>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</si>
  <si>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</si>
  <si>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</si>
  <si>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</si>
  <si>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</si>
  <si>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</si>
  <si>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</si>
  <si>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</si>
  <si>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2;아예 목장에 치즈 가공소를 하나 차리시는게 어떻습니까? 그럼 매일 먹고 보름달 처럼 될텐데.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</si>
  <si>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</si>
  <si>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</si>
  <si>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</si>
  <si>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</si>
  <si>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</si>
  <si>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</si>
  <si>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</si>
  <si>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</si>
  <si>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</si>
  <si>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</si>
  <si>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</si>
  <si>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</si>
  <si>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</si>
  <si>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</si>
  <si>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</si>
  <si>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</si>
  <si>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</si>
  <si>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</si>
  <si>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</si>
  <si>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</si>
  <si>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</si>
  <si>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</si>
  <si>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</si>
  <si>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</si>
  <si>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</si>
  <si>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</si>
  <si>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</si>
  <si>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</si>
  <si>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</si>
  <si>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</si>
  <si>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</si>
  <si>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</si>
  <si>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</si>
  <si>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</si>
  <si>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</si>
  <si>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</si>
  <si>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</si>
  <si>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</si>
  <si>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</si>
  <si>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</si>
  <si>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</si>
  <si>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</si>
  <si>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</si>
  <si>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</si>
  <si>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</si>
  <si>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</si>
  <si>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</si>
  <si>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</si>
  <si>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</si>
  <si>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</si>
  <si>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</si>
  <si>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</si>
  <si>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</si>
  <si>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</si>
  <si>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</si>
  <si>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</si>
  <si>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</si>
  <si>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</si>
  <si>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</si>
  <si>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</si>
  <si>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</si>
  <si>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</si>
  <si>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</si>
  <si>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</si>
  <si>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</si>
  <si>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</si>
  <si>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</si>
  <si>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</si>
  <si>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</si>
  <si>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</si>
  <si>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</si>
  <si>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</si>
  <si>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</si>
  <si>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</si>
  <si>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</si>
  <si>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</si>
  <si>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</si>
  <si>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</si>
  <si>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</si>
  <si>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</si>
  <si>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</si>
  <si>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</si>
  <si>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</si>
  <si>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</si>
  <si>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</si>
  <si>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</si>
  <si>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</si>
  <si>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</si>
  <si>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</si>
  <si>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</si>
  <si>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</si>
  <si>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</si>
  <si>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</si>
  <si>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</si>
  <si>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</si>
  <si>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</si>
  <si>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</si>
  <si>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</si>
  <si>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</si>
  <si>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</si>
  <si>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</si>
  <si>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</si>
  <si>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</si>
  <si>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</si>
  <si>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</si>
  <si>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</si>
  <si>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</si>
  <si>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</si>
  <si>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</si>
  <si>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</si>
  <si>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</si>
  <si>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</si>
  <si>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</si>
  <si>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</si>
  <si>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</si>
  <si>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</si>
  <si>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</si>
  <si>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</si>
  <si>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</si>
  <si>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</si>
  <si>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</si>
  <si>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</si>
  <si>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</si>
  <si>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</si>
  <si>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</si>
  <si>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</si>
  <si>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</si>
  <si>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</si>
  <si>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</si>
  <si>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</si>
  <si>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</si>
  <si>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</si>
  <si>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</si>
  <si>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</si>
  <si>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</si>
  <si>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</si>
  <si>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</si>
  <si>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</si>
  <si>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</si>
  <si>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</si>
  <si>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</si>
  <si>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</si>
  <si>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상점에 새로운^가축이 들어왔어요!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</si>
  <si>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</si>
  <si>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</si>
  <si>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</si>
  <si>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</si>
  <si>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</si>
  <si>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</si>
  <si>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</si>
  <si>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</si>
  <si>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</si>
  <si>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목장에 가축을^추가로 배치할 수 있어요!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</si>
  <si>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</si>
  <si>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</si>
  <si>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</si>
  <si>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</si>
  <si>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</si>
  <si>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일반 교배에서^새로운 가축 등장!</t>
  </si>
  <si>
    <t>You got a new animal^through general breeding!</t>
  </si>
  <si>
    <t>10레벨^가축 오픈</t>
  </si>
  <si>
    <t>Lv. 10 animal^is now open.</t>
  </si>
  <si>
    <t>20레벨^가축 오픈</t>
  </si>
  <si>
    <t>Lv. 20 animal^is now open.</t>
  </si>
  <si>
    <t>30레벨^가축 오픈</t>
  </si>
  <si>
    <t>Lv. 30 animal^is now open.</t>
  </si>
  <si>
    <t>40레벨^가축 오픈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</si>
  <si>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</si>
  <si>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</si>
  <si>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</si>
  <si>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</si>
  <si>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</si>
  <si>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</si>
  <si>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</si>
  <si>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거래를 하면서 모은 [FF0000]코인[-]과 교배로 얻은 [FF0000]가축[-]으로`^목장을 구매 할 수 있습니다.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</si>
  <si>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</si>
  <si>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</si>
  <si>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</si>
  <si>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</si>
  <si>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</si>
  <si>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</si>
  <si>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</si>
  <si>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뿐만 아니라 레벨도 추가로 상승가능하며^교배에서 좋은 가축을 얻을 가능성도 높아집니다.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</si>
  <si>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</si>
  <si>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</si>
  <si>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</si>
  <si>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</si>
  <si>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</si>
  <si>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</si>
  <si>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</si>
  <si>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</si>
  <si>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</si>
  <si>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</si>
  <si>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</si>
  <si>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</si>
  <si>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</si>
  <si>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</si>
  <si>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</si>
  <si>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</si>
  <si>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</si>
  <si>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</si>
  <si>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</si>
  <si>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</si>
  <si>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</si>
  <si>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젖소</t>
  </si>
  <si>
    <t>Milk Cow</t>
  </si>
  <si>
    <t>하늘색 젖소</t>
  </si>
  <si>
    <t>Blue Milk Cow</t>
  </si>
  <si>
    <t>노랑 젖소</t>
  </si>
  <si>
    <t>Yellow Milk Cow</t>
  </si>
  <si>
    <t>검은소</t>
  </si>
  <si>
    <t>Black Bull</t>
  </si>
  <si>
    <t>분홍 점박이 젖소</t>
  </si>
  <si>
    <t>Pink Spotted Milk Cow</t>
  </si>
  <si>
    <t>노랑 점박이 젖소</t>
  </si>
  <si>
    <t>Yellow Spotted Milk Cow</t>
  </si>
  <si>
    <t>파란 꽃무늬 젖소</t>
  </si>
  <si>
    <t>Blue Flower Pattern Milk Cow</t>
  </si>
  <si>
    <t>분홍 꽃무늬 젖소</t>
  </si>
  <si>
    <t>Pink Flower Pattern Milk Cow</t>
  </si>
  <si>
    <t>연보라 꽃무늬 젖소</t>
  </si>
  <si>
    <t>Purple Flower Pattern Milk Cow</t>
  </si>
  <si>
    <t>빗살무늬 젖소</t>
  </si>
  <si>
    <t>Stripe Pattern Milk Cow</t>
  </si>
  <si>
    <t>터프한 젖소</t>
  </si>
  <si>
    <t>Tough Milk Cow</t>
  </si>
  <si>
    <t>봉제 인형 소</t>
  </si>
  <si>
    <t>Rag Doll Cow</t>
  </si>
  <si>
    <t>세일러 젖소</t>
  </si>
  <si>
    <t>Sailor Milk Cow</t>
  </si>
  <si>
    <t>얼짱 젖소</t>
  </si>
  <si>
    <t>Gorgeous Milk Cow</t>
  </si>
  <si>
    <t>무법자 젖소</t>
  </si>
  <si>
    <t>Outlaw Milk Cow</t>
  </si>
  <si>
    <t>블랙야크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</si>
  <si>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</si>
  <si>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</si>
  <si>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</si>
  <si>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</si>
  <si>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</si>
  <si>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</si>
  <si>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</si>
  <si>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</si>
  <si>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</si>
  <si>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</si>
  <si>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</si>
  <si>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</si>
  <si>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</si>
  <si>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</si>
  <si>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</si>
  <si>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</si>
  <si>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</si>
  <si>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</si>
  <si>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</si>
  <si>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</si>
  <si>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</si>
  <si>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</si>
  <si>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</si>
  <si>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</si>
  <si>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</si>
  <si>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</si>
  <si>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</si>
  <si>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</si>
  <si>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</si>
  <si>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</si>
  <si>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</si>
  <si>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</si>
  <si>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</si>
  <si>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</si>
  <si>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</si>
  <si>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</si>
  <si>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</si>
  <si>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</si>
  <si>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</si>
  <si>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</si>
  <si>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</si>
  <si>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</si>
  <si>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</si>
  <si>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</si>
  <si>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</si>
  <si>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</si>
  <si>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</si>
  <si>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</si>
  <si>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</si>
  <si>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</si>
  <si>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</si>
  <si>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</si>
  <si>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</si>
  <si>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</si>
  <si>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</si>
  <si>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</si>
  <si>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</si>
  <si>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</si>
  <si>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</si>
  <si>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</si>
  <si>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</si>
  <si>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</si>
  <si>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검은양</t>
  </si>
  <si>
    <t>Black Sheep</t>
  </si>
  <si>
    <t>노란별무늬 양</t>
  </si>
  <si>
    <t>Yellow Star Sheep</t>
  </si>
  <si>
    <t>파란별무늬 양</t>
  </si>
  <si>
    <t>Blue Star Sheep</t>
  </si>
  <si>
    <t>노랑 체크무늬 양</t>
  </si>
  <si>
    <t>Yellow Checkered Sheep</t>
  </si>
  <si>
    <t>분홍 체크무늬 양</t>
  </si>
  <si>
    <t>Pink Checkered Sheep</t>
  </si>
  <si>
    <t>하늘색 체크무늬 양</t>
  </si>
  <si>
    <t>Blue Checkered Sheep</t>
  </si>
  <si>
    <t>봉제 인형 양</t>
  </si>
  <si>
    <t>Rag Doll Sheep</t>
  </si>
  <si>
    <t>늑대가죽 양</t>
  </si>
  <si>
    <t>Wolf Skin Sheep</t>
  </si>
  <si>
    <t>시크한 검은 양</t>
  </si>
  <si>
    <t>Chic Black Sheep</t>
  </si>
  <si>
    <t>얼짱 양</t>
  </si>
  <si>
    <t>Gorgeous Sheep</t>
  </si>
  <si>
    <t>뭉게뭉게 구름 양</t>
  </si>
  <si>
    <t>Cotton Cloud Sheep</t>
  </si>
  <si>
    <t>황금뿔 양</t>
  </si>
  <si>
    <t>Golden Horn Sheep</t>
  </si>
  <si>
    <t>황금털 양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</si>
  <si>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</si>
  <si>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</si>
  <si>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</si>
  <si>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</si>
  <si>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</si>
  <si>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</si>
  <si>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</si>
  <si>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</si>
  <si>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</si>
  <si>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</si>
  <si>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</si>
  <si>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</si>
  <si>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</si>
  <si>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</si>
  <si>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</si>
  <si>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</si>
  <si>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</si>
  <si>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</si>
  <si>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</si>
  <si>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</si>
  <si>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</si>
  <si>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</si>
  <si>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</si>
  <si>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</si>
  <si>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</si>
  <si>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</si>
  <si>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</si>
  <si>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</si>
  <si>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</si>
  <si>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</si>
  <si>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</si>
  <si>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</si>
  <si>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</si>
  <si>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</si>
  <si>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</si>
  <si>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</si>
  <si>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</si>
  <si>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</si>
  <si>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</si>
  <si>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</si>
  <si>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</si>
  <si>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</si>
  <si>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</si>
  <si>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</si>
  <si>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</si>
  <si>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</si>
  <si>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</si>
  <si>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</si>
  <si>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</si>
  <si>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</si>
  <si>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</si>
  <si>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</si>
  <si>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</si>
  <si>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</si>
  <si>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</si>
  <si>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</si>
  <si>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산양</t>
  </si>
  <si>
    <t>Mountain Goat</t>
  </si>
  <si>
    <t>갈색 산양</t>
  </si>
  <si>
    <t>Brown Mountain Goat</t>
  </si>
  <si>
    <t>분홍 산양</t>
  </si>
  <si>
    <t>Pink Mountain Goat</t>
  </si>
  <si>
    <t>검은 산양</t>
  </si>
  <si>
    <t>Black Mountain Goat</t>
  </si>
  <si>
    <t>하얀 점박이 산양</t>
  </si>
  <si>
    <t>White Spotted Mountain Goat</t>
  </si>
  <si>
    <t>노랑 점박이 산양</t>
  </si>
  <si>
    <t>Yellow Spotted Mountain Goat</t>
  </si>
  <si>
    <t>하늘색 러블리 산양</t>
  </si>
  <si>
    <t>Lovely Blue Mountain Goat</t>
  </si>
  <si>
    <t>분홍 러블리 산양</t>
  </si>
  <si>
    <t>Lovely Pink Mountain Goat</t>
  </si>
  <si>
    <t>보라 러블리 산양</t>
  </si>
  <si>
    <t>Lovely Purple Mountain Goat</t>
  </si>
  <si>
    <t>봉제 인형 산양</t>
  </si>
  <si>
    <t>Rag Doll Mountain Goat</t>
  </si>
  <si>
    <t>빵봉투 산양</t>
  </si>
  <si>
    <t>Bread Bag Mountain Goat</t>
  </si>
  <si>
    <t>팔랑팔랑 산양</t>
  </si>
  <si>
    <t>Lively Mountain Goat</t>
  </si>
  <si>
    <t>루돌프 산양</t>
  </si>
  <si>
    <t>Rudolf Mountain Goat</t>
  </si>
  <si>
    <t>얼짱 산양</t>
  </si>
  <si>
    <t>Gorgeous Mountain Goat</t>
  </si>
  <si>
    <t>조로 산양</t>
  </si>
  <si>
    <t>Zorro Mountain Goat</t>
  </si>
  <si>
    <t>얼음뿔 산양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</si>
  <si>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</si>
  <si>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</si>
  <si>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</si>
  <si>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</si>
  <si>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</si>
  <si>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</si>
  <si>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</si>
  <si>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</si>
  <si>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</si>
  <si>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</si>
  <si>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</si>
  <si>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</si>
  <si>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</si>
  <si>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</si>
  <si>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</si>
  <si>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</si>
  <si>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</si>
  <si>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</si>
  <si>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</si>
  <si>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</si>
  <si>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</si>
  <si>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</si>
  <si>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</si>
  <si>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</si>
  <si>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</si>
  <si>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</si>
  <si>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</si>
  <si>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</si>
  <si>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</si>
  <si>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</si>
  <si>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</si>
  <si>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</si>
  <si>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</si>
  <si>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</si>
  <si>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</si>
  <si>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</si>
  <si>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</si>
  <si>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</si>
  <si>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</si>
  <si>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</si>
  <si>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</si>
  <si>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</si>
  <si>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</si>
  <si>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</si>
  <si>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</si>
  <si>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</si>
  <si>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</si>
  <si>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</si>
  <si>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</si>
  <si>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</si>
  <si>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</si>
  <si>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</si>
  <si>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</si>
  <si>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</si>
  <si>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</si>
  <si>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</si>
  <si>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</si>
  <si>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</si>
  <si>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</si>
  <si>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</si>
  <si>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</si>
  <si>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</si>
  <si>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</si>
  <si>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</si>
  <si>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</si>
  <si>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</si>
  <si>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</si>
  <si>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</si>
  <si>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</si>
  <si>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</si>
  <si>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</si>
  <si>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</si>
  <si>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가축에게 줄 건초생산</t>
  </si>
  <si>
    <t>Produces hay for feeding the animals.</t>
  </si>
  <si>
    <t>교배에 사용될 하트 생산</t>
  </si>
  <si>
    <t>Produces heart for crossbreeding.</t>
  </si>
  <si>
    <t>가축회복에 쓸 회복제 생산</t>
  </si>
  <si>
    <t>가축촉진에 쓸 촉진제 생산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</si>
  <si>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</si>
  <si>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</si>
  <si>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</si>
  <si>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</si>
  <si>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</si>
  <si>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</si>
  <si>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</si>
  <si>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</si>
  <si>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</si>
  <si>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</si>
  <si>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</si>
  <si>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</si>
  <si>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</si>
  <si>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</si>
  <si>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</si>
  <si>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</si>
  <si>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</si>
  <si>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</si>
  <si>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</si>
  <si>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</si>
  <si>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</si>
  <si>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</si>
  <si>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</si>
  <si>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</si>
  <si>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</si>
  <si>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</si>
  <si>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</si>
  <si>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</si>
  <si>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</si>
  <si>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</si>
  <si>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</si>
  <si>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</si>
  <si>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</si>
  <si>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</si>
  <si>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</si>
  <si>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</si>
  <si>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</si>
  <si>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</si>
  <si>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</si>
  <si>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</si>
  <si>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</si>
  <si>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</si>
  <si>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</si>
  <si>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</si>
  <si>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</si>
  <si>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</si>
  <si>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</si>
  <si>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</si>
  <si>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</si>
  <si>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</si>
  <si>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</si>
  <si>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</si>
  <si>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</si>
  <si>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</si>
  <si>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</si>
  <si>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</si>
  <si>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</si>
  <si>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</si>
  <si>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</si>
  <si>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</si>
  <si>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</si>
  <si>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</si>
  <si>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</si>
  <si>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</si>
  <si>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</si>
  <si>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</si>
  <si>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</si>
  <si>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</si>
  <si>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</si>
  <si>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</si>
  <si>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</si>
  <si>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</si>
  <si>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</si>
  <si>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</si>
  <si>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</si>
  <si>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</si>
  <si>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</si>
  <si>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</si>
  <si>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</si>
  <si>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7" type="noConversion"/>
  </si>
  <si>
    <t>수의사들이 애용하는 치료제 10개</t>
    <phoneticPr fontId="7" type="noConversion"/>
  </si>
  <si>
    <t>수의사들이 애용하는 치료제 20개</t>
    <phoneticPr fontId="7" type="noConversion"/>
  </si>
  <si>
    <t>수의사들이 애용하는 치료제 30개</t>
    <phoneticPr fontId="7" type="noConversion"/>
  </si>
  <si>
    <t>수의사들이 애용하는 치료제 40개</t>
    <phoneticPr fontId="7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</si>
  <si>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</si>
  <si>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</si>
  <si>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</si>
  <si>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</si>
  <si>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</si>
  <si>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</si>
  <si>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</si>
  <si>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</si>
  <si>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</si>
  <si>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</si>
  <si>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</si>
  <si>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</si>
  <si>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</si>
  <si>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</si>
  <si>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</si>
  <si>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</si>
  <si>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</si>
  <si>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</si>
  <si>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</si>
  <si>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</si>
  <si>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</si>
  <si>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</si>
  <si>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</si>
  <si>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</si>
  <si>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</si>
  <si>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</si>
  <si>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</si>
  <si>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</si>
  <si>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</si>
  <si>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</si>
  <si>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</si>
  <si>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</si>
  <si>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</si>
  <si>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</si>
  <si>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</si>
  <si>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</si>
  <si>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</si>
  <si>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</si>
  <si>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</si>
  <si>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</si>
  <si>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</si>
  <si>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</si>
  <si>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</si>
  <si>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</si>
  <si>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</si>
  <si>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</si>
  <si>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</si>
  <si>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</si>
  <si>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</si>
  <si>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</si>
  <si>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</si>
  <si>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</si>
  <si>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</si>
  <si>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</si>
  <si>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</si>
  <si>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</si>
  <si>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</si>
  <si>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</si>
  <si>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</si>
  <si>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</si>
  <si>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</si>
  <si>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</si>
  <si>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7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</si>
  <si>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</si>
  <si>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</si>
  <si>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</si>
  <si>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</si>
  <si>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</si>
  <si>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</si>
  <si>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</si>
  <si>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</si>
  <si>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</si>
  <si>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</si>
  <si>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</si>
  <si>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</si>
  <si>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</si>
  <si>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</si>
  <si>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</si>
  <si>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</si>
  <si>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</si>
  <si>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</si>
  <si>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</si>
  <si>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</si>
  <si>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</si>
  <si>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</si>
  <si>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</si>
  <si>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</si>
  <si>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</si>
  <si>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</si>
  <si>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</si>
  <si>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</si>
  <si>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</si>
  <si>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</si>
  <si>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</si>
  <si>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</si>
  <si>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</si>
  <si>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</si>
  <si>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</si>
  <si>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</si>
  <si>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</si>
  <si>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</si>
  <si>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</si>
  <si>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</si>
  <si>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</si>
  <si>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</si>
  <si>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</si>
  <si>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</si>
  <si>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</si>
  <si>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</si>
  <si>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</si>
  <si>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</si>
  <si>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</si>
  <si>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</si>
  <si>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</si>
  <si>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</si>
  <si>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</si>
  <si>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</si>
  <si>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</si>
  <si>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</si>
  <si>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</si>
  <si>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</si>
  <si>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</si>
  <si>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</si>
  <si>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</si>
  <si>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</si>
  <si>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</si>
  <si>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</si>
  <si>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</si>
  <si>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</si>
  <si>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</si>
  <si>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</si>
  <si>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</si>
  <si>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</si>
  <si>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</si>
  <si>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</si>
  <si>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</si>
  <si>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</si>
  <si>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</si>
  <si>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</si>
  <si>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</si>
  <si>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7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</si>
  <si>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</si>
  <si>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</si>
  <si>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</si>
  <si>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</si>
  <si>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</si>
  <si>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</si>
  <si>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</si>
  <si>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</si>
  <si>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</si>
  <si>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</si>
  <si>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</si>
  <si>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</si>
  <si>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</si>
  <si>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</si>
  <si>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</si>
  <si>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</si>
  <si>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</si>
  <si>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</si>
  <si>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</si>
  <si>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</si>
  <si>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</si>
  <si>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</si>
  <si>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</si>
  <si>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</si>
  <si>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</si>
  <si>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</si>
  <si>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</si>
  <si>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</si>
  <si>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</si>
  <si>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</si>
  <si>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</si>
  <si>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</si>
  <si>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</si>
  <si>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</si>
  <si>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</si>
  <si>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</si>
  <si>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</si>
  <si>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</si>
  <si>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</si>
  <si>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</si>
  <si>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</si>
  <si>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</si>
  <si>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</si>
  <si>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</si>
  <si>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</si>
  <si>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</si>
  <si>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</si>
  <si>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</si>
  <si>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</si>
  <si>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</si>
  <si>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</si>
  <si>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</si>
  <si>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</si>
  <si>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</si>
  <si>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</si>
  <si>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</si>
  <si>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</si>
  <si>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</si>
  <si>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</si>
  <si>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</si>
  <si>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</si>
  <si>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</si>
  <si>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</si>
  <si>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</si>
  <si>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</si>
  <si>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</si>
  <si>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</si>
  <si>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</si>
  <si>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</si>
  <si>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</si>
  <si>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</si>
  <si>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</si>
  <si>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</si>
  <si>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</si>
  <si>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</si>
  <si>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</si>
  <si>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</si>
  <si>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</si>
  <si>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</si>
  <si>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</si>
  <si>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</si>
  <si>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</si>
  <si>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</si>
  <si>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</si>
  <si>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</si>
  <si>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</si>
  <si>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</si>
  <si>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</si>
  <si>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</si>
  <si>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</si>
  <si>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</si>
  <si>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</si>
  <si>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</si>
  <si>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</si>
  <si>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</si>
  <si>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</si>
  <si>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</si>
  <si>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</si>
  <si>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</si>
  <si>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</si>
  <si>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</si>
  <si>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</si>
  <si>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</si>
  <si>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</si>
  <si>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</si>
  <si>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</si>
  <si>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</si>
  <si>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</si>
  <si>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</si>
  <si>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</si>
  <si>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</si>
  <si>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</si>
  <si>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</si>
  <si>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</si>
  <si>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</si>
  <si>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</si>
  <si>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</si>
  <si>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</si>
  <si>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</si>
  <si>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</si>
  <si>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</si>
  <si>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</si>
  <si>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</si>
  <si>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</si>
  <si>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</si>
  <si>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</si>
  <si>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</si>
  <si>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</si>
  <si>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</si>
  <si>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</si>
  <si>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</si>
  <si>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</si>
  <si>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</si>
  <si>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</si>
  <si>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</si>
  <si>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</si>
  <si>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</si>
  <si>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</si>
  <si>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</si>
  <si>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</si>
  <si>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</si>
  <si>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</si>
  <si>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</si>
  <si>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</si>
  <si>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</si>
  <si>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</si>
  <si>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</si>
  <si>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</si>
  <si>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</si>
  <si>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</si>
  <si>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</si>
  <si>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</si>
  <si>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</si>
  <si>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</si>
  <si>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</si>
  <si>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</si>
  <si>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</si>
  <si>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</si>
  <si>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</si>
  <si>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</si>
  <si>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</si>
  <si>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</si>
  <si>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</si>
  <si>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</si>
  <si>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</si>
  <si>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</si>
  <si>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</si>
  <si>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</si>
  <si>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</si>
  <si>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</si>
  <si>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</si>
  <si>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</si>
  <si>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</si>
  <si>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</si>
  <si>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</si>
  <si>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</si>
  <si>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</si>
  <si>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</si>
  <si>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</si>
  <si>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</si>
  <si>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</si>
  <si>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</si>
  <si>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</si>
  <si>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</si>
  <si>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</si>
  <si>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</si>
  <si>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</si>
  <si>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</si>
  <si>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</si>
  <si>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</si>
  <si>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</si>
  <si>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</si>
  <si>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</si>
  <si>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</si>
  <si>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</si>
  <si>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</si>
  <si>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</si>
  <si>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</si>
  <si>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</si>
  <si>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</si>
  <si>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</si>
  <si>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</si>
  <si>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</si>
  <si>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</si>
  <si>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</si>
  <si>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</si>
  <si>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</si>
  <si>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</si>
  <si>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</si>
  <si>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</si>
  <si>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</si>
  <si>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</si>
  <si>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</si>
  <si>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</si>
  <si>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</si>
  <si>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</si>
  <si>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</si>
  <si>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</si>
  <si>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</si>
  <si>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</si>
  <si>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</si>
  <si>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</si>
  <si>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</si>
  <si>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</si>
  <si>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</si>
  <si>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</si>
  <si>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</si>
  <si>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</si>
  <si>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</si>
  <si>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</si>
  <si>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</si>
  <si>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</si>
  <si>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</si>
  <si>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</si>
  <si>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</si>
  <si>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</si>
  <si>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</si>
  <si>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</si>
  <si>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</si>
  <si>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</si>
  <si>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</si>
  <si>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</si>
  <si>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</si>
  <si>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</si>
  <si>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</si>
  <si>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</si>
  <si>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</si>
  <si>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</si>
  <si>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</si>
  <si>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</si>
  <si>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</si>
  <si>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</si>
  <si>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</si>
  <si>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</si>
  <si>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</si>
  <si>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</si>
  <si>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</si>
  <si>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</si>
  <si>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</si>
  <si>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</si>
  <si>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</si>
  <si>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</si>
  <si>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</si>
  <si>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</si>
  <si>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</si>
  <si>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</si>
  <si>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</si>
  <si>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</si>
  <si>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</si>
  <si>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</si>
  <si>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</si>
  <si>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</si>
  <si>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</si>
  <si>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</si>
  <si>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</si>
  <si>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</si>
  <si>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</si>
  <si>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</si>
  <si>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</si>
  <si>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</si>
  <si>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</si>
  <si>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수정</t>
  </si>
  <si>
    <t>Crystal</t>
  </si>
  <si>
    <t>수정 뭉치</t>
  </si>
  <si>
    <t>Crystal Pack</t>
  </si>
  <si>
    <t>수정 주머니</t>
  </si>
  <si>
    <t>Crystal Sack</t>
  </si>
  <si>
    <t>작은 수정 상자</t>
  </si>
  <si>
    <t>Small Crystal Box</t>
  </si>
  <si>
    <t>큰 수정 상자</t>
  </si>
  <si>
    <t>Large Crystal Box</t>
  </si>
  <si>
    <t>대형 수정 상자</t>
  </si>
  <si>
    <t>X-Large Crystal Box</t>
  </si>
  <si>
    <t>친구초대용 수정 15</t>
  </si>
  <si>
    <t>Friend Invitation Crystal 15</t>
  </si>
  <si>
    <t>출석보상용 수정 5</t>
  </si>
  <si>
    <t>Login Reward Crystal 5</t>
  </si>
  <si>
    <t>튜토리얼보상수정</t>
  </si>
  <si>
    <t>Tutorial Reward Crystal</t>
  </si>
  <si>
    <t>수정10</t>
  </si>
  <si>
    <t>Crystal10</t>
  </si>
  <si>
    <t>수정20</t>
  </si>
  <si>
    <t>Crystal20</t>
  </si>
  <si>
    <t>수정30</t>
  </si>
  <si>
    <t>Crystal30</t>
  </si>
  <si>
    <t>수정40</t>
  </si>
  <si>
    <t>Crystal40</t>
  </si>
  <si>
    <t>수정50</t>
  </si>
  <si>
    <t>Crystal50</t>
  </si>
  <si>
    <t>수정60</t>
  </si>
  <si>
    <t>Crystal60</t>
  </si>
  <si>
    <t>수정70</t>
  </si>
  <si>
    <t>Crystal70</t>
  </si>
  <si>
    <t>수정80</t>
  </si>
  <si>
    <t>Crystal80</t>
  </si>
  <si>
    <t>수정90</t>
  </si>
  <si>
    <t>Crystal90</t>
  </si>
  <si>
    <t>수정100</t>
  </si>
  <si>
    <t>Crystal100</t>
  </si>
  <si>
    <t>수정150</t>
  </si>
  <si>
    <t>Crystal150</t>
  </si>
  <si>
    <t>수정200</t>
  </si>
  <si>
    <t>Crystal200</t>
  </si>
  <si>
    <t>수정250</t>
  </si>
  <si>
    <t>Crystal250</t>
  </si>
  <si>
    <t>수정300</t>
  </si>
  <si>
    <t>Crystal300</t>
  </si>
  <si>
    <t>수정1</t>
  </si>
  <si>
    <t>Crystal1</t>
  </si>
  <si>
    <t>수정2</t>
  </si>
  <si>
    <t>Crystal2</t>
  </si>
  <si>
    <t>수정3</t>
  </si>
  <si>
    <t>Crystal3</t>
  </si>
  <si>
    <t>수정4</t>
  </si>
  <si>
    <t>Crystal4</t>
  </si>
  <si>
    <t>수정5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</si>
  <si>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</si>
  <si>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</si>
  <si>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</si>
  <si>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</si>
  <si>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</si>
  <si>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</si>
  <si>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</si>
  <si>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</si>
  <si>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</si>
  <si>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</si>
  <si>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</si>
  <si>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</si>
  <si>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</si>
  <si>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</si>
  <si>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</si>
  <si>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</si>
  <si>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</si>
  <si>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</si>
  <si>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</si>
  <si>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</si>
  <si>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</si>
  <si>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</si>
  <si>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</si>
  <si>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</si>
  <si>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</si>
  <si>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</si>
  <si>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</si>
  <si>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</si>
  <si>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</si>
  <si>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</si>
  <si>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</si>
  <si>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</si>
  <si>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</si>
  <si>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</si>
  <si>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</si>
  <si>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</si>
  <si>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</si>
  <si>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</si>
  <si>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</si>
  <si>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</si>
  <si>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</si>
  <si>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</si>
  <si>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</si>
  <si>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</si>
  <si>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</si>
  <si>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</si>
  <si>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</si>
  <si>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</si>
  <si>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</si>
  <si>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</si>
  <si>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</si>
  <si>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</si>
  <si>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</si>
  <si>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</si>
  <si>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</si>
  <si>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</si>
  <si>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</si>
  <si>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</si>
  <si>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</si>
  <si>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</si>
  <si>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</si>
  <si>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</si>
  <si>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</si>
  <si>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</si>
  <si>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</si>
  <si>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</si>
  <si>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</si>
  <si>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</si>
  <si>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</si>
  <si>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</si>
  <si>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</si>
  <si>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</si>
  <si>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</si>
  <si>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</si>
  <si>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</si>
  <si>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</si>
  <si>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</si>
  <si>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</si>
  <si>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</si>
  <si>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</si>
  <si>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</si>
  <si>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</si>
  <si>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</si>
  <si>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</si>
  <si>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</si>
  <si>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</si>
  <si>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</si>
  <si>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</si>
  <si>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</si>
  <si>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</si>
  <si>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</si>
  <si>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</si>
  <si>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</si>
  <si>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</si>
  <si>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</si>
  <si>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</si>
  <si>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7" type="noConversion"/>
  </si>
  <si>
    <t>Milk Tank Lv.{0}</t>
    <phoneticPr fontId="7" type="noConversion"/>
  </si>
  <si>
    <t>label(freshcool)</t>
  </si>
  <si>
    <t>품질향상 Lv.{0}</t>
    <phoneticPr fontId="7" type="noConversion"/>
  </si>
  <si>
    <t>Quality Improvement Lv.{0}</t>
    <phoneticPr fontId="7" type="noConversion"/>
  </si>
  <si>
    <t>label(pure)</t>
  </si>
  <si>
    <t>축사 환경 개선 Lv.{0}</t>
    <phoneticPr fontId="7" type="noConversion"/>
  </si>
  <si>
    <t>Barn Environment Improvement Lv.{0}</t>
    <phoneticPr fontId="7" type="noConversion"/>
  </si>
  <si>
    <t>label(basketinfo)</t>
  </si>
  <si>
    <t>양동이 Lv.{0}</t>
    <phoneticPr fontId="7" type="noConversion"/>
  </si>
  <si>
    <t>Pail Lv.{0}</t>
    <phoneticPr fontId="7" type="noConversion"/>
  </si>
  <si>
    <t>label(pumpInfo)</t>
  </si>
  <si>
    <t>착유기 Lv.{0}</t>
    <phoneticPr fontId="7" type="noConversion"/>
  </si>
  <si>
    <t>Milk Pump Lv.{0}</t>
    <phoneticPr fontId="7" type="noConversion"/>
  </si>
  <si>
    <t>label(transferinfo)</t>
  </si>
  <si>
    <t>주입기 Lv.{0}</t>
    <phoneticPr fontId="7" type="noConversion"/>
  </si>
  <si>
    <t>Pump Lv.{0}</t>
    <phoneticPr fontId="7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</si>
  <si>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</si>
  <si>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</si>
  <si>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</si>
  <si>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</si>
  <si>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</si>
  <si>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</si>
  <si>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</si>
  <si>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</si>
  <si>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</si>
  <si>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</si>
  <si>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</si>
  <si>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</si>
  <si>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</si>
  <si>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</si>
  <si>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</si>
  <si>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</si>
  <si>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</si>
  <si>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</si>
  <si>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</si>
  <si>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</si>
  <si>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</si>
  <si>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</si>
  <si>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</si>
  <si>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</si>
  <si>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</si>
  <si>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</si>
  <si>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</si>
  <si>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</si>
  <si>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</si>
  <si>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</si>
  <si>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</si>
  <si>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</si>
  <si>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</si>
  <si>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</si>
  <si>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</si>
  <si>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</si>
  <si>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</si>
  <si>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</si>
  <si>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</si>
  <si>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</si>
  <si>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</si>
  <si>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</si>
  <si>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</si>
  <si>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</si>
  <si>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</si>
  <si>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</si>
  <si>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</si>
  <si>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</si>
  <si>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</si>
  <si>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</si>
  <si>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</si>
  <si>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</si>
  <si>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</si>
  <si>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</si>
  <si>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</si>
  <si>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</si>
  <si>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</si>
  <si>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</si>
  <si>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</si>
  <si>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</si>
  <si>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</si>
  <si>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</si>
  <si>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</si>
  <si>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</si>
  <si>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</si>
  <si>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</si>
  <si>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</si>
  <si>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</si>
  <si>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</si>
  <si>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</si>
  <si>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</si>
  <si>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</si>
  <si>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</si>
  <si>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</si>
  <si>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</si>
  <si>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</si>
  <si>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</si>
  <si>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</si>
  <si>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</si>
  <si>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</si>
  <si>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</si>
  <si>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</si>
  <si>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</si>
  <si>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</si>
  <si>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</si>
  <si>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</si>
  <si>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</si>
  <si>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</si>
  <si>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</si>
  <si>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</si>
  <si>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</si>
  <si>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</si>
  <si>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</si>
  <si>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</si>
  <si>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</si>
  <si>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</si>
  <si>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</si>
  <si>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</si>
  <si>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</si>
  <si>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</si>
  <si>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</si>
  <si>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</si>
  <si>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</si>
  <si>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</si>
  <si>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</si>
  <si>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</si>
  <si>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</si>
  <si>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</si>
  <si>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</si>
  <si>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</si>
  <si>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</si>
  <si>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</si>
  <si>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</si>
  <si>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</si>
  <si>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</si>
  <si>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</si>
  <si>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</si>
  <si>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</si>
  <si>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</si>
  <si>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</si>
  <si>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</si>
  <si>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</si>
  <si>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</si>
  <si>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</si>
  <si>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</si>
  <si>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</si>
  <si>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</si>
  <si>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7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</si>
  <si>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</si>
  <si>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</si>
  <si>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</si>
  <si>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</si>
  <si>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</si>
  <si>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</si>
  <si>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합성패션리더 젖소</t>
    <phoneticPr fontId="1" type="noConversion"/>
  </si>
  <si>
    <t>합성폭주족 젖소</t>
    <phoneticPr fontId="1" type="noConversion"/>
  </si>
  <si>
    <t>합성레이디레이스 양</t>
    <phoneticPr fontId="1" type="noConversion"/>
  </si>
  <si>
    <t>합성럭셔리코트 양</t>
    <phoneticPr fontId="1" type="noConversion"/>
  </si>
  <si>
    <t>합성거친털 산양</t>
    <phoneticPr fontId="1" type="noConversion"/>
  </si>
  <si>
    <t>합성불꽃털 산양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</si>
  <si>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</si>
  <si>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</si>
  <si>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</si>
  <si>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</si>
  <si>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</si>
  <si>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</si>
  <si>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</si>
  <si>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</si>
  <si>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</si>
  <si>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</si>
  <si>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ipure008</t>
  </si>
  <si>
    <t>ipure009</t>
  </si>
  <si>
    <t>floor_08</t>
  </si>
  <si>
    <t>floor_09</t>
  </si>
  <si>
    <t>floor_10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</si>
  <si>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</si>
  <si>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</si>
  <si>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</si>
  <si>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</si>
  <si>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</si>
  <si>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</si>
  <si>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</si>
  <si>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</si>
  <si>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</si>
  <si>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</si>
  <si>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</si>
  <si>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도감 보상 30 수정</t>
    <phoneticPr fontId="1" type="noConversion"/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</si>
  <si>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</si>
  <si>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</si>
  <si>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</si>
  <si>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</si>
  <si>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</si>
  <si>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</si>
  <si>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</si>
  <si>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</si>
  <si>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</si>
  <si>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</si>
  <si>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</si>
  <si>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</si>
  <si>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</si>
  <si>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</si>
  <si>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</si>
  <si>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</si>
  <si>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</si>
  <si>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</si>
  <si>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</si>
  <si>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</si>
  <si>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</si>
  <si>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</si>
  <si>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</si>
  <si>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</si>
  <si>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</si>
  <si>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합성보라색패션리더 젖소</t>
    <phoneticPr fontId="1" type="noConversion"/>
  </si>
  <si>
    <t>합성푸른색패션리더 젖소</t>
    <phoneticPr fontId="1" type="noConversion"/>
  </si>
  <si>
    <t>합성남색폭주족 젖소</t>
    <phoneticPr fontId="1" type="noConversion"/>
  </si>
  <si>
    <t>합성갈색폭주족 젖소</t>
    <phoneticPr fontId="1" type="noConversion"/>
  </si>
  <si>
    <t>합성하늘색레이디레이스 양</t>
    <phoneticPr fontId="1" type="noConversion"/>
  </si>
  <si>
    <t>합성연보라레이디레이스 양</t>
    <phoneticPr fontId="1" type="noConversion"/>
  </si>
  <si>
    <t>합성주황색럭셔리코트 양</t>
    <phoneticPr fontId="1" type="noConversion"/>
  </si>
  <si>
    <t>합성연보라럭셔리코트 양</t>
    <phoneticPr fontId="1" type="noConversion"/>
  </si>
  <si>
    <t>합성노란털거친털 산양</t>
    <phoneticPr fontId="1" type="noConversion"/>
  </si>
  <si>
    <t>합성푸른털거친털 산양</t>
    <phoneticPr fontId="1" type="noConversion"/>
  </si>
  <si>
    <t>합성푸른색불꽃털 산양</t>
    <phoneticPr fontId="1" type="noConversion"/>
  </si>
  <si>
    <t>합성초록색불꽃털 산양</t>
    <phoneticPr fontId="1" type="noConversion"/>
  </si>
  <si>
    <t>24^25^26^27^28^29</t>
    <phoneticPr fontId="1" type="noConversion"/>
  </si>
  <si>
    <t>122^123^124^125^126^127</t>
    <phoneticPr fontId="1" type="noConversion"/>
  </si>
  <si>
    <t>222^223^224^225^226^227</t>
    <phoneticPr fontId="1" type="noConversion"/>
  </si>
  <si>
    <t>1^2^3^4^100^101^5^6^102^200^103^7^201^8^104^105^9^202^10^203^106^107^204^11^205^12^108^109^206^13^207^14^110^111^15^112^208^210^113^211^114^212^213^214^16^115^215^19^118^218^17^20^21^23^117^119^120^121^217^219^220^221^24^25^26^27^28^29^122^123^124^125^126^127^222^223^224^225^226^227</t>
    <phoneticPr fontId="1" type="noConversion"/>
  </si>
  <si>
    <t>합성얼음냉기 젖소</t>
    <phoneticPr fontId="1" type="noConversion"/>
  </si>
  <si>
    <t>합성별빛털 양</t>
    <phoneticPr fontId="1" type="noConversion"/>
  </si>
  <si>
    <t>합성방울방울 산양</t>
    <phoneticPr fontId="1" type="noConversion"/>
  </si>
  <si>
    <t>//사용안하는 부분</t>
    <phoneticPr fontId="1" type="noConversion"/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</si>
  <si>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</si>
  <si>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</si>
  <si>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</si>
  <si>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</si>
  <si>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</si>
  <si>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</si>
  <si>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</si>
  <si>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</si>
  <si>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</si>
  <si>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</si>
  <si>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</si>
  <si>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</si>
  <si>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</si>
  <si>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</si>
  <si>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</si>
  <si>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</si>
  <si>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</si>
  <si>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</si>
  <si>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도감 보상 20 수정</t>
    <phoneticPr fontId="1" type="noConversion"/>
  </si>
  <si>
    <t>도감 보상 프리미엄 티켓 2장</t>
    <phoneticPr fontId="1" type="noConversion"/>
  </si>
  <si>
    <t>도감 보상 프리미엄 티켓 5장</t>
    <phoneticPr fontId="1" type="noConversion"/>
  </si>
  <si>
    <t>도감 보상 40 수정</t>
    <phoneticPr fontId="1" type="noConversion"/>
  </si>
  <si>
    <t>imtan010</t>
    <phoneticPr fontId="1" type="noConversion"/>
  </si>
  <si>
    <t>ipure010</t>
    <phoneticPr fontId="1" type="noConversion"/>
  </si>
  <si>
    <t>ipure010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</si>
  <si>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</si>
  <si>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</si>
  <si>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</si>
  <si>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</si>
  <si>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</si>
  <si>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</si>
  <si>
    <t xml:space="preserve">Establish milk </t>
  </si>
  <si>
    <t xml:space="preserve">Distribution of milk </t>
  </si>
  <si>
    <t xml:space="preserve">Blue milk </t>
  </si>
  <si>
    <t xml:space="preserve">Green Milk </t>
  </si>
  <si>
    <t xml:space="preserve">Daegwallyeong milk </t>
  </si>
  <si>
    <t xml:space="preserve">Yeonsae milk </t>
  </si>
  <si>
    <t xml:space="preserve">Paz taereu </t>
  </si>
  <si>
    <t xml:space="preserve">Strong milk </t>
  </si>
  <si>
    <t xml:space="preserve">Barista Milk </t>
  </si>
  <si>
    <t xml:space="preserve">Vintage Milk </t>
  </si>
  <si>
    <t xml:space="preserve">Meister Dairy </t>
  </si>
  <si>
    <t xml:space="preserve">Glory Dairy </t>
  </si>
  <si>
    <t xml:space="preserve">Pretty milk </t>
  </si>
  <si>
    <t>Cow Group President</t>
  </si>
  <si>
    <t xml:space="preserve">Basic cows collection </t>
  </si>
  <si>
    <t xml:space="preserve">Black Cow Bar </t>
  </si>
  <si>
    <t xml:space="preserve">Floral Collection Cows </t>
  </si>
  <si>
    <t xml:space="preserve">Special cow collection </t>
  </si>
  <si>
    <t xml:space="preserve">Unique collection of cows </t>
  </si>
  <si>
    <t xml:space="preserve">Mysterious Cows Collection </t>
  </si>
  <si>
    <t xml:space="preserve">Basic amount of collection </t>
  </si>
  <si>
    <t xml:space="preserve">Black Sheep Bar </t>
  </si>
  <si>
    <t xml:space="preserve">Plaid Sheep Bar </t>
  </si>
  <si>
    <t xml:space="preserve">Special collections amount </t>
  </si>
  <si>
    <t xml:space="preserve">Unique collection of amounts </t>
  </si>
  <si>
    <t xml:space="preserve">Mysterious amount toolbar </t>
  </si>
  <si>
    <t xml:space="preserve">Basic Goat Bar </t>
  </si>
  <si>
    <t xml:space="preserve">Black Goat Bar </t>
  </si>
  <si>
    <t xml:space="preserve">Lovely Goat Bar </t>
  </si>
  <si>
    <t xml:space="preserve">Special Goat Bar </t>
  </si>
  <si>
    <t xml:space="preserve">Unique Goat collection </t>
  </si>
  <si>
    <t xml:space="preserve">Mysterious Goat Bar </t>
  </si>
  <si>
    <t xml:space="preserve">Animal World Collection </t>
  </si>
  <si>
    <t xml:space="preserve">Gongjubyeong cow collection </t>
  </si>
  <si>
    <t xml:space="preserve">Cotton Candy Sheep Bar </t>
  </si>
  <si>
    <t xml:space="preserve">Hood Goat Bar </t>
  </si>
  <si>
    <t xml:space="preserve">Fashion leaders cow collection </t>
  </si>
  <si>
    <t xml:space="preserve">Cow biker bar </t>
  </si>
  <si>
    <t xml:space="preserve">Lady Lace Collection positive </t>
  </si>
  <si>
    <t xml:space="preserve">Luxury sheep coat collection </t>
  </si>
  <si>
    <t xml:space="preserve">Rough goat hair collection </t>
  </si>
  <si>
    <t>Flame goat fur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</si>
</sst>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0" tint="-0.1499984740745262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499984740745262"/>
      <name val="맑은 고딕"/>
      <family val="3"/>
      <charset val="129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4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6" fillId="0" borderId="0"/>
    <xf numFmtId="0" fontId="12" fillId="0" borderId="0" applyNumberFormat="0" applyFill="0" applyBorder="0" applyAlignment="0" applyProtection="0">
      <alignment vertical="center"/>
    </xf>
  </cellStyleXfs>
  <cellXfs count="6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6" borderId="0" xfId="0" applyFont="1" applyFill="1">
      <alignment vertical="center"/>
    </xf>
    <xf numFmtId="0" fontId="9" fillId="0" borderId="0" xfId="0" applyFont="1" applyAlignment="1">
      <alignment horizontal="left" vertical="top"/>
    </xf>
    <xf numFmtId="0" fontId="9" fillId="14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49" fontId="9" fillId="10" borderId="3" xfId="0" applyNumberFormat="1" applyFont="1" applyFill="1" applyBorder="1" applyAlignment="1">
      <alignment horizontal="left" vertical="top"/>
    </xf>
    <xf numFmtId="9" fontId="9" fillId="0" borderId="3" xfId="0" applyNumberFormat="1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 wrapText="1"/>
    </xf>
    <xf numFmtId="0" fontId="9" fillId="9" borderId="5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49" fontId="9" fillId="9" borderId="5" xfId="0" applyNumberFormat="1" applyFont="1" applyFill="1" applyBorder="1" applyAlignment="1">
      <alignment horizontal="left" vertical="top"/>
    </xf>
    <xf numFmtId="9" fontId="9" fillId="0" borderId="5" xfId="0" applyNumberFormat="1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9" fontId="9" fillId="0" borderId="1" xfId="0" applyNumberFormat="1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 wrapText="1"/>
    </xf>
    <xf numFmtId="0" fontId="9" fillId="9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9" fontId="9" fillId="0" borderId="7" xfId="0" applyNumberFormat="1" applyFont="1" applyFill="1" applyBorder="1" applyAlignment="1">
      <alignment horizontal="left" vertical="top"/>
    </xf>
    <xf numFmtId="9" fontId="9" fillId="10" borderId="3" xfId="0" applyNumberFormat="1" applyFont="1" applyFill="1" applyBorder="1" applyAlignment="1">
      <alignment horizontal="left" vertical="top"/>
    </xf>
    <xf numFmtId="0" fontId="9" fillId="9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10" fontId="9" fillId="10" borderId="1" xfId="0" applyNumberFormat="1" applyFont="1" applyFill="1" applyBorder="1" applyAlignment="1">
      <alignment horizontal="left" vertical="top"/>
    </xf>
    <xf numFmtId="10" fontId="9" fillId="9" borderId="7" xfId="0" applyNumberFormat="1" applyFont="1" applyFill="1" applyBorder="1" applyAlignment="1">
      <alignment horizontal="left" vertical="top"/>
    </xf>
    <xf numFmtId="10" fontId="9" fillId="10" borderId="3" xfId="0" applyNumberFormat="1" applyFont="1" applyFill="1" applyBorder="1" applyAlignment="1">
      <alignment horizontal="left" vertical="top"/>
    </xf>
    <xf numFmtId="9" fontId="9" fillId="9" borderId="5" xfId="0" applyNumberFormat="1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12" borderId="0" xfId="0" applyFont="1" applyFill="1">
      <alignment vertical="center"/>
    </xf>
    <xf numFmtId="0" fontId="6" fillId="1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8" fillId="6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6" fillId="0" borderId="0" xfId="0" applyFont="1">
      <alignment vertical="center"/>
    </xf>
    <xf numFmtId="0" fontId="28" fillId="0" borderId="0" xfId="0" applyFont="1" applyFill="1" applyAlignment="1">
      <alignment horizontal="right" vertical="center"/>
    </xf>
    <xf numFmtId="0" fontId="28" fillId="6" borderId="0" xfId="0" applyFont="1" applyFill="1" applyBorder="1">
      <alignment vertical="center"/>
    </xf>
    <xf numFmtId="0" fontId="28" fillId="50" borderId="0" xfId="0" applyFont="1" applyFill="1">
      <alignment vertical="center"/>
    </xf>
    <xf numFmtId="0" fontId="28" fillId="49" borderId="0" xfId="0" applyFont="1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32" fillId="51" borderId="1" xfId="0" applyFont="1" applyFill="1" applyBorder="1">
      <alignment vertical="center"/>
    </xf>
    <xf numFmtId="0" fontId="32" fillId="8" borderId="1" xfId="0" applyFont="1" applyFill="1" applyBorder="1">
      <alignment vertical="center"/>
    </xf>
    <xf numFmtId="0" fontId="6" fillId="53" borderId="0" xfId="0" applyFont="1" applyFill="1">
      <alignment vertical="center"/>
    </xf>
    <xf numFmtId="0" fontId="6" fillId="54" borderId="0" xfId="0" applyFont="1" applyFill="1">
      <alignment vertical="center"/>
    </xf>
    <xf numFmtId="0" fontId="9" fillId="53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33" fillId="0" borderId="0" xfId="0" applyFont="1">
      <alignment vertical="center"/>
    </xf>
    <xf numFmtId="0" fontId="32" fillId="4" borderId="1" xfId="0" applyFont="1" applyFill="1" applyBorder="1">
      <alignment vertical="center"/>
    </xf>
    <xf numFmtId="0" fontId="32" fillId="4" borderId="19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6" fillId="0" borderId="0" xfId="0" quotePrefix="1" applyFont="1">
      <alignment vertical="center"/>
    </xf>
    <xf numFmtId="0" fontId="8" fillId="0" borderId="0" xfId="0" applyFont="1">
      <alignment vertical="center"/>
    </xf>
    <xf numFmtId="0" fontId="8" fillId="3" borderId="17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0" borderId="18" xfId="0" applyFont="1" applyBorder="1">
      <alignment vertical="center"/>
    </xf>
    <xf numFmtId="0" fontId="0" fillId="55" borderId="0" xfId="0" applyFill="1">
      <alignment vertical="center"/>
    </xf>
    <xf numFmtId="0" fontId="0" fillId="0" borderId="0" xfId="0">
      <alignment vertical="center"/>
    </xf>
    <xf numFmtId="0" fontId="34" fillId="0" borderId="0" xfId="0" applyFont="1" applyFill="1">
      <alignment vertical="center"/>
    </xf>
    <xf numFmtId="0" fontId="35" fillId="0" borderId="0" xfId="0" applyFont="1">
      <alignment vertical="center"/>
    </xf>
    <xf numFmtId="0" fontId="6" fillId="0" borderId="0" xfId="0" quotePrefix="1" applyFont="1" applyFill="1">
      <alignment vertical="center"/>
    </xf>
    <xf numFmtId="0" fontId="5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37" fillId="7" borderId="0" xfId="0" applyFont="1" applyFill="1">
      <alignment vertical="center"/>
    </xf>
    <xf numFmtId="0" fontId="28" fillId="3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8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0" borderId="0" xfId="0" applyFont="1" applyFill="1" applyBorder="1">
      <alignment vertical="center"/>
    </xf>
    <xf numFmtId="0" fontId="38" fillId="6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9" borderId="0" xfId="0" applyFont="1" applyFill="1" applyAlignment="1">
      <alignment horizontal="center" vertical="center"/>
    </xf>
    <xf numFmtId="0" fontId="28" fillId="3" borderId="0" xfId="0" applyFont="1" applyFill="1" applyBorder="1" applyAlignment="1">
      <alignment horizontal="left" vertical="center"/>
    </xf>
    <xf numFmtId="0" fontId="28" fillId="10" borderId="0" xfId="0" applyFont="1" applyFill="1">
      <alignment vertical="center"/>
    </xf>
    <xf numFmtId="0" fontId="28" fillId="11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9" fillId="5" borderId="0" xfId="0" applyFont="1" applyFill="1">
      <alignment vertical="center"/>
    </xf>
    <xf numFmtId="0" fontId="28" fillId="6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8" fillId="50" borderId="0" xfId="0" applyFont="1" applyFill="1" applyAlignment="1">
      <alignment horizontal="left" vertical="center"/>
    </xf>
    <xf numFmtId="0" fontId="28" fillId="12" borderId="0" xfId="0" applyFont="1" applyFill="1">
      <alignment vertical="center"/>
    </xf>
    <xf numFmtId="0" fontId="28" fillId="15" borderId="0" xfId="0" applyFont="1" applyFill="1">
      <alignment vertical="center"/>
    </xf>
    <xf numFmtId="0" fontId="28" fillId="14" borderId="0" xfId="0" applyFont="1" applyFill="1">
      <alignment vertical="center"/>
    </xf>
    <xf numFmtId="0" fontId="28" fillId="16" borderId="0" xfId="0" applyFont="1" applyFill="1">
      <alignment vertical="center"/>
    </xf>
    <xf numFmtId="0" fontId="28" fillId="17" borderId="0" xfId="0" applyFont="1" applyFill="1">
      <alignment vertical="center"/>
    </xf>
    <xf numFmtId="0" fontId="28" fillId="5" borderId="0" xfId="0" quotePrefix="1" applyFont="1" applyFill="1">
      <alignment vertical="center"/>
    </xf>
    <xf numFmtId="0" fontId="10" fillId="5" borderId="0" xfId="1" applyFont="1" applyFill="1" applyAlignment="1" applyProtection="1">
      <alignment vertical="center"/>
    </xf>
    <xf numFmtId="0" fontId="10" fillId="5" borderId="0" xfId="1" quotePrefix="1" applyFont="1" applyFill="1" applyAlignment="1" applyProtection="1">
      <alignment vertical="center"/>
    </xf>
    <xf numFmtId="0" fontId="28" fillId="55" borderId="0" xfId="0" applyFont="1" applyFill="1">
      <alignment vertical="center"/>
    </xf>
    <xf numFmtId="0" fontId="6" fillId="0" borderId="0" xfId="0" quotePrefix="1" applyNumberFormat="1" applyFont="1" applyFill="1">
      <alignment vertical="center"/>
    </xf>
    <xf numFmtId="0" fontId="34" fillId="0" borderId="0" xfId="0" applyFont="1">
      <alignment vertical="center"/>
    </xf>
    <xf numFmtId="0" fontId="42" fillId="55" borderId="0" xfId="0" applyFont="1" applyFill="1" applyAlignment="1">
      <alignment horizontal="center" vertical="center"/>
    </xf>
    <xf numFmtId="0" fontId="42" fillId="16" borderId="0" xfId="0" applyFont="1" applyFill="1" applyAlignment="1">
      <alignment horizontal="center" vertical="center"/>
    </xf>
    <xf numFmtId="0" fontId="42" fillId="52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6" borderId="1" xfId="0" applyFont="1" applyFill="1" applyBorder="1">
      <alignment vertical="center"/>
    </xf>
    <xf numFmtId="0" fontId="34" fillId="50" borderId="1" xfId="0" applyFont="1" applyFill="1" applyBorder="1">
      <alignment vertical="center"/>
    </xf>
    <xf numFmtId="0" fontId="35" fillId="50" borderId="1" xfId="0" applyFont="1" applyFill="1" applyBorder="1">
      <alignment vertical="center"/>
    </xf>
    <xf numFmtId="0" fontId="35" fillId="9" borderId="1" xfId="0" applyFont="1" applyFill="1" applyBorder="1">
      <alignment vertical="center"/>
    </xf>
    <xf numFmtId="0" fontId="35" fillId="8" borderId="1" xfId="0" applyFont="1" applyFill="1" applyBorder="1">
      <alignment vertical="center"/>
    </xf>
    <xf numFmtId="0" fontId="34" fillId="50" borderId="0" xfId="0" applyFont="1" applyFill="1" applyAlignment="1">
      <alignment horizontal="center" vertical="center"/>
    </xf>
    <xf numFmtId="0" fontId="34" fillId="61" borderId="1" xfId="0" applyFont="1" applyFill="1" applyBorder="1">
      <alignment vertical="center"/>
    </xf>
    <xf numFmtId="0" fontId="34" fillId="0" borderId="0" xfId="0" applyFont="1" applyAlignment="1">
      <alignment vertical="center"/>
    </xf>
    <xf numFmtId="0" fontId="34" fillId="50" borderId="0" xfId="0" applyFont="1" applyFill="1">
      <alignment vertical="center"/>
    </xf>
    <xf numFmtId="0" fontId="8" fillId="50" borderId="18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0" borderId="0" xfId="0" applyFont="1" applyFill="1" applyAlignment="1">
      <alignment vertical="center" wrapText="1"/>
    </xf>
    <xf numFmtId="0" fontId="6" fillId="51" borderId="0" xfId="0" applyFont="1" applyFill="1">
      <alignment vertical="center"/>
    </xf>
    <xf numFmtId="0" fontId="6" fillId="51" borderId="0" xfId="0" applyFont="1" applyFill="1" applyAlignment="1">
      <alignment vertical="center" wrapText="1"/>
    </xf>
    <xf numFmtId="0" fontId="6" fillId="13" borderId="0" xfId="0" applyFont="1" applyFill="1">
      <alignment vertical="center"/>
    </xf>
    <xf numFmtId="0" fontId="6" fillId="13" borderId="0" xfId="0" applyFont="1" applyFill="1" applyAlignment="1">
      <alignment vertical="center" wrapText="1"/>
    </xf>
    <xf numFmtId="0" fontId="6" fillId="52" borderId="0" xfId="0" applyFont="1" applyFill="1" applyAlignment="1">
      <alignment vertical="center" wrapText="1"/>
    </xf>
    <xf numFmtId="0" fontId="6" fillId="49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4" borderId="0" xfId="0" applyFont="1" applyFill="1" applyBorder="1">
      <alignment vertical="center"/>
    </xf>
    <xf numFmtId="0" fontId="6" fillId="62" borderId="0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28" fillId="5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15" borderId="1" xfId="0" applyFont="1" applyFill="1" applyBorder="1">
      <alignment vertical="center"/>
    </xf>
    <xf numFmtId="0" fontId="6" fillId="61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67" borderId="0" xfId="0" applyFont="1" applyFill="1">
      <alignment vertical="center"/>
    </xf>
    <xf numFmtId="0" fontId="6" fillId="56" borderId="0" xfId="0" applyFont="1" applyFill="1">
      <alignment vertical="center"/>
    </xf>
    <xf numFmtId="0" fontId="7" fillId="1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15" borderId="0" xfId="0" applyFont="1" applyFill="1">
      <alignment vertical="center"/>
    </xf>
    <xf numFmtId="0" fontId="8" fillId="0" borderId="18" xfId="0" applyFont="1" applyFill="1" applyBorder="1">
      <alignment vertical="center"/>
    </xf>
    <xf numFmtId="0" fontId="36" fillId="60" borderId="1" xfId="0" applyFont="1" applyFill="1" applyBorder="1">
      <alignment vertical="center"/>
    </xf>
    <xf numFmtId="0" fontId="6" fillId="15" borderId="0" xfId="0" applyFont="1" applyFill="1">
      <alignment vertical="center"/>
    </xf>
    <xf numFmtId="0" fontId="6" fillId="57" borderId="0" xfId="0" applyFont="1" applyFill="1">
      <alignment vertical="center"/>
    </xf>
    <xf numFmtId="0" fontId="36" fillId="58" borderId="1" xfId="0" applyFont="1" applyFill="1" applyBorder="1">
      <alignment vertical="center"/>
    </xf>
    <xf numFmtId="0" fontId="36" fillId="56" borderId="1" xfId="0" applyFont="1" applyFill="1" applyBorder="1">
      <alignment vertical="center"/>
    </xf>
    <xf numFmtId="0" fontId="36" fillId="13" borderId="1" xfId="0" applyFont="1" applyFill="1" applyBorder="1">
      <alignment vertical="center"/>
    </xf>
    <xf numFmtId="0" fontId="36" fillId="57" borderId="1" xfId="0" applyFont="1" applyFill="1" applyBorder="1">
      <alignment vertical="center"/>
    </xf>
    <xf numFmtId="0" fontId="36" fillId="59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9" borderId="0" xfId="0" applyFont="1" applyFill="1" applyBorder="1">
      <alignment vertical="center"/>
    </xf>
    <xf numFmtId="0" fontId="6" fillId="52" borderId="0" xfId="0" applyFont="1" applyFill="1" applyBorder="1">
      <alignment vertical="center"/>
    </xf>
    <xf numFmtId="0" fontId="6" fillId="10" borderId="0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8" fillId="62" borderId="18" xfId="0" applyFont="1" applyFill="1" applyBorder="1">
      <alignment vertical="center"/>
    </xf>
    <xf numFmtId="0" fontId="29" fillId="62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60" borderId="0" xfId="0" quotePrefix="1" applyFont="1" applyFill="1">
      <alignment vertical="center"/>
    </xf>
    <xf numFmtId="0" fontId="6" fillId="6" borderId="0" xfId="0" quotePrefix="1" applyFont="1" applyFill="1">
      <alignment vertical="center"/>
    </xf>
    <xf numFmtId="0" fontId="8" fillId="3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0" borderId="0" xfId="0" applyFont="1">
      <alignment vertical="center"/>
    </xf>
    <xf numFmtId="0" fontId="0" fillId="50" borderId="0" xfId="0" applyFill="1">
      <alignment vertical="center"/>
    </xf>
    <xf numFmtId="0" fontId="6" fillId="5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5" borderId="1" xfId="0" applyFont="1" applyFill="1" applyBorder="1">
      <alignment vertical="center"/>
    </xf>
    <xf numFmtId="0" fontId="6" fillId="65" borderId="0" xfId="0" applyFont="1" applyFill="1">
      <alignment vertical="center"/>
    </xf>
    <xf numFmtId="0" fontId="6" fillId="10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0" fontId="6" fillId="52" borderId="0" xfId="0" applyFont="1" applyFill="1">
      <alignment vertical="center"/>
    </xf>
    <xf numFmtId="0" fontId="6" fillId="10" borderId="0" xfId="0" applyFont="1" applyFill="1" applyAlignment="1">
      <alignment horizontal="right" vertical="center"/>
    </xf>
    <xf numFmtId="0" fontId="6" fillId="66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72" borderId="0" xfId="0" applyFont="1" applyFill="1" applyAlignment="1">
      <alignment horizontal="right" vertical="center"/>
    </xf>
    <xf numFmtId="0" fontId="8" fillId="72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7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62" borderId="19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15" borderId="0" xfId="0" applyFont="1" applyFill="1" applyAlignment="1">
      <alignment horizontal="right" vertical="center"/>
    </xf>
    <xf numFmtId="0" fontId="6" fillId="4" borderId="1" xfId="0" applyFont="1" applyFill="1" applyBorder="1">
      <alignment vertical="center"/>
    </xf>
    <xf numFmtId="0" fontId="6" fillId="62" borderId="7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0" borderId="20" xfId="0" applyFont="1" applyBorder="1">
      <alignment vertical="center"/>
    </xf>
    <xf numFmtId="0" fontId="6" fillId="61" borderId="20" xfId="0" applyFont="1" applyFill="1" applyBorder="1">
      <alignment vertical="center"/>
    </xf>
    <xf numFmtId="0" fontId="6" fillId="15" borderId="20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56" borderId="20" xfId="0" applyFont="1" applyFill="1" applyBorder="1">
      <alignment vertical="center"/>
    </xf>
    <xf numFmtId="0" fontId="3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22" xfId="0" applyFont="1" applyBorder="1">
      <alignment vertical="center"/>
    </xf>
    <xf numFmtId="0" fontId="6" fillId="60" borderId="1" xfId="0" applyFont="1" applyFill="1" applyBorder="1">
      <alignment vertical="center"/>
    </xf>
    <xf numFmtId="0" fontId="6" fillId="60" borderId="22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22" xfId="0" applyFont="1" applyFill="1" applyBorder="1">
      <alignment vertical="center"/>
    </xf>
    <xf numFmtId="0" fontId="6" fillId="51" borderId="1" xfId="0" applyFont="1" applyFill="1" applyBorder="1">
      <alignment vertical="center"/>
    </xf>
    <xf numFmtId="0" fontId="6" fillId="52" borderId="1" xfId="0" applyFont="1" applyFill="1" applyBorder="1">
      <alignment vertical="center"/>
    </xf>
    <xf numFmtId="176" fontId="6" fillId="62" borderId="1" xfId="0" applyNumberFormat="1" applyFont="1" applyFill="1" applyBorder="1">
      <alignment vertical="center"/>
    </xf>
    <xf numFmtId="176" fontId="6" fillId="62" borderId="1" xfId="43" applyNumberFormat="1" applyFont="1" applyFill="1" applyBorder="1">
      <alignment vertical="center"/>
    </xf>
    <xf numFmtId="0" fontId="6" fillId="74" borderId="1" xfId="0" applyFont="1" applyFill="1" applyBorder="1">
      <alignment vertical="center"/>
    </xf>
    <xf numFmtId="0" fontId="6" fillId="16" borderId="1" xfId="0" applyFont="1" applyFill="1" applyBorder="1">
      <alignment vertical="center"/>
    </xf>
    <xf numFmtId="0" fontId="6" fillId="73" borderId="1" xfId="0" applyFont="1" applyFill="1" applyBorder="1">
      <alignment vertical="center"/>
    </xf>
    <xf numFmtId="176" fontId="6" fillId="4" borderId="1" xfId="43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1" xfId="0" applyNumberFormat="1" applyFont="1" applyFill="1" applyBorder="1">
      <alignment vertical="center"/>
    </xf>
    <xf numFmtId="0" fontId="6" fillId="15" borderId="0" xfId="0" applyNumberFormat="1" applyFont="1" applyFill="1">
      <alignment vertical="center"/>
    </xf>
    <xf numFmtId="0" fontId="6" fillId="50" borderId="1" xfId="0" applyNumberFormat="1" applyFont="1" applyFill="1" applyBorder="1">
      <alignment vertical="center"/>
    </xf>
    <xf numFmtId="0" fontId="6" fillId="64" borderId="0" xfId="0" applyNumberFormat="1" applyFont="1" applyFill="1">
      <alignment vertical="center"/>
    </xf>
    <xf numFmtId="0" fontId="6" fillId="68" borderId="0" xfId="0" applyNumberFormat="1" applyFont="1" applyFill="1">
      <alignment vertical="center"/>
    </xf>
    <xf numFmtId="0" fontId="6" fillId="65" borderId="0" xfId="0" applyNumberFormat="1" applyFont="1" applyFill="1">
      <alignment vertical="center"/>
    </xf>
    <xf numFmtId="0" fontId="6" fillId="65" borderId="1" xfId="0" applyNumberFormat="1" applyFont="1" applyFill="1" applyBorder="1">
      <alignment vertical="center"/>
    </xf>
    <xf numFmtId="0" fontId="6" fillId="8" borderId="0" xfId="0" applyNumberFormat="1" applyFont="1" applyFill="1">
      <alignment vertical="center"/>
    </xf>
    <xf numFmtId="0" fontId="6" fillId="8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0" fontId="6" fillId="10" borderId="0" xfId="0" applyNumberFormat="1" applyFont="1" applyFill="1">
      <alignment vertical="center"/>
    </xf>
    <xf numFmtId="0" fontId="6" fillId="10" borderId="1" xfId="0" applyNumberFormat="1" applyFont="1" applyFill="1" applyBorder="1">
      <alignment vertical="center"/>
    </xf>
    <xf numFmtId="0" fontId="6" fillId="12" borderId="0" xfId="0" applyNumberFormat="1" applyFont="1" applyFill="1">
      <alignment vertical="center"/>
    </xf>
    <xf numFmtId="0" fontId="6" fillId="12" borderId="1" xfId="0" applyNumberFormat="1" applyFont="1" applyFill="1" applyBorder="1">
      <alignment vertical="center"/>
    </xf>
    <xf numFmtId="0" fontId="6" fillId="14" borderId="0" xfId="0" applyNumberFormat="1" applyFont="1" applyFill="1">
      <alignment vertical="center"/>
    </xf>
    <xf numFmtId="0" fontId="6" fillId="14" borderId="1" xfId="0" applyNumberFormat="1" applyFont="1" applyFill="1" applyBorder="1">
      <alignment vertical="center"/>
    </xf>
    <xf numFmtId="0" fontId="6" fillId="14" borderId="7" xfId="0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6" fillId="14" borderId="20" xfId="0" applyNumberFormat="1" applyFont="1" applyFill="1" applyBorder="1">
      <alignment vertical="center"/>
    </xf>
    <xf numFmtId="0" fontId="6" fillId="14" borderId="0" xfId="0" applyNumberFormat="1" applyFont="1" applyFill="1" applyBorder="1">
      <alignment vertical="center"/>
    </xf>
    <xf numFmtId="0" fontId="6" fillId="52" borderId="20" xfId="0" applyNumberFormat="1" applyFont="1" applyFill="1" applyBorder="1">
      <alignment vertical="center"/>
    </xf>
    <xf numFmtId="0" fontId="6" fillId="52" borderId="0" xfId="0" applyNumberFormat="1" applyFont="1" applyFill="1">
      <alignment vertical="center"/>
    </xf>
    <xf numFmtId="0" fontId="6" fillId="52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 wrapText="1"/>
    </xf>
    <xf numFmtId="0" fontId="36" fillId="60" borderId="7" xfId="0" applyFont="1" applyFill="1" applyBorder="1">
      <alignment vertical="center"/>
    </xf>
    <xf numFmtId="0" fontId="36" fillId="58" borderId="7" xfId="0" applyFont="1" applyFill="1" applyBorder="1">
      <alignment vertical="center"/>
    </xf>
    <xf numFmtId="0" fontId="36" fillId="56" borderId="7" xfId="0" applyFont="1" applyFill="1" applyBorder="1">
      <alignment vertical="center"/>
    </xf>
    <xf numFmtId="0" fontId="36" fillId="13" borderId="7" xfId="0" applyFont="1" applyFill="1" applyBorder="1">
      <alignment vertical="center"/>
    </xf>
    <xf numFmtId="0" fontId="36" fillId="59" borderId="7" xfId="0" applyFont="1" applyFill="1" applyBorder="1">
      <alignment vertical="center"/>
    </xf>
    <xf numFmtId="0" fontId="6" fillId="57" borderId="1" xfId="0" applyFont="1" applyFill="1" applyBorder="1">
      <alignment vertical="center"/>
    </xf>
    <xf numFmtId="0" fontId="6" fillId="57" borderId="0" xfId="0" quotePrefix="1" applyNumberFormat="1" applyFont="1" applyFill="1">
      <alignment vertical="center"/>
    </xf>
    <xf numFmtId="0" fontId="6" fillId="57" borderId="0" xfId="0" quotePrefix="1" applyFont="1" applyFill="1">
      <alignment vertical="center"/>
    </xf>
    <xf numFmtId="0" fontId="6" fillId="75" borderId="0" xfId="0" applyFont="1" applyFill="1">
      <alignment vertical="center"/>
    </xf>
    <xf numFmtId="0" fontId="5" fillId="57" borderId="22" xfId="0" applyFont="1" applyFill="1" applyBorder="1">
      <alignment vertical="center"/>
    </xf>
    <xf numFmtId="0" fontId="6" fillId="57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6" fillId="62" borderId="0" xfId="0" applyFont="1" applyFill="1" applyAlignment="1">
      <alignment horizontal="right" vertical="center"/>
    </xf>
    <xf numFmtId="0" fontId="6" fillId="49" borderId="0" xfId="0" applyFont="1" applyFill="1" applyAlignment="1">
      <alignment horizontal="right" vertical="center"/>
    </xf>
    <xf numFmtId="0" fontId="6" fillId="2" borderId="1" xfId="0" applyFont="1" applyFill="1" applyBorder="1">
      <alignment vertical="center"/>
    </xf>
    <xf numFmtId="0" fontId="6" fillId="2" borderId="0" xfId="0" applyFont="1" applyFill="1">
      <alignment vertical="center"/>
    </xf>
    <xf numFmtId="176" fontId="6" fillId="2" borderId="1" xfId="43" applyNumberFormat="1" applyFont="1" applyFill="1" applyBorder="1">
      <alignment vertical="center"/>
    </xf>
    <xf numFmtId="0" fontId="5" fillId="2" borderId="0" xfId="0" applyFont="1" applyFill="1">
      <alignment vertical="center"/>
    </xf>
    <xf numFmtId="176" fontId="6" fillId="2" borderId="1" xfId="0" applyNumberFormat="1" applyFont="1" applyFill="1" applyBorder="1">
      <alignment vertical="center"/>
    </xf>
    <xf numFmtId="0" fontId="6" fillId="51" borderId="19" xfId="0" applyFont="1" applyFill="1" applyBorder="1">
      <alignment vertical="center"/>
    </xf>
    <xf numFmtId="176" fontId="6" fillId="51" borderId="1" xfId="43" applyNumberFormat="1" applyFont="1" applyFill="1" applyBorder="1">
      <alignment vertical="center"/>
    </xf>
    <xf numFmtId="0" fontId="5" fillId="51" borderId="0" xfId="0" applyFont="1" applyFill="1">
      <alignment vertical="center"/>
    </xf>
    <xf numFmtId="0" fontId="6" fillId="61" borderId="19" xfId="0" applyFont="1" applyFill="1" applyBorder="1">
      <alignment vertical="center"/>
    </xf>
    <xf numFmtId="176" fontId="6" fillId="61" borderId="1" xfId="43" applyNumberFormat="1" applyFont="1" applyFill="1" applyBorder="1">
      <alignment vertical="center"/>
    </xf>
    <xf numFmtId="0" fontId="5" fillId="61" borderId="0" xfId="0" applyFont="1" applyFill="1">
      <alignment vertical="center"/>
    </xf>
    <xf numFmtId="0" fontId="6" fillId="52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62" borderId="0" xfId="0" applyFont="1" applyFill="1">
      <alignment vertical="center"/>
    </xf>
    <xf numFmtId="0" fontId="5" fillId="57" borderId="1" xfId="0" applyFont="1" applyFill="1" applyBorder="1">
      <alignment vertical="center"/>
    </xf>
    <xf numFmtId="0" fontId="6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0" borderId="0" xfId="0" applyFont="1">
      <alignment vertical="center"/>
    </xf>
    <xf numFmtId="0" fontId="6" fillId="71" borderId="0" xfId="0" applyFont="1" applyFill="1">
      <alignment vertical="center"/>
    </xf>
    <xf numFmtId="0" fontId="6" fillId="68" borderId="0" xfId="0" applyFont="1" applyFill="1" applyBorder="1">
      <alignment vertical="center"/>
    </xf>
    <xf numFmtId="0" fontId="6" fillId="6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50" borderId="0" xfId="0" applyFont="1" applyFill="1">
      <alignment vertical="center"/>
    </xf>
    <xf numFmtId="0" fontId="5" fillId="57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1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8" borderId="0" xfId="0" applyFont="1" applyFill="1">
      <alignment vertical="center"/>
    </xf>
    <xf numFmtId="0" fontId="6" fillId="68" borderId="1" xfId="0" applyFont="1" applyFill="1" applyBorder="1">
      <alignment vertical="center"/>
    </xf>
    <xf numFmtId="0" fontId="6" fillId="57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48" fillId="7" borderId="0" xfId="0" applyFont="1" applyFill="1">
      <alignment vertical="center"/>
    </xf>
    <xf numFmtId="0" fontId="47" fillId="6" borderId="0" xfId="0" applyFont="1" applyFill="1">
      <alignment vertical="center"/>
    </xf>
    <xf numFmtId="0" fontId="47" fillId="0" borderId="0" xfId="0" applyFont="1">
      <alignment vertical="center"/>
    </xf>
    <xf numFmtId="0" fontId="47" fillId="3" borderId="0" xfId="0" applyFont="1" applyFill="1">
      <alignment vertical="center"/>
    </xf>
    <xf numFmtId="0" fontId="47" fillId="0" borderId="0" xfId="0" applyFont="1" applyFill="1">
      <alignment vertical="center"/>
    </xf>
    <xf numFmtId="0" fontId="47" fillId="0" borderId="1" xfId="0" applyFont="1" applyFill="1" applyBorder="1">
      <alignment vertical="center"/>
    </xf>
    <xf numFmtId="0" fontId="47" fillId="0" borderId="23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47" fillId="0" borderId="6" xfId="0" applyFont="1" applyFill="1" applyBorder="1">
      <alignment vertical="center"/>
    </xf>
    <xf numFmtId="0" fontId="47" fillId="56" borderId="0" xfId="0" applyFont="1" applyFill="1">
      <alignment vertical="center"/>
    </xf>
    <xf numFmtId="0" fontId="47" fillId="56" borderId="1" xfId="0" applyFont="1" applyFill="1" applyBorder="1">
      <alignment vertical="center"/>
    </xf>
    <xf numFmtId="0" fontId="47" fillId="56" borderId="0" xfId="0" applyFont="1" applyFill="1" applyBorder="1">
      <alignment vertical="center"/>
    </xf>
    <xf numFmtId="0" fontId="47" fillId="56" borderId="6" xfId="0" applyFont="1" applyFill="1" applyBorder="1">
      <alignment vertical="center"/>
    </xf>
    <xf numFmtId="0" fontId="47" fillId="4" borderId="47" xfId="0" applyFont="1" applyFill="1" applyBorder="1">
      <alignment vertical="center"/>
    </xf>
    <xf numFmtId="0" fontId="47" fillId="12" borderId="48" xfId="0" applyFont="1" applyFill="1" applyBorder="1">
      <alignment vertical="center"/>
    </xf>
    <xf numFmtId="0" fontId="47" fillId="12" borderId="49" xfId="0" applyFont="1" applyFill="1" applyBorder="1">
      <alignment vertical="center"/>
    </xf>
    <xf numFmtId="0" fontId="47" fillId="12" borderId="24" xfId="0" applyFont="1" applyFill="1" applyBorder="1">
      <alignment vertical="center"/>
    </xf>
    <xf numFmtId="0" fontId="47" fillId="12" borderId="25" xfId="0" applyFont="1" applyFill="1" applyBorder="1">
      <alignment vertical="center"/>
    </xf>
    <xf numFmtId="0" fontId="47" fillId="12" borderId="0" xfId="0" applyFont="1" applyFill="1">
      <alignment vertical="center"/>
    </xf>
    <xf numFmtId="0" fontId="47" fillId="56" borderId="19" xfId="0" applyFont="1" applyFill="1" applyBorder="1">
      <alignment vertical="center"/>
    </xf>
    <xf numFmtId="0" fontId="47" fillId="0" borderId="55" xfId="0" applyFont="1" applyFill="1" applyBorder="1">
      <alignment vertical="center"/>
    </xf>
    <xf numFmtId="0" fontId="47" fillId="0" borderId="56" xfId="0" applyFont="1" applyFill="1" applyBorder="1">
      <alignment vertical="center"/>
    </xf>
    <xf numFmtId="0" fontId="47" fillId="0" borderId="57" xfId="0" applyFont="1" applyFill="1" applyBorder="1">
      <alignment vertical="center"/>
    </xf>
    <xf numFmtId="0" fontId="47" fillId="12" borderId="50" xfId="0" applyFont="1" applyFill="1" applyBorder="1">
      <alignment vertical="center"/>
    </xf>
    <xf numFmtId="0" fontId="47" fillId="4" borderId="0" xfId="0" applyFont="1" applyFill="1" applyBorder="1">
      <alignment vertical="center"/>
    </xf>
    <xf numFmtId="0" fontId="47" fillId="12" borderId="0" xfId="0" applyFont="1" applyFill="1" applyBorder="1">
      <alignment vertical="center"/>
    </xf>
    <xf numFmtId="0" fontId="47" fillId="12" borderId="51" xfId="0" applyFont="1" applyFill="1" applyBorder="1">
      <alignment vertical="center"/>
    </xf>
    <xf numFmtId="0" fontId="47" fillId="12" borderId="26" xfId="0" applyFont="1" applyFill="1" applyBorder="1">
      <alignment vertical="center"/>
    </xf>
    <xf numFmtId="0" fontId="47" fillId="0" borderId="36" xfId="0" applyFont="1" applyFill="1" applyBorder="1">
      <alignment vertical="center"/>
    </xf>
    <xf numFmtId="0" fontId="47" fillId="0" borderId="37" xfId="0" applyFont="1" applyFill="1" applyBorder="1">
      <alignment vertical="center"/>
    </xf>
    <xf numFmtId="0" fontId="47" fillId="12" borderId="52" xfId="0" applyFont="1" applyFill="1" applyBorder="1">
      <alignment vertical="center"/>
    </xf>
    <xf numFmtId="0" fontId="47" fillId="12" borderId="53" xfId="0" applyFont="1" applyFill="1" applyBorder="1">
      <alignment vertical="center"/>
    </xf>
    <xf numFmtId="0" fontId="47" fillId="4" borderId="54" xfId="0" applyFont="1" applyFill="1" applyBorder="1">
      <alignment vertical="center"/>
    </xf>
    <xf numFmtId="0" fontId="47" fillId="12" borderId="27" xfId="0" applyFont="1" applyFill="1" applyBorder="1">
      <alignment vertical="center"/>
    </xf>
    <xf numFmtId="0" fontId="47" fillId="12" borderId="28" xfId="0" applyFont="1" applyFill="1" applyBorder="1">
      <alignment vertical="center"/>
    </xf>
    <xf numFmtId="0" fontId="47" fillId="0" borderId="44" xfId="0" applyFont="1" applyFill="1" applyBorder="1">
      <alignment vertical="center"/>
    </xf>
    <xf numFmtId="0" fontId="47" fillId="0" borderId="45" xfId="0" applyFont="1" applyFill="1" applyBorder="1">
      <alignment vertical="center"/>
    </xf>
    <xf numFmtId="0" fontId="47" fillId="0" borderId="46" xfId="0" applyFont="1" applyFill="1" applyBorder="1">
      <alignment vertical="center"/>
    </xf>
    <xf numFmtId="0" fontId="47" fillId="6" borderId="0" xfId="0" applyFont="1" applyFill="1" applyBorder="1">
      <alignment vertical="center"/>
    </xf>
    <xf numFmtId="0" fontId="49" fillId="6" borderId="0" xfId="0" applyFont="1" applyFill="1">
      <alignment vertical="center"/>
    </xf>
    <xf numFmtId="0" fontId="47" fillId="2" borderId="0" xfId="0" applyFont="1" applyFill="1">
      <alignment vertical="center"/>
    </xf>
    <xf numFmtId="0" fontId="47" fillId="6" borderId="0" xfId="0" applyFont="1" applyFill="1" applyAlignment="1">
      <alignment horizontal="left" vertical="center"/>
    </xf>
    <xf numFmtId="0" fontId="47" fillId="3" borderId="0" xfId="0" applyFont="1" applyFill="1" applyAlignment="1">
      <alignment horizontal="left" vertical="center"/>
    </xf>
    <xf numFmtId="0" fontId="47" fillId="8" borderId="0" xfId="0" applyFont="1" applyFill="1">
      <alignment vertical="center"/>
    </xf>
    <xf numFmtId="0" fontId="47" fillId="8" borderId="0" xfId="0" applyFont="1" applyFill="1" applyAlignment="1">
      <alignment horizontal="center" vertical="center"/>
    </xf>
    <xf numFmtId="0" fontId="47" fillId="9" borderId="0" xfId="0" applyFont="1" applyFill="1">
      <alignment vertical="center"/>
    </xf>
    <xf numFmtId="0" fontId="47" fillId="9" borderId="0" xfId="0" applyFont="1" applyFill="1" applyAlignment="1">
      <alignment horizontal="center" vertical="center"/>
    </xf>
    <xf numFmtId="0" fontId="47" fillId="5" borderId="0" xfId="0" applyFont="1" applyFill="1">
      <alignment vertical="center"/>
    </xf>
    <xf numFmtId="0" fontId="47" fillId="3" borderId="0" xfId="0" applyFont="1" applyFill="1" applyBorder="1" applyAlignment="1">
      <alignment horizontal="left" vertical="center"/>
    </xf>
    <xf numFmtId="0" fontId="47" fillId="10" borderId="0" xfId="0" applyFont="1" applyFill="1">
      <alignment vertical="center"/>
    </xf>
    <xf numFmtId="0" fontId="47" fillId="72" borderId="0" xfId="0" applyFont="1" applyFill="1">
      <alignment vertical="center"/>
    </xf>
    <xf numFmtId="0" fontId="47" fillId="70" borderId="0" xfId="0" applyFont="1" applyFill="1">
      <alignment vertical="center"/>
    </xf>
    <xf numFmtId="0" fontId="47" fillId="11" borderId="0" xfId="0" applyFont="1" applyFill="1">
      <alignment vertical="center"/>
    </xf>
    <xf numFmtId="0" fontId="47" fillId="50" borderId="0" xfId="0" applyFont="1" applyFill="1">
      <alignment vertical="center"/>
    </xf>
    <xf numFmtId="0" fontId="47" fillId="6" borderId="0" xfId="0" applyFont="1" applyFill="1" applyBorder="1" applyAlignment="1">
      <alignment horizontal="left" vertical="center"/>
    </xf>
    <xf numFmtId="0" fontId="50" fillId="5" borderId="0" xfId="0" applyFont="1" applyFill="1">
      <alignment vertical="center"/>
    </xf>
    <xf numFmtId="0" fontId="47" fillId="6" borderId="0" xfId="0" applyFont="1" applyFill="1" applyAlignment="1">
      <alignment vertical="center"/>
    </xf>
    <xf numFmtId="0" fontId="47" fillId="3" borderId="0" xfId="0" applyFont="1" applyFill="1" applyAlignment="1">
      <alignment vertical="center"/>
    </xf>
    <xf numFmtId="0" fontId="47" fillId="0" borderId="0" xfId="0" applyFont="1" applyAlignment="1">
      <alignment horizontal="left" vertical="center"/>
    </xf>
    <xf numFmtId="0" fontId="47" fillId="8" borderId="0" xfId="0" applyFont="1" applyFill="1" applyAlignment="1">
      <alignment horizontal="left" vertical="center"/>
    </xf>
    <xf numFmtId="0" fontId="47" fillId="50" borderId="0" xfId="0" applyFont="1" applyFill="1" applyAlignment="1">
      <alignment horizontal="left" vertical="center"/>
    </xf>
    <xf numFmtId="0" fontId="47" fillId="15" borderId="0" xfId="0" applyFont="1" applyFill="1">
      <alignment vertical="center"/>
    </xf>
    <xf numFmtId="0" fontId="47" fillId="14" borderId="0" xfId="0" applyFont="1" applyFill="1">
      <alignment vertical="center"/>
    </xf>
    <xf numFmtId="0" fontId="47" fillId="16" borderId="0" xfId="0" applyFont="1" applyFill="1">
      <alignment vertical="center"/>
    </xf>
    <xf numFmtId="0" fontId="47" fillId="17" borderId="0" xfId="0" applyFont="1" applyFill="1">
      <alignment vertical="center"/>
    </xf>
    <xf numFmtId="0" fontId="47" fillId="5" borderId="0" xfId="0" quotePrefix="1" applyFont="1" applyFill="1">
      <alignment vertical="center"/>
    </xf>
    <xf numFmtId="0" fontId="51" fillId="5" borderId="0" xfId="1" applyFont="1" applyFill="1" applyAlignment="1" applyProtection="1">
      <alignment vertical="center"/>
    </xf>
    <xf numFmtId="0" fontId="51" fillId="5" borderId="0" xfId="1" quotePrefix="1" applyFont="1" applyFill="1" applyAlignment="1" applyProtection="1">
      <alignment vertical="center"/>
    </xf>
    <xf numFmtId="0" fontId="47" fillId="3" borderId="0" xfId="0" applyFont="1" applyFill="1" applyAlignment="1">
      <alignment horizontal="center" vertical="center"/>
    </xf>
    <xf numFmtId="0" fontId="47" fillId="0" borderId="0" xfId="0" applyFont="1" applyBorder="1">
      <alignment vertical="center"/>
    </xf>
    <xf numFmtId="0" fontId="47" fillId="55" borderId="0" xfId="0" applyFont="1" applyFill="1">
      <alignment vertical="center"/>
    </xf>
    <xf numFmtId="0" fontId="47" fillId="55" borderId="0" xfId="0" applyFont="1" applyFill="1" applyBorder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7" fillId="7" borderId="0" xfId="0" applyFont="1" applyFill="1">
      <alignment vertical="center"/>
    </xf>
    <xf numFmtId="0" fontId="47" fillId="7" borderId="0" xfId="0" applyFont="1" applyFill="1" applyBorder="1" applyAlignment="1">
      <alignment vertical="center"/>
    </xf>
    <xf numFmtId="0" fontId="47" fillId="7" borderId="0" xfId="0" applyFont="1" applyFill="1" applyBorder="1">
      <alignment vertical="center"/>
    </xf>
    <xf numFmtId="0" fontId="47" fillId="6" borderId="0" xfId="0" applyFont="1" applyFill="1" applyBorder="1" applyAlignment="1">
      <alignment vertical="center"/>
    </xf>
    <xf numFmtId="0" fontId="47" fillId="0" borderId="0" xfId="0" applyFont="1" applyFill="1" applyAlignment="1">
      <alignment horizontal="left" vertical="center"/>
    </xf>
    <xf numFmtId="0" fontId="47" fillId="0" borderId="0" xfId="0" applyFont="1" applyFill="1" applyAlignment="1">
      <alignment horizontal="right" vertical="center"/>
    </xf>
    <xf numFmtId="0" fontId="47" fillId="0" borderId="0" xfId="0" applyFont="1" applyFill="1" applyBorder="1" applyAlignment="1">
      <alignment horizontal="right" vertical="center"/>
    </xf>
    <xf numFmtId="0" fontId="50" fillId="0" borderId="0" xfId="0" applyFont="1" applyFill="1" applyBorder="1">
      <alignment vertical="center"/>
    </xf>
    <xf numFmtId="0" fontId="52" fillId="0" borderId="0" xfId="0" applyFont="1" applyFill="1" applyBorder="1">
      <alignment vertical="center"/>
    </xf>
    <xf numFmtId="0" fontId="47" fillId="63" borderId="0" xfId="0" applyFont="1" applyFill="1">
      <alignment vertical="center"/>
    </xf>
    <xf numFmtId="0" fontId="47" fillId="63" borderId="0" xfId="0" applyFont="1" applyFill="1" applyAlignment="1">
      <alignment horizontal="left" vertical="center"/>
    </xf>
    <xf numFmtId="0" fontId="50" fillId="63" borderId="0" xfId="0" applyFont="1" applyFill="1">
      <alignment vertical="center"/>
    </xf>
    <xf numFmtId="0" fontId="53" fillId="69" borderId="0" xfId="0" applyFont="1" applyFill="1">
      <alignment vertical="center"/>
    </xf>
    <xf numFmtId="0" fontId="47" fillId="0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3" fillId="71" borderId="0" xfId="0" applyFont="1" applyFill="1">
      <alignment vertical="center"/>
    </xf>
    <xf numFmtId="0" fontId="53" fillId="71" borderId="0" xfId="0" applyFont="1" applyFill="1" applyBorder="1" applyAlignment="1">
      <alignment vertical="center"/>
    </xf>
    <xf numFmtId="0" fontId="47" fillId="6" borderId="0" xfId="0" applyFont="1" applyFill="1" applyAlignment="1">
      <alignment horizontal="center" vertical="center"/>
    </xf>
    <xf numFmtId="3" fontId="47" fillId="0" borderId="0" xfId="0" applyNumberFormat="1" applyFont="1">
      <alignment vertical="center"/>
    </xf>
    <xf numFmtId="0" fontId="47" fillId="6" borderId="0" xfId="0" applyFont="1" applyFill="1" applyAlignment="1">
      <alignment horizontal="right" vertical="center"/>
    </xf>
    <xf numFmtId="0" fontId="47" fillId="0" borderId="1" xfId="0" applyFont="1" applyBorder="1">
      <alignment vertical="center"/>
    </xf>
    <xf numFmtId="0" fontId="47" fillId="57" borderId="1" xfId="0" applyFont="1" applyFill="1" applyBorder="1">
      <alignment vertical="center"/>
    </xf>
    <xf numFmtId="0" fontId="47" fillId="0" borderId="0" xfId="0" applyFont="1" applyFill="1" applyAlignment="1">
      <alignment vertical="center"/>
    </xf>
    <xf numFmtId="0" fontId="48" fillId="76" borderId="0" xfId="0" applyFont="1" applyFill="1" applyBorder="1" applyAlignment="1">
      <alignment horizontal="left"/>
    </xf>
    <xf numFmtId="0" fontId="54" fillId="0" borderId="0" xfId="0" applyFont="1" applyBorder="1" applyAlignment="1">
      <alignment horizontal="left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Border="1" applyAlignment="1">
      <alignment horizontal="left"/>
    </xf>
    <xf numFmtId="0" fontId="47" fillId="3" borderId="0" xfId="0" applyFont="1" applyFill="1" applyBorder="1" applyAlignment="1">
      <alignment horizontal="left"/>
    </xf>
    <xf numFmtId="0" fontId="54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6" fillId="3" borderId="0" xfId="0" applyFont="1" applyFill="1" applyAlignment="1">
      <alignment vertical="center"/>
    </xf>
    <xf numFmtId="0" fontId="0" fillId="0" borderId="0" xfId="0" applyFill="1" applyAlignment="1"/>
    <xf numFmtId="0" fontId="48" fillId="77" borderId="0" xfId="0" applyFont="1" applyFill="1" applyBorder="1" applyAlignment="1">
      <alignment horizontal="left"/>
    </xf>
    <xf numFmtId="0" fontId="6" fillId="65" borderId="19" xfId="0" applyFont="1" applyFill="1" applyBorder="1">
      <alignment vertical="center"/>
    </xf>
    <xf numFmtId="176" fontId="6" fillId="65" borderId="1" xfId="43" applyNumberFormat="1" applyFont="1" applyFill="1" applyBorder="1">
      <alignment vertical="center"/>
    </xf>
    <xf numFmtId="0" fontId="5" fillId="65" borderId="0" xfId="0" applyFont="1" applyFill="1">
      <alignment vertical="center"/>
    </xf>
    <xf numFmtId="0" fontId="6" fillId="70" borderId="1" xfId="0" applyFont="1" applyFill="1" applyBorder="1">
      <alignment vertical="center"/>
    </xf>
    <xf numFmtId="0" fontId="6" fillId="70" borderId="19" xfId="0" applyFont="1" applyFill="1" applyBorder="1">
      <alignment vertical="center"/>
    </xf>
    <xf numFmtId="176" fontId="6" fillId="70" borderId="1" xfId="43" applyNumberFormat="1" applyFont="1" applyFill="1" applyBorder="1">
      <alignment vertical="center"/>
    </xf>
    <xf numFmtId="0" fontId="5" fillId="70" borderId="0" xfId="0" applyFont="1" applyFill="1">
      <alignment vertical="center"/>
    </xf>
    <xf numFmtId="0" fontId="6" fillId="75" borderId="22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7" fillId="0" borderId="0" xfId="0" applyFont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0" borderId="0" xfId="0" applyFont="1">
      <alignment vertical="center"/>
    </xf>
    <xf numFmtId="0" fontId="6" fillId="57" borderId="0" xfId="0" applyFont="1" applyFill="1">
      <alignment vertical="center"/>
    </xf>
    <xf numFmtId="0" fontId="6" fillId="52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0" xfId="0" quotePrefix="1" applyFont="1" applyFill="1">
      <alignment vertical="center"/>
    </xf>
    <xf numFmtId="0" fontId="5" fillId="57" borderId="0" xfId="0" applyFont="1" applyFill="1">
      <alignment vertical="center"/>
    </xf>
    <xf numFmtId="0" fontId="28" fillId="0" borderId="0" xfId="0" applyFont="1">
      <alignment vertical="center"/>
    </xf>
    <xf numFmtId="0" fontId="28" fillId="55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57" borderId="31" xfId="0" applyFont="1" applyFill="1" applyBorder="1">
      <alignment vertical="center"/>
    </xf>
    <xf numFmtId="0" fontId="28" fillId="57" borderId="29" xfId="0" applyFont="1" applyFill="1" applyBorder="1">
      <alignment vertical="center"/>
    </xf>
    <xf numFmtId="0" fontId="28" fillId="0" borderId="31" xfId="0" applyFont="1" applyFill="1" applyBorder="1">
      <alignment vertical="center"/>
    </xf>
    <xf numFmtId="0" fontId="28" fillId="57" borderId="23" xfId="0" applyFont="1" applyFill="1" applyBorder="1">
      <alignment vertical="center"/>
    </xf>
    <xf numFmtId="0" fontId="28" fillId="0" borderId="34" xfId="0" applyFont="1" applyBorder="1">
      <alignment vertical="center"/>
    </xf>
    <xf numFmtId="0" fontId="28" fillId="57" borderId="0" xfId="0" applyFont="1" applyFill="1" applyBorder="1">
      <alignment vertical="center"/>
    </xf>
    <xf numFmtId="0" fontId="28" fillId="57" borderId="21" xfId="0" applyFont="1" applyFill="1" applyBorder="1">
      <alignment vertical="center"/>
    </xf>
    <xf numFmtId="0" fontId="28" fillId="57" borderId="33" xfId="0" applyFont="1" applyFill="1" applyBorder="1">
      <alignment vertical="center"/>
    </xf>
    <xf numFmtId="0" fontId="28" fillId="0" borderId="30" xfId="0" applyFont="1" applyFill="1" applyBorder="1">
      <alignment vertical="center"/>
    </xf>
    <xf numFmtId="0" fontId="28" fillId="57" borderId="30" xfId="0" applyFont="1" applyFill="1" applyBorder="1">
      <alignment vertical="center"/>
    </xf>
    <xf numFmtId="0" fontId="28" fillId="0" borderId="19" xfId="0" applyFont="1" applyBorder="1">
      <alignment vertical="center"/>
    </xf>
    <xf numFmtId="0" fontId="28" fillId="0" borderId="23" xfId="0" applyFont="1" applyBorder="1">
      <alignment vertical="center"/>
    </xf>
    <xf numFmtId="0" fontId="28" fillId="0" borderId="29" xfId="0" applyFont="1" applyBorder="1">
      <alignment vertical="center"/>
    </xf>
    <xf numFmtId="0" fontId="28" fillId="0" borderId="35" xfId="0" applyFont="1" applyFill="1" applyBorder="1">
      <alignment vertical="center"/>
    </xf>
    <xf numFmtId="0" fontId="28" fillId="0" borderId="32" xfId="0" applyFont="1" applyBorder="1">
      <alignment vertical="center"/>
    </xf>
    <xf numFmtId="0" fontId="28" fillId="57" borderId="20" xfId="0" applyFont="1" applyFill="1" applyBorder="1">
      <alignment vertical="center"/>
    </xf>
    <xf numFmtId="0" fontId="28" fillId="57" borderId="32" xfId="0" applyFont="1" applyFill="1" applyBorder="1">
      <alignment vertical="center"/>
    </xf>
    <xf numFmtId="0" fontId="28" fillId="57" borderId="35" xfId="0" applyFont="1" applyFill="1" applyBorder="1">
      <alignment vertical="center"/>
    </xf>
    <xf numFmtId="0" fontId="28" fillId="57" borderId="34" xfId="0" applyFont="1" applyFill="1" applyBorder="1">
      <alignment vertical="center"/>
    </xf>
    <xf numFmtId="0" fontId="28" fillId="0" borderId="33" xfId="0" applyFont="1" applyFill="1" applyBorder="1">
      <alignment vertical="center"/>
    </xf>
    <xf numFmtId="0" fontId="28" fillId="57" borderId="19" xfId="0" applyFont="1" applyFill="1" applyBorder="1">
      <alignment vertical="center"/>
    </xf>
    <xf numFmtId="0" fontId="28" fillId="70" borderId="0" xfId="0" applyFont="1" applyFill="1">
      <alignment vertical="center"/>
    </xf>
    <xf numFmtId="0" fontId="28" fillId="57" borderId="37" xfId="0" applyFont="1" applyFill="1" applyBorder="1">
      <alignment vertical="center"/>
    </xf>
    <xf numFmtId="0" fontId="28" fillId="0" borderId="37" xfId="0" applyFont="1" applyBorder="1">
      <alignment vertical="center"/>
    </xf>
    <xf numFmtId="0" fontId="28" fillId="0" borderId="36" xfId="0" applyFont="1" applyBorder="1">
      <alignment vertical="center"/>
    </xf>
    <xf numFmtId="0" fontId="28" fillId="51" borderId="37" xfId="0" applyFont="1" applyFill="1" applyBorder="1">
      <alignment vertical="center"/>
    </xf>
    <xf numFmtId="0" fontId="28" fillId="51" borderId="0" xfId="0" applyFont="1" applyFill="1" applyBorder="1">
      <alignment vertical="center"/>
    </xf>
    <xf numFmtId="0" fontId="28" fillId="51" borderId="36" xfId="0" applyFont="1" applyFill="1" applyBorder="1">
      <alignment vertical="center"/>
    </xf>
    <xf numFmtId="0" fontId="28" fillId="57" borderId="36" xfId="0" applyFont="1" applyFill="1" applyBorder="1">
      <alignment vertical="center"/>
    </xf>
    <xf numFmtId="0" fontId="28" fillId="0" borderId="0" xfId="0" applyFont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9" borderId="0" xfId="0" applyFont="1" applyFill="1">
      <alignment vertical="center"/>
    </xf>
    <xf numFmtId="0" fontId="28" fillId="57" borderId="0" xfId="0" applyFont="1" applyFill="1">
      <alignment vertical="center"/>
    </xf>
    <xf numFmtId="0" fontId="28" fillId="0" borderId="34" xfId="0" applyFont="1" applyBorder="1">
      <alignment vertical="center"/>
    </xf>
    <xf numFmtId="0" fontId="28" fillId="51" borderId="0" xfId="0" applyFont="1" applyFill="1">
      <alignment vertical="center"/>
    </xf>
    <xf numFmtId="0" fontId="28" fillId="70" borderId="0" xfId="0" applyFont="1" applyFill="1">
      <alignment vertical="center"/>
    </xf>
    <xf numFmtId="0" fontId="28" fillId="70" borderId="20" xfId="0" applyFont="1" applyFill="1" applyBorder="1">
      <alignment vertical="center"/>
    </xf>
    <xf numFmtId="0" fontId="28" fillId="70" borderId="0" xfId="0" applyFont="1" applyFill="1" applyBorder="1">
      <alignment vertical="center"/>
    </xf>
    <xf numFmtId="0" fontId="28" fillId="70" borderId="21" xfId="0" applyFont="1" applyFill="1" applyBorder="1">
      <alignment vertical="center"/>
    </xf>
    <xf numFmtId="0" fontId="28" fillId="70" borderId="34" xfId="0" applyFont="1" applyFill="1" applyBorder="1">
      <alignment vertical="center"/>
    </xf>
    <xf numFmtId="0" fontId="28" fillId="73" borderId="0" xfId="0" applyFont="1" applyFill="1">
      <alignment vertical="center"/>
    </xf>
    <xf numFmtId="0" fontId="28" fillId="70" borderId="39" xfId="0" applyFont="1" applyFill="1" applyBorder="1">
      <alignment vertical="center"/>
    </xf>
    <xf numFmtId="0" fontId="28" fillId="70" borderId="43" xfId="0" applyFont="1" applyFill="1" applyBorder="1">
      <alignment vertical="center"/>
    </xf>
    <xf numFmtId="0" fontId="28" fillId="70" borderId="36" xfId="0" applyFont="1" applyFill="1" applyBorder="1">
      <alignment vertical="center"/>
    </xf>
    <xf numFmtId="0" fontId="28" fillId="70" borderId="41" xfId="0" applyFont="1" applyFill="1" applyBorder="1">
      <alignment vertical="center"/>
    </xf>
    <xf numFmtId="0" fontId="28" fillId="70" borderId="40" xfId="0" applyFont="1" applyFill="1" applyBorder="1">
      <alignment vertical="center"/>
    </xf>
    <xf numFmtId="0" fontId="28" fillId="70" borderId="37" xfId="0" applyFont="1" applyFill="1" applyBorder="1">
      <alignment vertical="center"/>
    </xf>
    <xf numFmtId="0" fontId="28" fillId="70" borderId="42" xfId="0" applyFont="1" applyFill="1" applyBorder="1">
      <alignment vertical="center"/>
    </xf>
    <xf numFmtId="0" fontId="28" fillId="70" borderId="38" xfId="0" applyFont="1" applyFill="1" applyBorder="1">
      <alignment vertical="center"/>
    </xf>
    <xf numFmtId="0" fontId="47" fillId="70" borderId="0" xfId="0" applyFont="1" applyFill="1" applyBorder="1">
      <alignment vertical="center"/>
    </xf>
    <xf numFmtId="0" fontId="47" fillId="70" borderId="46" xfId="0" applyFont="1" applyFill="1" applyBorder="1">
      <alignment vertical="center"/>
    </xf>
    <xf numFmtId="0" fontId="47" fillId="70" borderId="45" xfId="0" applyFont="1" applyFill="1" applyBorder="1">
      <alignment vertical="center"/>
    </xf>
    <xf numFmtId="0" fontId="47" fillId="70" borderId="44" xfId="0" applyFont="1" applyFill="1" applyBorder="1">
      <alignment vertical="center"/>
    </xf>
    <xf numFmtId="0" fontId="47" fillId="70" borderId="41" xfId="0" applyFont="1" applyFill="1" applyBorder="1">
      <alignment vertical="center"/>
    </xf>
    <xf numFmtId="0" fontId="47" fillId="70" borderId="21" xfId="0" applyFont="1" applyFill="1" applyBorder="1">
      <alignment vertical="center"/>
    </xf>
    <xf numFmtId="0" fontId="47" fillId="70" borderId="40" xfId="0" applyFont="1" applyFill="1" applyBorder="1">
      <alignment vertical="center"/>
    </xf>
    <xf numFmtId="0" fontId="47" fillId="70" borderId="37" xfId="0" applyFont="1" applyFill="1" applyBorder="1">
      <alignment vertical="center"/>
    </xf>
    <xf numFmtId="0" fontId="47" fillId="70" borderId="3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6" fillId="6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23" xfId="0" applyFont="1" applyFill="1" applyBorder="1" applyAlignment="1">
      <alignment horizontal="center" vertical="center"/>
    </xf>
    <xf numFmtId="0" fontId="0" fillId="8" borderId="3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21" xfId="0" applyFont="1" applyFill="1" applyBorder="1">
      <alignment vertical="center"/>
    </xf>
    <xf numFmtId="0" fontId="0" fillId="8" borderId="20" xfId="0" applyFont="1" applyFill="1" applyBorder="1">
      <alignment vertical="center"/>
    </xf>
    <xf numFmtId="0" fontId="0" fillId="8" borderId="21" xfId="0" applyFont="1" applyFill="1" applyBorder="1">
      <alignment vertical="center"/>
    </xf>
    <xf numFmtId="0" fontId="0" fillId="8" borderId="33" xfId="0" applyFont="1" applyFill="1" applyBorder="1">
      <alignment vertical="center"/>
    </xf>
    <xf numFmtId="0" fontId="0" fillId="8" borderId="31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6" fillId="70" borderId="1" xfId="0" applyFont="1" applyFill="1" applyBorder="1">
      <alignment vertical="center"/>
    </xf>
    <xf numFmtId="0" fontId="56" fillId="2" borderId="0" xfId="0" applyFont="1" applyFill="1">
      <alignment vertical="center"/>
    </xf>
    <xf numFmtId="0" fontId="57" fillId="2" borderId="1" xfId="0" applyFont="1" applyFill="1" applyBorder="1">
      <alignment vertical="center"/>
    </xf>
    <xf numFmtId="0" fontId="57" fillId="2" borderId="19" xfId="0" applyFont="1" applyFill="1" applyBorder="1">
      <alignment vertical="center"/>
    </xf>
    <xf numFmtId="176" fontId="57" fillId="2" borderId="1" xfId="43" applyNumberFormat="1" applyFont="1" applyFill="1" applyBorder="1">
      <alignment vertical="center"/>
    </xf>
    <xf numFmtId="0" fontId="57" fillId="2" borderId="0" xfId="0" applyFont="1" applyFill="1">
      <alignment vertical="center"/>
    </xf>
    <xf numFmtId="0" fontId="47" fillId="50" borderId="0" xfId="0" applyFont="1" applyFill="1" applyBorder="1" applyAlignment="1">
      <alignment horizontal="left" vertical="center"/>
    </xf>
    <xf numFmtId="0" fontId="0" fillId="50" borderId="0" xfId="0" applyFill="1" applyAlignment="1"/>
    <xf numFmtId="0" fontId="9" fillId="13" borderId="2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</cellXfs>
  <cellStyles count="4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43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5"/>
    <cellStyle name="좋음" xfId="7" builtinId="26" customBuiltin="1"/>
    <cellStyle name="출력" xfId="11" builtinId="21" customBuiltin="1"/>
    <cellStyle name="표준" xfId="0" builtinId="0"/>
    <cellStyle name="표준 2" xfId="44"/>
    <cellStyle name="하이퍼링크" xfId="1" builtinId="8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489915</xdr:colOff>
      <xdr:row>25</xdr:row>
      <xdr:rowOff>105603</xdr:rowOff>
    </xdr:from>
    <xdr:to>
      <xdr:col>12</xdr:col>
      <xdr:colOff>3291507</xdr:colOff>
      <xdr:row>61</xdr:row>
      <xdr:rowOff>110571</xdr:rowOff>
    </xdr:to>
    <xdr:pic>
      <xdr:nvPicPr>
        <xdr:cNvPr id="2" name="그림 1" descr="20130715_15563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915" y="4029903"/>
          <a:ext cx="9126192" cy="5491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3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2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2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5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M21" sqref="M21"/>
    </sheetView>
  </sheetViews>
  <sheetFormatPr defaultRowHeight="12"/>
  <cols>
    <col min="1" max="1" width="9" style="4"/>
    <col min="2" max="2" width="10.25" style="4" customWidth="1"/>
    <col min="3" max="4" width="7.75" style="4" customWidth="1"/>
    <col min="5" max="5" width="0.875" style="27" customWidth="1"/>
    <col min="6" max="11" width="7.75" style="4" customWidth="1"/>
    <col min="12" max="12" width="0.875" style="27" customWidth="1"/>
    <col min="13" max="13" width="116.75" style="4" customWidth="1"/>
    <col min="14" max="14" width="54.5" style="4" customWidth="1"/>
    <col min="15" max="15" width="4" style="4" customWidth="1"/>
    <col min="16" max="17" width="3.75" style="4" customWidth="1"/>
    <col min="18" max="16384" width="9" style="4"/>
  </cols>
  <sheetData>
    <row r="2" spans="1:13" ht="12.75" thickBot="1">
      <c r="B2" s="5" t="s">
        <v>511</v>
      </c>
      <c r="C2" s="5" t="s">
        <v>512</v>
      </c>
      <c r="D2" s="5" t="s">
        <v>513</v>
      </c>
      <c r="E2" s="6"/>
      <c r="F2" s="7" t="s">
        <v>514</v>
      </c>
      <c r="G2" s="7" t="s">
        <v>515</v>
      </c>
      <c r="H2" s="7" t="s">
        <v>516</v>
      </c>
      <c r="I2" s="7" t="s">
        <v>517</v>
      </c>
      <c r="J2" s="7" t="s">
        <v>518</v>
      </c>
      <c r="K2" s="7" t="s">
        <v>519</v>
      </c>
      <c r="L2" s="6"/>
      <c r="M2" s="8" t="s">
        <v>520</v>
      </c>
    </row>
    <row r="3" spans="1:13" ht="12.75" thickTop="1">
      <c r="A3" s="4">
        <v>90001</v>
      </c>
      <c r="B3" s="638" t="s">
        <v>521</v>
      </c>
      <c r="C3" s="9" t="s">
        <v>522</v>
      </c>
      <c r="D3" s="9" t="s">
        <v>523</v>
      </c>
      <c r="E3" s="10"/>
      <c r="F3" s="11" t="s">
        <v>524</v>
      </c>
      <c r="G3" s="11" t="s">
        <v>525</v>
      </c>
      <c r="H3" s="11" t="s">
        <v>526</v>
      </c>
      <c r="I3" s="11" t="s">
        <v>527</v>
      </c>
      <c r="J3" s="11" t="s">
        <v>528</v>
      </c>
      <c r="K3" s="11" t="s">
        <v>529</v>
      </c>
      <c r="L3" s="12"/>
      <c r="M3" s="13" t="s">
        <v>530</v>
      </c>
    </row>
    <row r="4" spans="1:13" ht="12.75" thickBot="1">
      <c r="B4" s="639"/>
      <c r="C4" s="14" t="s">
        <v>531</v>
      </c>
      <c r="D4" s="14" t="s">
        <v>523</v>
      </c>
      <c r="E4" s="15"/>
      <c r="F4" s="16" t="s">
        <v>524</v>
      </c>
      <c r="G4" s="16" t="s">
        <v>525</v>
      </c>
      <c r="H4" s="16" t="s">
        <v>526</v>
      </c>
      <c r="I4" s="16" t="s">
        <v>527</v>
      </c>
      <c r="J4" s="16" t="s">
        <v>528</v>
      </c>
      <c r="K4" s="16" t="s">
        <v>529</v>
      </c>
      <c r="L4" s="17"/>
      <c r="M4" s="18" t="s">
        <v>532</v>
      </c>
    </row>
    <row r="5" spans="1:13" ht="12.75" thickTop="1">
      <c r="A5" s="4">
        <v>90002</v>
      </c>
      <c r="B5" s="640" t="s">
        <v>533</v>
      </c>
      <c r="C5" s="19" t="s">
        <v>522</v>
      </c>
      <c r="D5" s="19" t="s">
        <v>523</v>
      </c>
      <c r="E5" s="6"/>
      <c r="F5" s="28">
        <v>5.0000000000000001E-3</v>
      </c>
      <c r="G5" s="28">
        <v>8.0000000000000002E-3</v>
      </c>
      <c r="H5" s="28">
        <v>1.2E-2</v>
      </c>
      <c r="I5" s="28">
        <v>1.4999999999999999E-2</v>
      </c>
      <c r="J5" s="28">
        <v>1.7999999999999999E-2</v>
      </c>
      <c r="K5" s="28">
        <v>2.1000000000000001E-2</v>
      </c>
      <c r="L5" s="20"/>
      <c r="M5" s="21" t="s">
        <v>534</v>
      </c>
    </row>
    <row r="6" spans="1:13" ht="12.75" thickBot="1">
      <c r="B6" s="641"/>
      <c r="C6" s="22" t="s">
        <v>531</v>
      </c>
      <c r="D6" s="22" t="s">
        <v>523</v>
      </c>
      <c r="E6" s="23"/>
      <c r="F6" s="29">
        <v>5.0000000000000001E-3</v>
      </c>
      <c r="G6" s="29">
        <v>8.0000000000000002E-3</v>
      </c>
      <c r="H6" s="29">
        <v>1.2E-2</v>
      </c>
      <c r="I6" s="29">
        <v>1.4999999999999999E-2</v>
      </c>
      <c r="J6" s="29">
        <v>1.7999999999999999E-2</v>
      </c>
      <c r="K6" s="29">
        <v>2.1000000000000001E-2</v>
      </c>
      <c r="L6" s="24"/>
      <c r="M6" s="18" t="s">
        <v>532</v>
      </c>
    </row>
    <row r="7" spans="1:13" ht="12.75" thickTop="1">
      <c r="A7" s="4">
        <v>90003</v>
      </c>
      <c r="B7" s="638" t="s">
        <v>535</v>
      </c>
      <c r="C7" s="9" t="s">
        <v>522</v>
      </c>
      <c r="D7" s="9" t="s">
        <v>523</v>
      </c>
      <c r="E7" s="10"/>
      <c r="F7" s="30">
        <v>2E-3</v>
      </c>
      <c r="G7" s="30">
        <v>4.0000000000000001E-3</v>
      </c>
      <c r="H7" s="30">
        <v>6.0000000000000001E-3</v>
      </c>
      <c r="I7" s="30">
        <v>8.0000000000000002E-3</v>
      </c>
      <c r="J7" s="30">
        <v>0.01</v>
      </c>
      <c r="K7" s="30">
        <v>1.2E-2</v>
      </c>
      <c r="L7" s="10"/>
      <c r="M7" s="13" t="s">
        <v>542</v>
      </c>
    </row>
    <row r="8" spans="1:13" ht="12.75" thickBot="1">
      <c r="B8" s="641"/>
      <c r="C8" s="22" t="s">
        <v>531</v>
      </c>
      <c r="D8" s="22" t="s">
        <v>523</v>
      </c>
      <c r="E8" s="23"/>
      <c r="F8" s="29">
        <v>5.0000000000000001E-3</v>
      </c>
      <c r="G8" s="29">
        <v>7.0000000000000001E-3</v>
      </c>
      <c r="H8" s="29">
        <v>8.9999999999999993E-3</v>
      </c>
      <c r="I8" s="29">
        <v>1.0999999999999999E-2</v>
      </c>
      <c r="J8" s="29">
        <v>1.2999999999999999E-2</v>
      </c>
      <c r="K8" s="29">
        <v>1.4999999999999999E-2</v>
      </c>
      <c r="L8" s="23"/>
      <c r="M8" s="26"/>
    </row>
    <row r="9" spans="1:13" ht="12.75" thickTop="1">
      <c r="A9" s="4">
        <v>90004</v>
      </c>
      <c r="B9" s="638" t="s">
        <v>536</v>
      </c>
      <c r="C9" s="9" t="s">
        <v>522</v>
      </c>
      <c r="D9" s="9" t="s">
        <v>523</v>
      </c>
      <c r="E9" s="10"/>
      <c r="F9" s="25">
        <v>0.01</v>
      </c>
      <c r="G9" s="25">
        <v>0.02</v>
      </c>
      <c r="H9" s="25">
        <v>0.04</v>
      </c>
      <c r="I9" s="25">
        <v>7.0000000000000007E-2</v>
      </c>
      <c r="J9" s="25">
        <v>0.11</v>
      </c>
      <c r="K9" s="25">
        <v>0.15</v>
      </c>
      <c r="L9" s="10"/>
      <c r="M9" s="9" t="s">
        <v>537</v>
      </c>
    </row>
    <row r="10" spans="1:13" ht="12.75" thickBot="1">
      <c r="B10" s="639"/>
      <c r="C10" s="14" t="s">
        <v>531</v>
      </c>
      <c r="D10" s="14" t="s">
        <v>523</v>
      </c>
      <c r="E10" s="15"/>
      <c r="F10" s="31">
        <v>0.01</v>
      </c>
      <c r="G10" s="31">
        <v>0.02</v>
      </c>
      <c r="H10" s="31">
        <v>0.04</v>
      </c>
      <c r="I10" s="31">
        <v>7.0000000000000007E-2</v>
      </c>
      <c r="J10" s="31">
        <v>0.11</v>
      </c>
      <c r="K10" s="31">
        <v>0.15</v>
      </c>
      <c r="L10" s="15"/>
      <c r="M10" s="18" t="s">
        <v>538</v>
      </c>
    </row>
    <row r="11" spans="1:13" ht="12.75" thickTop="1">
      <c r="A11" s="4">
        <v>90005</v>
      </c>
      <c r="B11" s="638" t="s">
        <v>539</v>
      </c>
      <c r="C11" s="9" t="s">
        <v>522</v>
      </c>
      <c r="D11" s="9" t="s">
        <v>523</v>
      </c>
      <c r="E11" s="10"/>
      <c r="F11" s="30">
        <v>2E-3</v>
      </c>
      <c r="G11" s="30">
        <v>3.0000000000000001E-3</v>
      </c>
      <c r="H11" s="30">
        <v>4.0000000000000001E-3</v>
      </c>
      <c r="I11" s="30">
        <v>5.0000000000000001E-3</v>
      </c>
      <c r="J11" s="30">
        <v>6.0000000000000001E-3</v>
      </c>
      <c r="K11" s="30">
        <v>7.0000000000000001E-3</v>
      </c>
      <c r="L11" s="10"/>
      <c r="M11" s="13" t="s">
        <v>541</v>
      </c>
    </row>
    <row r="12" spans="1:13" ht="12.75" thickBot="1">
      <c r="B12" s="639"/>
      <c r="C12" s="14" t="s">
        <v>531</v>
      </c>
      <c r="D12" s="14" t="s">
        <v>523</v>
      </c>
      <c r="E12" s="15"/>
      <c r="F12" s="29">
        <v>2E-3</v>
      </c>
      <c r="G12" s="29">
        <v>3.0000000000000001E-3</v>
      </c>
      <c r="H12" s="29">
        <v>4.0000000000000001E-3</v>
      </c>
      <c r="I12" s="29">
        <v>5.0000000000000001E-3</v>
      </c>
      <c r="J12" s="29">
        <v>6.0000000000000001E-3</v>
      </c>
      <c r="K12" s="29">
        <v>7.0000000000000001E-3</v>
      </c>
      <c r="L12" s="15"/>
      <c r="M12" s="18"/>
    </row>
    <row r="13" spans="1:13" ht="12.75" thickTop="1"/>
  </sheetData>
  <mergeCells count="5">
    <mergeCell ref="B3:B4"/>
    <mergeCell ref="B5:B6"/>
    <mergeCell ref="B7:B8"/>
    <mergeCell ref="B9:B10"/>
    <mergeCell ref="B11:B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AD3" sqref="AD3:AD38"/>
    </sheetView>
  </sheetViews>
  <sheetFormatPr defaultRowHeight="12"/>
  <cols>
    <col min="1" max="1" width="9" style="54"/>
    <col min="2" max="2" width="11" style="54" customWidth="1"/>
    <col min="3" max="3" width="2.5" style="54" customWidth="1"/>
    <col min="4" max="6" width="6" style="54" customWidth="1"/>
    <col min="7" max="7" width="14.25" style="55" customWidth="1"/>
    <col min="8" max="8" width="4.5" style="55" customWidth="1"/>
    <col min="9" max="9" width="8.25" style="54" customWidth="1"/>
    <col min="10" max="10" width="3.125" style="54" customWidth="1"/>
    <col min="11" max="11" width="6" style="54" customWidth="1"/>
    <col min="12" max="12" width="2.5" style="54" customWidth="1"/>
    <col min="13" max="13" width="9" style="54"/>
    <col min="14" max="16" width="4" style="54" customWidth="1"/>
    <col min="17" max="17" width="10" style="54" customWidth="1"/>
    <col min="18" max="18" width="4" style="55" customWidth="1"/>
    <col min="19" max="21" width="6" style="54" customWidth="1"/>
    <col min="22" max="22" width="11" style="54" customWidth="1"/>
    <col min="23" max="23" width="4.125" style="54" customWidth="1"/>
    <col min="24" max="24" width="9" style="54"/>
    <col min="25" max="25" width="2.5" style="54" customWidth="1"/>
    <col min="26" max="26" width="6" style="54" customWidth="1"/>
    <col min="27" max="27" width="2.5" style="54" customWidth="1"/>
    <col min="28" max="28" width="9" style="54"/>
    <col min="29" max="29" width="2.5" style="54" customWidth="1"/>
    <col min="30" max="16384" width="9" style="54"/>
  </cols>
  <sheetData>
    <row r="1" spans="1:30">
      <c r="D1" s="54">
        <v>90001</v>
      </c>
      <c r="E1" s="54">
        <v>90005</v>
      </c>
      <c r="F1" s="54">
        <v>90004</v>
      </c>
      <c r="S1" s="54">
        <v>90002</v>
      </c>
      <c r="T1" s="54">
        <v>90003</v>
      </c>
      <c r="U1" s="54">
        <v>90004</v>
      </c>
      <c r="V1" s="55"/>
      <c r="W1" s="55"/>
    </row>
    <row r="2" spans="1:30">
      <c r="D2" s="54" t="s">
        <v>494</v>
      </c>
      <c r="E2" s="54" t="s">
        <v>1047</v>
      </c>
      <c r="F2" s="54" t="s">
        <v>1048</v>
      </c>
      <c r="G2" s="55" t="s">
        <v>1076</v>
      </c>
      <c r="H2" s="55" t="s">
        <v>1079</v>
      </c>
      <c r="I2" s="54" t="s">
        <v>1077</v>
      </c>
      <c r="M2" s="54" t="s">
        <v>1078</v>
      </c>
      <c r="O2" s="54" t="s">
        <v>2651</v>
      </c>
      <c r="S2" s="54" t="s">
        <v>1049</v>
      </c>
      <c r="T2" s="54" t="s">
        <v>1050</v>
      </c>
      <c r="U2" s="54" t="s">
        <v>1048</v>
      </c>
      <c r="V2" s="55" t="s">
        <v>1076</v>
      </c>
      <c r="W2" s="55" t="s">
        <v>1079</v>
      </c>
      <c r="X2" s="54" t="s">
        <v>1077</v>
      </c>
      <c r="AB2" s="54" t="s">
        <v>1078</v>
      </c>
      <c r="AD2" s="54" t="s">
        <v>2651</v>
      </c>
    </row>
    <row r="3" spans="1:30">
      <c r="A3" s="54">
        <f>J3*5</f>
        <v>5</v>
      </c>
      <c r="B3" s="143" t="s">
        <v>914</v>
      </c>
      <c r="C3" s="54" t="s">
        <v>1071</v>
      </c>
      <c r="D3" s="56">
        <v>1</v>
      </c>
      <c r="E3" s="56">
        <v>0</v>
      </c>
      <c r="F3" s="56">
        <v>0</v>
      </c>
      <c r="G3" s="64" t="str">
        <f>B3&amp;C3</f>
        <v>병아리 모자E</v>
      </c>
      <c r="H3" s="64">
        <f>10+D3*15+E3*15+F3*10+IF(OR(D3*E3&lt;&gt;0,E3*F3&lt;&gt;0, F3*D3&lt;&gt;0),5,0)</f>
        <v>25</v>
      </c>
      <c r="I3" s="61" t="str">
        <f>IF(D3&lt;&gt;0,"90001", IF(E3&lt;&gt;0,"90005", IF(F3&lt;&gt;0,"90004","")))</f>
        <v>90001</v>
      </c>
      <c r="J3" s="61">
        <f>IF(D3&lt;&gt;0,D3, IF(E3&lt;&gt;0,E3, IF(F3&lt;&gt;0, F3,"")))</f>
        <v>1</v>
      </c>
      <c r="K3" s="62" t="str">
        <f>IF(F3&lt;&gt;0,"90004", IF(E3&lt;&gt;0,"90005", IF(D3&lt;&gt;0,"90001","")))</f>
        <v>90001</v>
      </c>
      <c r="L3" s="62">
        <f>IF(F3&lt;&gt;0,F3, IF(E3&lt;&gt;0,E3, IF(D3&lt;&gt;0, D3,"")))</f>
        <v>1</v>
      </c>
      <c r="M3" s="61">
        <f>IF(I3&lt;&gt;K3, K3, -1)</f>
        <v>-1</v>
      </c>
      <c r="N3" s="61">
        <f>IF(M3=-1,0,L3)</f>
        <v>0</v>
      </c>
      <c r="O3" s="54">
        <f t="shared" ref="O3:O37" si="0">250 - (IF(D3&lt;&gt;0, D3*30, 0) + IF(E3&lt;&gt;0, E3*10, 0) + IF(F3&lt;&gt;0, F3*10, 0))</f>
        <v>220</v>
      </c>
      <c r="Q3" s="33" t="s">
        <v>933</v>
      </c>
      <c r="R3" s="54" t="s">
        <v>1071</v>
      </c>
      <c r="S3" s="56">
        <v>1</v>
      </c>
      <c r="T3" s="56">
        <v>0</v>
      </c>
      <c r="U3" s="56">
        <v>0</v>
      </c>
      <c r="V3" s="63" t="str">
        <f>Q3&amp;R3</f>
        <v>포크 장식E</v>
      </c>
      <c r="W3" s="64">
        <f t="shared" ref="W3:W5" si="1">10+S3*15+T3*15+U3*10+IF(OR(S3*T3&lt;&gt;0,T3*U3&lt;&gt;0, U3*S3&lt;&gt;0),5,0)</f>
        <v>25</v>
      </c>
      <c r="X3" s="61" t="str">
        <f>IF(S3&lt;&gt;0,"90002", IF(T3&lt;&gt;0,"90003", IF(U3&lt;&gt;0,"90004","")))</f>
        <v>90002</v>
      </c>
      <c r="Y3" s="61">
        <f>IF(S3&lt;&gt;0,S3, IF(T3&lt;&gt;0,T3, IF(U3&lt;&gt;0, U3,"")))</f>
        <v>1</v>
      </c>
      <c r="Z3" s="62" t="str">
        <f>IF(U3&lt;&gt;0,"90004", IF(T3&lt;&gt;0,"90003", IF(S3&lt;&gt;0,"90002","")))</f>
        <v>90002</v>
      </c>
      <c r="AA3" s="62">
        <f>IF(U3&lt;&gt;0,U3, IF(T3&lt;&gt;0,T3, IF(S3&lt;&gt;0, S3,"")))</f>
        <v>1</v>
      </c>
      <c r="AB3" s="61">
        <f>IF(X3&lt;&gt;Z3, Z3, -1)</f>
        <v>-1</v>
      </c>
      <c r="AC3" s="61">
        <f>IF(AB3=-1,0,AA3)</f>
        <v>0</v>
      </c>
      <c r="AD3" s="54">
        <f>250 - (IF(S3&lt;&gt;0, S3*10, 0) + IF(T3&lt;&gt;0, T3*10, 0) + IF(U3&lt;&gt;0, U3*10, 0))</f>
        <v>240</v>
      </c>
    </row>
    <row r="4" spans="1:30">
      <c r="A4" s="54">
        <f t="shared" ref="A4:A38" si="2">J4*5</f>
        <v>5</v>
      </c>
      <c r="B4" s="143" t="s">
        <v>915</v>
      </c>
      <c r="C4" s="54" t="s">
        <v>1071</v>
      </c>
      <c r="D4" s="56">
        <v>0</v>
      </c>
      <c r="E4" s="56">
        <v>1</v>
      </c>
      <c r="F4" s="56">
        <v>0</v>
      </c>
      <c r="G4" s="64" t="str">
        <f t="shared" ref="G4:G40" si="3">B4&amp;C4</f>
        <v>중절모E</v>
      </c>
      <c r="H4" s="64">
        <f t="shared" ref="H4:H40" si="4">10+D4*15+E4*15+F4*10+IF(OR(D4*E4&lt;&gt;0,E4*F4&lt;&gt;0, F4*D4&lt;&gt;0),5,0)</f>
        <v>25</v>
      </c>
      <c r="I4" s="61" t="str">
        <f t="shared" ref="I4:I38" si="5">IF(D4&lt;&gt;0,"90001", IF(E4&lt;&gt;0,"90005", IF(F4&lt;&gt;0,"90004","")))</f>
        <v>90005</v>
      </c>
      <c r="J4" s="61">
        <f t="shared" ref="J4:J38" si="6">IF(D4&lt;&gt;0,D4, IF(E4&lt;&gt;0,E4, IF(F4&lt;&gt;0, F4,"")))</f>
        <v>1</v>
      </c>
      <c r="K4" s="62" t="str">
        <f t="shared" ref="K4:K38" si="7">IF(F4&lt;&gt;0,"90004", IF(E4&lt;&gt;0,"90005", IF(D4&lt;&gt;0,"90001","")))</f>
        <v>90005</v>
      </c>
      <c r="L4" s="62">
        <f t="shared" ref="L4:L38" si="8">IF(F4&lt;&gt;0,F4, IF(E4&lt;&gt;0,E4, IF(D4&lt;&gt;0, D4,"")))</f>
        <v>1</v>
      </c>
      <c r="M4" s="61">
        <f t="shared" ref="M4:M38" si="9">IF(I4&lt;&gt;K4, K4, -1)</f>
        <v>-1</v>
      </c>
      <c r="N4" s="61">
        <f t="shared" ref="N4:N38" si="10">IF(M4=-1,0,L4)</f>
        <v>0</v>
      </c>
      <c r="O4" s="54">
        <f t="shared" si="0"/>
        <v>240</v>
      </c>
      <c r="Q4" s="33" t="s">
        <v>934</v>
      </c>
      <c r="R4" s="54" t="s">
        <v>1071</v>
      </c>
      <c r="S4" s="56">
        <v>0</v>
      </c>
      <c r="T4" s="56">
        <v>1</v>
      </c>
      <c r="U4" s="56">
        <v>0</v>
      </c>
      <c r="V4" s="63" t="str">
        <f t="shared" ref="V4:V42" si="11">Q4&amp;R4</f>
        <v>UFO 장식E</v>
      </c>
      <c r="W4" s="64">
        <f t="shared" si="1"/>
        <v>25</v>
      </c>
      <c r="X4" s="61" t="str">
        <f t="shared" ref="X4:X38" si="12">IF(S4&lt;&gt;0,"90002", IF(T4&lt;&gt;0,"90003", IF(U4&lt;&gt;0,"90004","")))</f>
        <v>90003</v>
      </c>
      <c r="Y4" s="61">
        <f t="shared" ref="Y4:Y38" si="13">IF(S4&lt;&gt;0,S4, IF(T4&lt;&gt;0,T4, IF(U4&lt;&gt;0, U4,"")))</f>
        <v>1</v>
      </c>
      <c r="Z4" s="62" t="str">
        <f t="shared" ref="Z4:Z38" si="14">IF(U4&lt;&gt;0,"90004", IF(T4&lt;&gt;0,"90003", IF(S4&lt;&gt;0,"90002","")))</f>
        <v>90003</v>
      </c>
      <c r="AA4" s="62">
        <f t="shared" ref="AA4:AA38" si="15">IF(U4&lt;&gt;0,U4, IF(T4&lt;&gt;0,T4, IF(S4&lt;&gt;0, S4,"")))</f>
        <v>1</v>
      </c>
      <c r="AB4" s="61">
        <f t="shared" ref="AB4:AB38" si="16">IF(X4&lt;&gt;Z4, Z4, -1)</f>
        <v>-1</v>
      </c>
      <c r="AC4" s="61">
        <f t="shared" ref="AC4:AC38" si="17">IF(AB4=-1,0,AA4)</f>
        <v>0</v>
      </c>
      <c r="AD4" s="54">
        <f t="shared" ref="AD4:AD38" si="18">250 - (IF(S4&lt;&gt;0, S4*10, 0) + IF(T4&lt;&gt;0, T4*10, 0) + IF(U4&lt;&gt;0, U4*10, 0))</f>
        <v>240</v>
      </c>
    </row>
    <row r="5" spans="1:30">
      <c r="A5" s="54">
        <f t="shared" si="2"/>
        <v>5</v>
      </c>
      <c r="B5" s="143" t="s">
        <v>916</v>
      </c>
      <c r="C5" s="54" t="s">
        <v>1071</v>
      </c>
      <c r="D5" s="56">
        <v>0</v>
      </c>
      <c r="E5" s="56">
        <v>0</v>
      </c>
      <c r="F5" s="56">
        <v>1</v>
      </c>
      <c r="G5" s="64" t="str">
        <f t="shared" si="3"/>
        <v>해적 모자E</v>
      </c>
      <c r="H5" s="64">
        <f t="shared" si="4"/>
        <v>20</v>
      </c>
      <c r="I5" s="61" t="str">
        <f t="shared" si="5"/>
        <v>90004</v>
      </c>
      <c r="J5" s="61">
        <f t="shared" si="6"/>
        <v>1</v>
      </c>
      <c r="K5" s="62" t="str">
        <f t="shared" si="7"/>
        <v>90004</v>
      </c>
      <c r="L5" s="62">
        <f t="shared" si="8"/>
        <v>1</v>
      </c>
      <c r="M5" s="61">
        <f t="shared" si="9"/>
        <v>-1</v>
      </c>
      <c r="N5" s="61">
        <f t="shared" si="10"/>
        <v>0</v>
      </c>
      <c r="O5" s="54">
        <f t="shared" si="0"/>
        <v>240</v>
      </c>
      <c r="Q5" s="33" t="s">
        <v>935</v>
      </c>
      <c r="R5" s="54" t="s">
        <v>1071</v>
      </c>
      <c r="S5" s="56">
        <v>0</v>
      </c>
      <c r="T5" s="56">
        <v>0</v>
      </c>
      <c r="U5" s="56">
        <v>1</v>
      </c>
      <c r="V5" s="63" t="str">
        <f t="shared" si="11"/>
        <v>유치원 가방E</v>
      </c>
      <c r="W5" s="64">
        <f t="shared" si="1"/>
        <v>20</v>
      </c>
      <c r="X5" s="61" t="str">
        <f t="shared" si="12"/>
        <v>90004</v>
      </c>
      <c r="Y5" s="61">
        <f t="shared" si="13"/>
        <v>1</v>
      </c>
      <c r="Z5" s="62" t="str">
        <f t="shared" si="14"/>
        <v>90004</v>
      </c>
      <c r="AA5" s="62">
        <f t="shared" si="15"/>
        <v>1</v>
      </c>
      <c r="AB5" s="61">
        <f t="shared" si="16"/>
        <v>-1</v>
      </c>
      <c r="AC5" s="61">
        <f t="shared" si="17"/>
        <v>0</v>
      </c>
      <c r="AD5" s="54">
        <f t="shared" si="18"/>
        <v>240</v>
      </c>
    </row>
    <row r="6" spans="1:30">
      <c r="A6" s="54">
        <f t="shared" si="2"/>
        <v>5</v>
      </c>
      <c r="B6" s="143" t="s">
        <v>917</v>
      </c>
      <c r="C6" s="54" t="s">
        <v>1071</v>
      </c>
      <c r="D6" s="56">
        <v>1</v>
      </c>
      <c r="E6" s="56">
        <v>1</v>
      </c>
      <c r="F6" s="56">
        <v>0</v>
      </c>
      <c r="G6" s="64" t="str">
        <f t="shared" si="3"/>
        <v>하얀 날개 모자E</v>
      </c>
      <c r="H6" s="64">
        <f t="shared" si="4"/>
        <v>45</v>
      </c>
      <c r="I6" s="61" t="str">
        <f t="shared" si="5"/>
        <v>90001</v>
      </c>
      <c r="J6" s="61">
        <f t="shared" si="6"/>
        <v>1</v>
      </c>
      <c r="K6" s="62" t="str">
        <f t="shared" si="7"/>
        <v>90005</v>
      </c>
      <c r="L6" s="62">
        <f t="shared" si="8"/>
        <v>1</v>
      </c>
      <c r="M6" s="61" t="str">
        <f t="shared" si="9"/>
        <v>90005</v>
      </c>
      <c r="N6" s="61">
        <f t="shared" si="10"/>
        <v>1</v>
      </c>
      <c r="O6" s="54">
        <f t="shared" si="0"/>
        <v>210</v>
      </c>
      <c r="Q6" s="33" t="s">
        <v>936</v>
      </c>
      <c r="R6" s="54" t="s">
        <v>1071</v>
      </c>
      <c r="S6" s="56">
        <v>1</v>
      </c>
      <c r="T6" s="56">
        <v>1</v>
      </c>
      <c r="U6" s="56">
        <v>0</v>
      </c>
      <c r="V6" s="63" t="str">
        <f t="shared" si="11"/>
        <v>등급 딱지E</v>
      </c>
      <c r="W6" s="64">
        <f>10+S6*15+T6*15+U6*10+IF(OR(S6*T6&lt;&gt;0,T6*U6&lt;&gt;0, U6*S6&lt;&gt;0),5,0)</f>
        <v>45</v>
      </c>
      <c r="X6" s="61" t="str">
        <f t="shared" si="12"/>
        <v>90002</v>
      </c>
      <c r="Y6" s="61">
        <f t="shared" si="13"/>
        <v>1</v>
      </c>
      <c r="Z6" s="62" t="str">
        <f t="shared" si="14"/>
        <v>90003</v>
      </c>
      <c r="AA6" s="62">
        <f t="shared" si="15"/>
        <v>1</v>
      </c>
      <c r="AB6" s="61" t="str">
        <f t="shared" si="16"/>
        <v>90003</v>
      </c>
      <c r="AC6" s="61">
        <f t="shared" si="17"/>
        <v>1</v>
      </c>
      <c r="AD6" s="54">
        <f t="shared" si="18"/>
        <v>230</v>
      </c>
    </row>
    <row r="7" spans="1:30">
      <c r="A7" s="54">
        <f t="shared" si="2"/>
        <v>5</v>
      </c>
      <c r="B7" s="143" t="s">
        <v>918</v>
      </c>
      <c r="C7" s="54" t="s">
        <v>1071</v>
      </c>
      <c r="D7" s="56">
        <v>1</v>
      </c>
      <c r="E7" s="56">
        <v>0</v>
      </c>
      <c r="F7" s="56">
        <v>1</v>
      </c>
      <c r="G7" s="64" t="str">
        <f t="shared" si="3"/>
        <v>검정 날개 모자E</v>
      </c>
      <c r="H7" s="64">
        <f t="shared" si="4"/>
        <v>40</v>
      </c>
      <c r="I7" s="61" t="str">
        <f t="shared" si="5"/>
        <v>90001</v>
      </c>
      <c r="J7" s="61">
        <f t="shared" si="6"/>
        <v>1</v>
      </c>
      <c r="K7" s="62" t="str">
        <f t="shared" si="7"/>
        <v>90004</v>
      </c>
      <c r="L7" s="62">
        <f t="shared" si="8"/>
        <v>1</v>
      </c>
      <c r="M7" s="61" t="str">
        <f t="shared" si="9"/>
        <v>90004</v>
      </c>
      <c r="N7" s="61">
        <f t="shared" si="10"/>
        <v>1</v>
      </c>
      <c r="O7" s="54">
        <f t="shared" si="0"/>
        <v>210</v>
      </c>
      <c r="Q7" s="33" t="s">
        <v>937</v>
      </c>
      <c r="R7" s="54" t="s">
        <v>1071</v>
      </c>
      <c r="S7" s="56">
        <v>1</v>
      </c>
      <c r="T7" s="56">
        <v>0</v>
      </c>
      <c r="U7" s="56">
        <v>1</v>
      </c>
      <c r="V7" s="63" t="str">
        <f t="shared" si="11"/>
        <v>우체부 가방E</v>
      </c>
      <c r="W7" s="64">
        <f t="shared" ref="W7:W42" si="19">10+S7*15+T7*15+U7*10+IF(OR(S7*T7&lt;&gt;0,T7*U7&lt;&gt;0, U7*S7&lt;&gt;0),5,0)</f>
        <v>40</v>
      </c>
      <c r="X7" s="61" t="str">
        <f t="shared" si="12"/>
        <v>90002</v>
      </c>
      <c r="Y7" s="61">
        <f t="shared" si="13"/>
        <v>1</v>
      </c>
      <c r="Z7" s="62" t="str">
        <f t="shared" si="14"/>
        <v>90004</v>
      </c>
      <c r="AA7" s="62">
        <f t="shared" si="15"/>
        <v>1</v>
      </c>
      <c r="AB7" s="61" t="str">
        <f t="shared" si="16"/>
        <v>90004</v>
      </c>
      <c r="AC7" s="61">
        <f t="shared" si="17"/>
        <v>1</v>
      </c>
      <c r="AD7" s="54">
        <f t="shared" si="18"/>
        <v>230</v>
      </c>
    </row>
    <row r="8" spans="1:30">
      <c r="A8" s="54">
        <f t="shared" si="2"/>
        <v>5</v>
      </c>
      <c r="B8" s="143" t="s">
        <v>919</v>
      </c>
      <c r="C8" s="54" t="s">
        <v>1071</v>
      </c>
      <c r="D8" s="56">
        <v>0</v>
      </c>
      <c r="E8" s="56">
        <v>1</v>
      </c>
      <c r="F8" s="56">
        <v>1</v>
      </c>
      <c r="G8" s="64" t="str">
        <f t="shared" si="3"/>
        <v>마린 모자E</v>
      </c>
      <c r="H8" s="64">
        <f t="shared" si="4"/>
        <v>40</v>
      </c>
      <c r="I8" s="61" t="str">
        <f t="shared" si="5"/>
        <v>90005</v>
      </c>
      <c r="J8" s="61">
        <f t="shared" si="6"/>
        <v>1</v>
      </c>
      <c r="K8" s="62" t="str">
        <f t="shared" si="7"/>
        <v>90004</v>
      </c>
      <c r="L8" s="62">
        <f t="shared" si="8"/>
        <v>1</v>
      </c>
      <c r="M8" s="61" t="str">
        <f t="shared" si="9"/>
        <v>90004</v>
      </c>
      <c r="N8" s="61">
        <f t="shared" si="10"/>
        <v>1</v>
      </c>
      <c r="O8" s="54">
        <f t="shared" si="0"/>
        <v>230</v>
      </c>
      <c r="Q8" s="33" t="s">
        <v>938</v>
      </c>
      <c r="R8" s="54" t="s">
        <v>1071</v>
      </c>
      <c r="S8" s="56">
        <v>0</v>
      </c>
      <c r="T8" s="56">
        <v>1</v>
      </c>
      <c r="U8" s="56">
        <v>1</v>
      </c>
      <c r="V8" s="63" t="str">
        <f t="shared" si="11"/>
        <v>리본E</v>
      </c>
      <c r="W8" s="64">
        <f t="shared" si="19"/>
        <v>40</v>
      </c>
      <c r="X8" s="61" t="str">
        <f t="shared" si="12"/>
        <v>90003</v>
      </c>
      <c r="Y8" s="61">
        <f t="shared" si="13"/>
        <v>1</v>
      </c>
      <c r="Z8" s="62" t="str">
        <f t="shared" si="14"/>
        <v>90004</v>
      </c>
      <c r="AA8" s="62">
        <f t="shared" si="15"/>
        <v>1</v>
      </c>
      <c r="AB8" s="61" t="str">
        <f t="shared" si="16"/>
        <v>90004</v>
      </c>
      <c r="AC8" s="61">
        <f t="shared" si="17"/>
        <v>1</v>
      </c>
      <c r="AD8" s="54">
        <f t="shared" si="18"/>
        <v>230</v>
      </c>
    </row>
    <row r="9" spans="1:30">
      <c r="A9" s="54">
        <f t="shared" si="2"/>
        <v>10</v>
      </c>
      <c r="B9" s="143" t="s">
        <v>920</v>
      </c>
      <c r="C9" s="54" t="s">
        <v>1072</v>
      </c>
      <c r="D9" s="57">
        <v>2</v>
      </c>
      <c r="E9" s="57">
        <v>0</v>
      </c>
      <c r="F9" s="57">
        <v>0</v>
      </c>
      <c r="G9" s="64" t="str">
        <f t="shared" si="3"/>
        <v>털 모자D</v>
      </c>
      <c r="H9" s="64">
        <f t="shared" si="4"/>
        <v>40</v>
      </c>
      <c r="I9" s="61" t="str">
        <f t="shared" si="5"/>
        <v>90001</v>
      </c>
      <c r="J9" s="61">
        <f t="shared" si="6"/>
        <v>2</v>
      </c>
      <c r="K9" s="62" t="str">
        <f t="shared" si="7"/>
        <v>90001</v>
      </c>
      <c r="L9" s="62">
        <f t="shared" si="8"/>
        <v>2</v>
      </c>
      <c r="M9" s="61">
        <f t="shared" si="9"/>
        <v>-1</v>
      </c>
      <c r="N9" s="61">
        <f t="shared" si="10"/>
        <v>0</v>
      </c>
      <c r="O9" s="54">
        <f t="shared" si="0"/>
        <v>190</v>
      </c>
      <c r="Q9" s="33" t="s">
        <v>939</v>
      </c>
      <c r="R9" s="54" t="s">
        <v>1072</v>
      </c>
      <c r="S9" s="57">
        <v>2</v>
      </c>
      <c r="T9" s="57">
        <v>0</v>
      </c>
      <c r="U9" s="57">
        <v>0</v>
      </c>
      <c r="V9" s="63" t="str">
        <f t="shared" si="11"/>
        <v>하얀 날개D</v>
      </c>
      <c r="W9" s="64">
        <f t="shared" si="19"/>
        <v>40</v>
      </c>
      <c r="X9" s="61" t="str">
        <f t="shared" si="12"/>
        <v>90002</v>
      </c>
      <c r="Y9" s="61">
        <f t="shared" si="13"/>
        <v>2</v>
      </c>
      <c r="Z9" s="62" t="str">
        <f t="shared" si="14"/>
        <v>90002</v>
      </c>
      <c r="AA9" s="62">
        <f t="shared" si="15"/>
        <v>2</v>
      </c>
      <c r="AB9" s="61">
        <f t="shared" si="16"/>
        <v>-1</v>
      </c>
      <c r="AC9" s="61">
        <f t="shared" si="17"/>
        <v>0</v>
      </c>
      <c r="AD9" s="54">
        <f t="shared" si="18"/>
        <v>230</v>
      </c>
    </row>
    <row r="10" spans="1:30">
      <c r="A10" s="54">
        <f t="shared" si="2"/>
        <v>10</v>
      </c>
      <c r="B10" s="143" t="s">
        <v>921</v>
      </c>
      <c r="C10" s="54" t="s">
        <v>1072</v>
      </c>
      <c r="D10" s="57">
        <v>0</v>
      </c>
      <c r="E10" s="57">
        <v>2</v>
      </c>
      <c r="F10" s="57">
        <v>0</v>
      </c>
      <c r="G10" s="64" t="str">
        <f t="shared" si="3"/>
        <v>꽃 모자D</v>
      </c>
      <c r="H10" s="64">
        <f t="shared" si="4"/>
        <v>40</v>
      </c>
      <c r="I10" s="61" t="str">
        <f t="shared" si="5"/>
        <v>90005</v>
      </c>
      <c r="J10" s="61">
        <f t="shared" si="6"/>
        <v>2</v>
      </c>
      <c r="K10" s="62" t="str">
        <f t="shared" si="7"/>
        <v>90005</v>
      </c>
      <c r="L10" s="62">
        <f t="shared" si="8"/>
        <v>2</v>
      </c>
      <c r="M10" s="61">
        <f t="shared" si="9"/>
        <v>-1</v>
      </c>
      <c r="N10" s="61">
        <f t="shared" si="10"/>
        <v>0</v>
      </c>
      <c r="O10" s="54">
        <f t="shared" si="0"/>
        <v>230</v>
      </c>
      <c r="Q10" s="33" t="s">
        <v>2652</v>
      </c>
      <c r="R10" s="54" t="s">
        <v>2653</v>
      </c>
      <c r="S10" s="57">
        <v>0</v>
      </c>
      <c r="T10" s="57">
        <v>2</v>
      </c>
      <c r="U10" s="57">
        <v>0</v>
      </c>
      <c r="V10" s="63" t="str">
        <f t="shared" si="11"/>
        <v>천사 날개D</v>
      </c>
      <c r="W10" s="64">
        <f t="shared" si="19"/>
        <v>40</v>
      </c>
      <c r="X10" s="61" t="str">
        <f t="shared" si="12"/>
        <v>90003</v>
      </c>
      <c r="Y10" s="61">
        <f t="shared" si="13"/>
        <v>2</v>
      </c>
      <c r="Z10" s="62" t="str">
        <f t="shared" si="14"/>
        <v>90003</v>
      </c>
      <c r="AA10" s="62">
        <f t="shared" si="15"/>
        <v>2</v>
      </c>
      <c r="AB10" s="61">
        <f t="shared" si="16"/>
        <v>-1</v>
      </c>
      <c r="AC10" s="61">
        <f t="shared" si="17"/>
        <v>0</v>
      </c>
      <c r="AD10" s="54">
        <f t="shared" si="18"/>
        <v>230</v>
      </c>
    </row>
    <row r="11" spans="1:30">
      <c r="A11" s="54">
        <f t="shared" si="2"/>
        <v>10</v>
      </c>
      <c r="B11" s="143" t="s">
        <v>922</v>
      </c>
      <c r="C11" s="54" t="s">
        <v>1072</v>
      </c>
      <c r="D11" s="57">
        <v>0</v>
      </c>
      <c r="E11" s="57">
        <v>0</v>
      </c>
      <c r="F11" s="57">
        <v>2</v>
      </c>
      <c r="G11" s="64" t="str">
        <f t="shared" si="3"/>
        <v>고글 모자D</v>
      </c>
      <c r="H11" s="64">
        <f t="shared" si="4"/>
        <v>30</v>
      </c>
      <c r="I11" s="61" t="str">
        <f t="shared" si="5"/>
        <v>90004</v>
      </c>
      <c r="J11" s="61">
        <f t="shared" si="6"/>
        <v>2</v>
      </c>
      <c r="K11" s="62" t="str">
        <f t="shared" si="7"/>
        <v>90004</v>
      </c>
      <c r="L11" s="62">
        <f t="shared" si="8"/>
        <v>2</v>
      </c>
      <c r="M11" s="61">
        <f t="shared" si="9"/>
        <v>-1</v>
      </c>
      <c r="N11" s="61">
        <f t="shared" si="10"/>
        <v>0</v>
      </c>
      <c r="O11" s="54">
        <f t="shared" si="0"/>
        <v>230</v>
      </c>
      <c r="Q11" s="33" t="s">
        <v>941</v>
      </c>
      <c r="R11" s="54" t="s">
        <v>1072</v>
      </c>
      <c r="S11" s="57">
        <v>0</v>
      </c>
      <c r="T11" s="57">
        <v>0</v>
      </c>
      <c r="U11" s="57">
        <v>2</v>
      </c>
      <c r="V11" s="63" t="str">
        <f t="shared" si="11"/>
        <v>악마 날개D</v>
      </c>
      <c r="W11" s="64">
        <f t="shared" si="19"/>
        <v>30</v>
      </c>
      <c r="X11" s="61" t="str">
        <f t="shared" si="12"/>
        <v>90004</v>
      </c>
      <c r="Y11" s="61">
        <f t="shared" si="13"/>
        <v>2</v>
      </c>
      <c r="Z11" s="62" t="str">
        <f t="shared" si="14"/>
        <v>90004</v>
      </c>
      <c r="AA11" s="62">
        <f t="shared" si="15"/>
        <v>2</v>
      </c>
      <c r="AB11" s="61">
        <f t="shared" si="16"/>
        <v>-1</v>
      </c>
      <c r="AC11" s="61">
        <f t="shared" si="17"/>
        <v>0</v>
      </c>
      <c r="AD11" s="54">
        <f t="shared" si="18"/>
        <v>230</v>
      </c>
    </row>
    <row r="12" spans="1:30">
      <c r="A12" s="54">
        <f t="shared" si="2"/>
        <v>10</v>
      </c>
      <c r="B12" s="143" t="s">
        <v>923</v>
      </c>
      <c r="C12" s="54" t="s">
        <v>1072</v>
      </c>
      <c r="D12" s="57">
        <v>2</v>
      </c>
      <c r="E12" s="57">
        <v>2</v>
      </c>
      <c r="F12" s="57">
        <v>0</v>
      </c>
      <c r="G12" s="64" t="str">
        <f t="shared" si="3"/>
        <v>카우보이 모자D</v>
      </c>
      <c r="H12" s="64">
        <f t="shared" si="4"/>
        <v>75</v>
      </c>
      <c r="I12" s="61" t="str">
        <f t="shared" si="5"/>
        <v>90001</v>
      </c>
      <c r="J12" s="61">
        <f t="shared" si="6"/>
        <v>2</v>
      </c>
      <c r="K12" s="62" t="str">
        <f t="shared" si="7"/>
        <v>90005</v>
      </c>
      <c r="L12" s="62">
        <f t="shared" si="8"/>
        <v>2</v>
      </c>
      <c r="M12" s="61" t="str">
        <f t="shared" si="9"/>
        <v>90005</v>
      </c>
      <c r="N12" s="61">
        <f t="shared" si="10"/>
        <v>2</v>
      </c>
      <c r="O12" s="54">
        <f t="shared" si="0"/>
        <v>170</v>
      </c>
      <c r="Q12" s="33" t="s">
        <v>942</v>
      </c>
      <c r="R12" s="54" t="s">
        <v>1072</v>
      </c>
      <c r="S12" s="57">
        <v>2</v>
      </c>
      <c r="T12" s="57">
        <v>2</v>
      </c>
      <c r="U12" s="57">
        <v>0</v>
      </c>
      <c r="V12" s="63" t="str">
        <f t="shared" si="11"/>
        <v>요정 날개D</v>
      </c>
      <c r="W12" s="64">
        <f t="shared" si="19"/>
        <v>75</v>
      </c>
      <c r="X12" s="61" t="str">
        <f t="shared" si="12"/>
        <v>90002</v>
      </c>
      <c r="Y12" s="61">
        <f t="shared" si="13"/>
        <v>2</v>
      </c>
      <c r="Z12" s="62" t="str">
        <f t="shared" si="14"/>
        <v>90003</v>
      </c>
      <c r="AA12" s="62">
        <f t="shared" si="15"/>
        <v>2</v>
      </c>
      <c r="AB12" s="61" t="str">
        <f t="shared" si="16"/>
        <v>90003</v>
      </c>
      <c r="AC12" s="61">
        <f t="shared" si="17"/>
        <v>2</v>
      </c>
      <c r="AD12" s="54">
        <f t="shared" si="18"/>
        <v>210</v>
      </c>
    </row>
    <row r="13" spans="1:30">
      <c r="A13" s="54">
        <f t="shared" si="2"/>
        <v>10</v>
      </c>
      <c r="B13" s="143" t="s">
        <v>924</v>
      </c>
      <c r="C13" s="54" t="s">
        <v>1072</v>
      </c>
      <c r="D13" s="57">
        <v>2</v>
      </c>
      <c r="E13" s="57">
        <v>0</v>
      </c>
      <c r="F13" s="57">
        <v>2</v>
      </c>
      <c r="G13" s="64" t="str">
        <f t="shared" si="3"/>
        <v>젓소무늬 모자D</v>
      </c>
      <c r="H13" s="64">
        <f t="shared" si="4"/>
        <v>65</v>
      </c>
      <c r="I13" s="61" t="str">
        <f t="shared" si="5"/>
        <v>90001</v>
      </c>
      <c r="J13" s="61">
        <f t="shared" si="6"/>
        <v>2</v>
      </c>
      <c r="K13" s="62" t="str">
        <f t="shared" si="7"/>
        <v>90004</v>
      </c>
      <c r="L13" s="62">
        <f t="shared" si="8"/>
        <v>2</v>
      </c>
      <c r="M13" s="61" t="str">
        <f t="shared" si="9"/>
        <v>90004</v>
      </c>
      <c r="N13" s="61">
        <f t="shared" si="10"/>
        <v>2</v>
      </c>
      <c r="O13" s="54">
        <f t="shared" si="0"/>
        <v>170</v>
      </c>
      <c r="Q13" s="169" t="s">
        <v>933</v>
      </c>
      <c r="R13" s="54" t="s">
        <v>1072</v>
      </c>
      <c r="S13" s="57">
        <v>2</v>
      </c>
      <c r="T13" s="57">
        <v>0</v>
      </c>
      <c r="U13" s="57">
        <v>2</v>
      </c>
      <c r="V13" s="63" t="str">
        <f t="shared" si="11"/>
        <v>포크 장식D</v>
      </c>
      <c r="W13" s="64">
        <f t="shared" si="19"/>
        <v>65</v>
      </c>
      <c r="X13" s="61" t="str">
        <f t="shared" si="12"/>
        <v>90002</v>
      </c>
      <c r="Y13" s="61">
        <f t="shared" si="13"/>
        <v>2</v>
      </c>
      <c r="Z13" s="62" t="str">
        <f t="shared" si="14"/>
        <v>90004</v>
      </c>
      <c r="AA13" s="62">
        <f t="shared" si="15"/>
        <v>2</v>
      </c>
      <c r="AB13" s="61" t="str">
        <f t="shared" si="16"/>
        <v>90004</v>
      </c>
      <c r="AC13" s="61">
        <f t="shared" si="17"/>
        <v>2</v>
      </c>
      <c r="AD13" s="54">
        <f t="shared" si="18"/>
        <v>210</v>
      </c>
    </row>
    <row r="14" spans="1:30">
      <c r="A14" s="54">
        <f t="shared" si="2"/>
        <v>10</v>
      </c>
      <c r="B14" s="143" t="s">
        <v>925</v>
      </c>
      <c r="C14" s="54" t="s">
        <v>1072</v>
      </c>
      <c r="D14" s="57">
        <v>0</v>
      </c>
      <c r="E14" s="57">
        <v>2</v>
      </c>
      <c r="F14" s="57">
        <v>2</v>
      </c>
      <c r="G14" s="64" t="str">
        <f t="shared" si="3"/>
        <v>마녀 모자D</v>
      </c>
      <c r="H14" s="64">
        <f t="shared" si="4"/>
        <v>65</v>
      </c>
      <c r="I14" s="61" t="str">
        <f t="shared" si="5"/>
        <v>90005</v>
      </c>
      <c r="J14" s="61">
        <f t="shared" si="6"/>
        <v>2</v>
      </c>
      <c r="K14" s="62" t="str">
        <f t="shared" si="7"/>
        <v>90004</v>
      </c>
      <c r="L14" s="62">
        <f t="shared" si="8"/>
        <v>2</v>
      </c>
      <c r="M14" s="61" t="str">
        <f t="shared" si="9"/>
        <v>90004</v>
      </c>
      <c r="N14" s="61">
        <f t="shared" si="10"/>
        <v>2</v>
      </c>
      <c r="O14" s="54">
        <f t="shared" si="0"/>
        <v>210</v>
      </c>
      <c r="Q14" s="169" t="s">
        <v>934</v>
      </c>
      <c r="R14" s="54" t="s">
        <v>1072</v>
      </c>
      <c r="S14" s="57">
        <v>0</v>
      </c>
      <c r="T14" s="57">
        <v>2</v>
      </c>
      <c r="U14" s="57">
        <v>2</v>
      </c>
      <c r="V14" s="63" t="str">
        <f t="shared" si="11"/>
        <v>UFO 장식D</v>
      </c>
      <c r="W14" s="64">
        <f t="shared" si="19"/>
        <v>65</v>
      </c>
      <c r="X14" s="61" t="str">
        <f t="shared" si="12"/>
        <v>90003</v>
      </c>
      <c r="Y14" s="61">
        <f t="shared" si="13"/>
        <v>2</v>
      </c>
      <c r="Z14" s="62" t="str">
        <f t="shared" si="14"/>
        <v>90004</v>
      </c>
      <c r="AA14" s="62">
        <f t="shared" si="15"/>
        <v>2</v>
      </c>
      <c r="AB14" s="61" t="str">
        <f t="shared" si="16"/>
        <v>90004</v>
      </c>
      <c r="AC14" s="61">
        <f t="shared" si="17"/>
        <v>2</v>
      </c>
      <c r="AD14" s="54">
        <f t="shared" si="18"/>
        <v>210</v>
      </c>
    </row>
    <row r="15" spans="1:30">
      <c r="A15" s="54">
        <f t="shared" si="2"/>
        <v>15</v>
      </c>
      <c r="B15" s="143" t="s">
        <v>926</v>
      </c>
      <c r="C15" s="54" t="s">
        <v>1073</v>
      </c>
      <c r="D15" s="56">
        <v>3</v>
      </c>
      <c r="E15" s="56">
        <v>0</v>
      </c>
      <c r="F15" s="56">
        <v>0</v>
      </c>
      <c r="G15" s="64" t="str">
        <f t="shared" si="3"/>
        <v>왕관C</v>
      </c>
      <c r="H15" s="64">
        <f t="shared" si="4"/>
        <v>55</v>
      </c>
      <c r="I15" s="61" t="str">
        <f t="shared" si="5"/>
        <v>90001</v>
      </c>
      <c r="J15" s="61">
        <f t="shared" si="6"/>
        <v>3</v>
      </c>
      <c r="K15" s="62" t="str">
        <f t="shared" si="7"/>
        <v>90001</v>
      </c>
      <c r="L15" s="62">
        <f t="shared" si="8"/>
        <v>3</v>
      </c>
      <c r="M15" s="61">
        <f t="shared" si="9"/>
        <v>-1</v>
      </c>
      <c r="N15" s="61">
        <f t="shared" si="10"/>
        <v>0</v>
      </c>
      <c r="O15" s="54">
        <f t="shared" si="0"/>
        <v>160</v>
      </c>
      <c r="Q15" s="169" t="s">
        <v>935</v>
      </c>
      <c r="R15" s="54" t="s">
        <v>1073</v>
      </c>
      <c r="S15" s="56">
        <v>3</v>
      </c>
      <c r="T15" s="56">
        <v>0</v>
      </c>
      <c r="U15" s="56">
        <v>0</v>
      </c>
      <c r="V15" s="63" t="str">
        <f t="shared" si="11"/>
        <v>유치원 가방C</v>
      </c>
      <c r="W15" s="64">
        <f t="shared" si="19"/>
        <v>55</v>
      </c>
      <c r="X15" s="61" t="str">
        <f t="shared" si="12"/>
        <v>90002</v>
      </c>
      <c r="Y15" s="61">
        <f t="shared" si="13"/>
        <v>3</v>
      </c>
      <c r="Z15" s="62" t="str">
        <f t="shared" si="14"/>
        <v>90002</v>
      </c>
      <c r="AA15" s="62">
        <f t="shared" si="15"/>
        <v>3</v>
      </c>
      <c r="AB15" s="61">
        <f t="shared" si="16"/>
        <v>-1</v>
      </c>
      <c r="AC15" s="61">
        <f t="shared" si="17"/>
        <v>0</v>
      </c>
      <c r="AD15" s="54">
        <f t="shared" si="18"/>
        <v>220</v>
      </c>
    </row>
    <row r="16" spans="1:30">
      <c r="A16" s="54">
        <f t="shared" si="2"/>
        <v>15</v>
      </c>
      <c r="B16" s="143" t="s">
        <v>927</v>
      </c>
      <c r="C16" s="54" t="s">
        <v>1073</v>
      </c>
      <c r="D16" s="56">
        <v>0</v>
      </c>
      <c r="E16" s="56">
        <v>3</v>
      </c>
      <c r="F16" s="56">
        <v>0</v>
      </c>
      <c r="G16" s="64" t="str">
        <f t="shared" si="3"/>
        <v>반창고C</v>
      </c>
      <c r="H16" s="64">
        <f t="shared" si="4"/>
        <v>55</v>
      </c>
      <c r="I16" s="61" t="str">
        <f t="shared" si="5"/>
        <v>90005</v>
      </c>
      <c r="J16" s="61">
        <f t="shared" si="6"/>
        <v>3</v>
      </c>
      <c r="K16" s="62" t="str">
        <f t="shared" si="7"/>
        <v>90005</v>
      </c>
      <c r="L16" s="62">
        <f t="shared" si="8"/>
        <v>3</v>
      </c>
      <c r="M16" s="61">
        <f t="shared" si="9"/>
        <v>-1</v>
      </c>
      <c r="N16" s="61">
        <f t="shared" si="10"/>
        <v>0</v>
      </c>
      <c r="O16" s="54">
        <f t="shared" si="0"/>
        <v>220</v>
      </c>
      <c r="Q16" s="169" t="s">
        <v>936</v>
      </c>
      <c r="R16" s="54" t="s">
        <v>1073</v>
      </c>
      <c r="S16" s="56">
        <v>0</v>
      </c>
      <c r="T16" s="56">
        <v>3</v>
      </c>
      <c r="U16" s="56">
        <v>0</v>
      </c>
      <c r="V16" s="63" t="str">
        <f t="shared" si="11"/>
        <v>등급 딱지C</v>
      </c>
      <c r="W16" s="64">
        <f t="shared" si="19"/>
        <v>55</v>
      </c>
      <c r="X16" s="61" t="str">
        <f t="shared" si="12"/>
        <v>90003</v>
      </c>
      <c r="Y16" s="61">
        <f t="shared" si="13"/>
        <v>3</v>
      </c>
      <c r="Z16" s="62" t="str">
        <f t="shared" si="14"/>
        <v>90003</v>
      </c>
      <c r="AA16" s="62">
        <f t="shared" si="15"/>
        <v>3</v>
      </c>
      <c r="AB16" s="61">
        <f t="shared" si="16"/>
        <v>-1</v>
      </c>
      <c r="AC16" s="61">
        <f t="shared" si="17"/>
        <v>0</v>
      </c>
      <c r="AD16" s="54">
        <f t="shared" si="18"/>
        <v>220</v>
      </c>
    </row>
    <row r="17" spans="1:30">
      <c r="A17" s="54">
        <f t="shared" si="2"/>
        <v>15</v>
      </c>
      <c r="B17" s="143" t="s">
        <v>928</v>
      </c>
      <c r="C17" s="54" t="s">
        <v>1073</v>
      </c>
      <c r="D17" s="56">
        <v>0</v>
      </c>
      <c r="E17" s="56">
        <v>0</v>
      </c>
      <c r="F17" s="56">
        <v>3</v>
      </c>
      <c r="G17" s="64" t="str">
        <f t="shared" si="3"/>
        <v>아프로 가발C</v>
      </c>
      <c r="H17" s="64">
        <f t="shared" si="4"/>
        <v>40</v>
      </c>
      <c r="I17" s="61" t="str">
        <f t="shared" si="5"/>
        <v>90004</v>
      </c>
      <c r="J17" s="61">
        <f t="shared" si="6"/>
        <v>3</v>
      </c>
      <c r="K17" s="62" t="str">
        <f t="shared" si="7"/>
        <v>90004</v>
      </c>
      <c r="L17" s="62">
        <f t="shared" si="8"/>
        <v>3</v>
      </c>
      <c r="M17" s="61">
        <f t="shared" si="9"/>
        <v>-1</v>
      </c>
      <c r="N17" s="61">
        <f t="shared" si="10"/>
        <v>0</v>
      </c>
      <c r="O17" s="54">
        <f t="shared" si="0"/>
        <v>220</v>
      </c>
      <c r="Q17" s="169" t="s">
        <v>937</v>
      </c>
      <c r="R17" s="54" t="s">
        <v>1073</v>
      </c>
      <c r="S17" s="56">
        <v>0</v>
      </c>
      <c r="T17" s="56">
        <v>0</v>
      </c>
      <c r="U17" s="56">
        <v>3</v>
      </c>
      <c r="V17" s="63" t="str">
        <f t="shared" si="11"/>
        <v>우체부 가방C</v>
      </c>
      <c r="W17" s="64">
        <f t="shared" si="19"/>
        <v>40</v>
      </c>
      <c r="X17" s="61" t="str">
        <f t="shared" si="12"/>
        <v>90004</v>
      </c>
      <c r="Y17" s="61">
        <f t="shared" si="13"/>
        <v>3</v>
      </c>
      <c r="Z17" s="62" t="str">
        <f t="shared" si="14"/>
        <v>90004</v>
      </c>
      <c r="AA17" s="62">
        <f t="shared" si="15"/>
        <v>3</v>
      </c>
      <c r="AB17" s="61">
        <f t="shared" si="16"/>
        <v>-1</v>
      </c>
      <c r="AC17" s="61">
        <f t="shared" si="17"/>
        <v>0</v>
      </c>
      <c r="AD17" s="54">
        <f t="shared" si="18"/>
        <v>220</v>
      </c>
    </row>
    <row r="18" spans="1:30">
      <c r="A18" s="54">
        <f t="shared" si="2"/>
        <v>15</v>
      </c>
      <c r="B18" s="143" t="s">
        <v>929</v>
      </c>
      <c r="C18" s="54" t="s">
        <v>1073</v>
      </c>
      <c r="D18" s="56">
        <v>3</v>
      </c>
      <c r="E18" s="56">
        <v>3</v>
      </c>
      <c r="F18" s="56">
        <v>0</v>
      </c>
      <c r="G18" s="64" t="str">
        <f t="shared" si="3"/>
        <v>작은 꽃 모자C</v>
      </c>
      <c r="H18" s="64">
        <f t="shared" si="4"/>
        <v>105</v>
      </c>
      <c r="I18" s="61" t="str">
        <f t="shared" si="5"/>
        <v>90001</v>
      </c>
      <c r="J18" s="61">
        <f t="shared" si="6"/>
        <v>3</v>
      </c>
      <c r="K18" s="62" t="str">
        <f t="shared" si="7"/>
        <v>90005</v>
      </c>
      <c r="L18" s="62">
        <f t="shared" si="8"/>
        <v>3</v>
      </c>
      <c r="M18" s="61" t="str">
        <f t="shared" si="9"/>
        <v>90005</v>
      </c>
      <c r="N18" s="61">
        <f t="shared" si="10"/>
        <v>3</v>
      </c>
      <c r="O18" s="54">
        <f t="shared" si="0"/>
        <v>130</v>
      </c>
      <c r="Q18" s="169" t="s">
        <v>938</v>
      </c>
      <c r="R18" s="54" t="s">
        <v>1073</v>
      </c>
      <c r="S18" s="56">
        <v>3</v>
      </c>
      <c r="T18" s="56">
        <v>3</v>
      </c>
      <c r="U18" s="56">
        <v>0</v>
      </c>
      <c r="V18" s="63" t="str">
        <f t="shared" si="11"/>
        <v>리본C</v>
      </c>
      <c r="W18" s="64">
        <f t="shared" si="19"/>
        <v>105</v>
      </c>
      <c r="X18" s="61" t="str">
        <f t="shared" si="12"/>
        <v>90002</v>
      </c>
      <c r="Y18" s="61">
        <f t="shared" si="13"/>
        <v>3</v>
      </c>
      <c r="Z18" s="62" t="str">
        <f t="shared" si="14"/>
        <v>90003</v>
      </c>
      <c r="AA18" s="62">
        <f t="shared" si="15"/>
        <v>3</v>
      </c>
      <c r="AB18" s="61" t="str">
        <f t="shared" si="16"/>
        <v>90003</v>
      </c>
      <c r="AC18" s="61">
        <f t="shared" si="17"/>
        <v>3</v>
      </c>
      <c r="AD18" s="54">
        <f t="shared" si="18"/>
        <v>190</v>
      </c>
    </row>
    <row r="19" spans="1:30">
      <c r="A19" s="54">
        <f t="shared" si="2"/>
        <v>15</v>
      </c>
      <c r="B19" s="143" t="s">
        <v>930</v>
      </c>
      <c r="C19" s="54" t="s">
        <v>1073</v>
      </c>
      <c r="D19" s="56">
        <v>3</v>
      </c>
      <c r="E19" s="56">
        <v>0</v>
      </c>
      <c r="F19" s="56">
        <v>3</v>
      </c>
      <c r="G19" s="64" t="str">
        <f t="shared" si="3"/>
        <v>삐에로 모자C</v>
      </c>
      <c r="H19" s="64">
        <f t="shared" si="4"/>
        <v>90</v>
      </c>
      <c r="I19" s="61" t="str">
        <f t="shared" si="5"/>
        <v>90001</v>
      </c>
      <c r="J19" s="61">
        <f t="shared" si="6"/>
        <v>3</v>
      </c>
      <c r="K19" s="62" t="str">
        <f t="shared" si="7"/>
        <v>90004</v>
      </c>
      <c r="L19" s="62">
        <f t="shared" si="8"/>
        <v>3</v>
      </c>
      <c r="M19" s="61" t="str">
        <f t="shared" si="9"/>
        <v>90004</v>
      </c>
      <c r="N19" s="61">
        <f t="shared" si="10"/>
        <v>3</v>
      </c>
      <c r="O19" s="54">
        <f t="shared" si="0"/>
        <v>130</v>
      </c>
      <c r="Q19" s="169" t="s">
        <v>939</v>
      </c>
      <c r="R19" s="54" t="s">
        <v>1073</v>
      </c>
      <c r="S19" s="56">
        <v>3</v>
      </c>
      <c r="T19" s="56">
        <v>0</v>
      </c>
      <c r="U19" s="56">
        <v>3</v>
      </c>
      <c r="V19" s="63" t="str">
        <f t="shared" si="11"/>
        <v>하얀 날개C</v>
      </c>
      <c r="W19" s="64">
        <f t="shared" si="19"/>
        <v>90</v>
      </c>
      <c r="X19" s="61" t="str">
        <f t="shared" si="12"/>
        <v>90002</v>
      </c>
      <c r="Y19" s="61">
        <f t="shared" si="13"/>
        <v>3</v>
      </c>
      <c r="Z19" s="62" t="str">
        <f t="shared" si="14"/>
        <v>90004</v>
      </c>
      <c r="AA19" s="62">
        <f t="shared" si="15"/>
        <v>3</v>
      </c>
      <c r="AB19" s="61" t="str">
        <f t="shared" si="16"/>
        <v>90004</v>
      </c>
      <c r="AC19" s="61">
        <f t="shared" si="17"/>
        <v>3</v>
      </c>
      <c r="AD19" s="54">
        <f t="shared" si="18"/>
        <v>190</v>
      </c>
    </row>
    <row r="20" spans="1:30">
      <c r="A20" s="54">
        <f t="shared" si="2"/>
        <v>15</v>
      </c>
      <c r="B20" s="143" t="s">
        <v>931</v>
      </c>
      <c r="C20" s="54" t="s">
        <v>1073</v>
      </c>
      <c r="D20" s="56">
        <v>0</v>
      </c>
      <c r="E20" s="56">
        <v>3</v>
      </c>
      <c r="F20" s="56">
        <v>3</v>
      </c>
      <c r="G20" s="64" t="str">
        <f t="shared" si="3"/>
        <v>토끼귀C</v>
      </c>
      <c r="H20" s="64">
        <f t="shared" si="4"/>
        <v>90</v>
      </c>
      <c r="I20" s="61" t="str">
        <f t="shared" si="5"/>
        <v>90005</v>
      </c>
      <c r="J20" s="61">
        <f t="shared" si="6"/>
        <v>3</v>
      </c>
      <c r="K20" s="62" t="str">
        <f t="shared" si="7"/>
        <v>90004</v>
      </c>
      <c r="L20" s="62">
        <f t="shared" si="8"/>
        <v>3</v>
      </c>
      <c r="M20" s="61" t="str">
        <f t="shared" si="9"/>
        <v>90004</v>
      </c>
      <c r="N20" s="61">
        <f t="shared" si="10"/>
        <v>3</v>
      </c>
      <c r="O20" s="54">
        <f t="shared" si="0"/>
        <v>190</v>
      </c>
      <c r="Q20" s="169" t="s">
        <v>940</v>
      </c>
      <c r="R20" s="54" t="s">
        <v>1073</v>
      </c>
      <c r="S20" s="56">
        <v>0</v>
      </c>
      <c r="T20" s="56">
        <v>3</v>
      </c>
      <c r="U20" s="56">
        <v>3</v>
      </c>
      <c r="V20" s="63" t="str">
        <f t="shared" si="11"/>
        <v>천사 날개C</v>
      </c>
      <c r="W20" s="64">
        <f t="shared" si="19"/>
        <v>90</v>
      </c>
      <c r="X20" s="61" t="str">
        <f t="shared" si="12"/>
        <v>90003</v>
      </c>
      <c r="Y20" s="61">
        <f t="shared" si="13"/>
        <v>3</v>
      </c>
      <c r="Z20" s="62" t="str">
        <f t="shared" si="14"/>
        <v>90004</v>
      </c>
      <c r="AA20" s="62">
        <f t="shared" si="15"/>
        <v>3</v>
      </c>
      <c r="AB20" s="61" t="str">
        <f t="shared" si="16"/>
        <v>90004</v>
      </c>
      <c r="AC20" s="61">
        <f t="shared" si="17"/>
        <v>3</v>
      </c>
      <c r="AD20" s="54">
        <f t="shared" si="18"/>
        <v>190</v>
      </c>
    </row>
    <row r="21" spans="1:30">
      <c r="A21" s="54">
        <f t="shared" si="2"/>
        <v>20</v>
      </c>
      <c r="B21" s="143" t="s">
        <v>932</v>
      </c>
      <c r="C21" s="54" t="s">
        <v>1074</v>
      </c>
      <c r="D21" s="57">
        <v>4</v>
      </c>
      <c r="E21" s="57">
        <v>0</v>
      </c>
      <c r="F21" s="57">
        <v>0</v>
      </c>
      <c r="G21" s="64" t="str">
        <f t="shared" si="3"/>
        <v>유치원 모자B</v>
      </c>
      <c r="H21" s="64">
        <f t="shared" si="4"/>
        <v>70</v>
      </c>
      <c r="I21" s="61" t="str">
        <f t="shared" si="5"/>
        <v>90001</v>
      </c>
      <c r="J21" s="61">
        <f t="shared" si="6"/>
        <v>4</v>
      </c>
      <c r="K21" s="62" t="str">
        <f t="shared" si="7"/>
        <v>90001</v>
      </c>
      <c r="L21" s="62">
        <f t="shared" si="8"/>
        <v>4</v>
      </c>
      <c r="M21" s="61">
        <f t="shared" si="9"/>
        <v>-1</v>
      </c>
      <c r="N21" s="61">
        <f t="shared" si="10"/>
        <v>0</v>
      </c>
      <c r="O21" s="54">
        <f t="shared" si="0"/>
        <v>130</v>
      </c>
      <c r="Q21" s="169" t="s">
        <v>941</v>
      </c>
      <c r="R21" s="54" t="s">
        <v>1074</v>
      </c>
      <c r="S21" s="57">
        <v>4</v>
      </c>
      <c r="T21" s="57">
        <v>0</v>
      </c>
      <c r="U21" s="57">
        <v>0</v>
      </c>
      <c r="V21" s="63" t="str">
        <f t="shared" si="11"/>
        <v>악마 날개B</v>
      </c>
      <c r="W21" s="64">
        <f t="shared" si="19"/>
        <v>70</v>
      </c>
      <c r="X21" s="61" t="str">
        <f t="shared" si="12"/>
        <v>90002</v>
      </c>
      <c r="Y21" s="61">
        <f t="shared" si="13"/>
        <v>4</v>
      </c>
      <c r="Z21" s="62" t="str">
        <f t="shared" si="14"/>
        <v>90002</v>
      </c>
      <c r="AA21" s="62">
        <f t="shared" si="15"/>
        <v>4</v>
      </c>
      <c r="AB21" s="61">
        <f t="shared" si="16"/>
        <v>-1</v>
      </c>
      <c r="AC21" s="61">
        <f t="shared" si="17"/>
        <v>0</v>
      </c>
      <c r="AD21" s="54">
        <f t="shared" si="18"/>
        <v>210</v>
      </c>
    </row>
    <row r="22" spans="1:30">
      <c r="A22" s="54">
        <f t="shared" si="2"/>
        <v>20</v>
      </c>
      <c r="B22" s="58" t="s">
        <v>1051</v>
      </c>
      <c r="C22" s="54" t="s">
        <v>1074</v>
      </c>
      <c r="D22" s="57">
        <v>0</v>
      </c>
      <c r="E22" s="57">
        <v>4</v>
      </c>
      <c r="F22" s="57">
        <v>0</v>
      </c>
      <c r="G22" s="64" t="str">
        <f t="shared" si="3"/>
        <v>병아리 모자B</v>
      </c>
      <c r="H22" s="64">
        <f t="shared" si="4"/>
        <v>70</v>
      </c>
      <c r="I22" s="61" t="str">
        <f t="shared" si="5"/>
        <v>90005</v>
      </c>
      <c r="J22" s="61">
        <f t="shared" si="6"/>
        <v>4</v>
      </c>
      <c r="K22" s="62" t="str">
        <f t="shared" si="7"/>
        <v>90005</v>
      </c>
      <c r="L22" s="62">
        <f t="shared" si="8"/>
        <v>4</v>
      </c>
      <c r="M22" s="61">
        <f t="shared" si="9"/>
        <v>-1</v>
      </c>
      <c r="N22" s="61">
        <f t="shared" si="10"/>
        <v>0</v>
      </c>
      <c r="O22" s="54">
        <f t="shared" si="0"/>
        <v>210</v>
      </c>
      <c r="Q22" s="169" t="s">
        <v>942</v>
      </c>
      <c r="R22" s="54" t="s">
        <v>1074</v>
      </c>
      <c r="S22" s="57">
        <v>0</v>
      </c>
      <c r="T22" s="57">
        <v>4</v>
      </c>
      <c r="U22" s="57">
        <v>0</v>
      </c>
      <c r="V22" s="63" t="str">
        <f t="shared" si="11"/>
        <v>요정 날개B</v>
      </c>
      <c r="W22" s="64">
        <f t="shared" si="19"/>
        <v>70</v>
      </c>
      <c r="X22" s="61" t="str">
        <f t="shared" si="12"/>
        <v>90003</v>
      </c>
      <c r="Y22" s="61">
        <f t="shared" si="13"/>
        <v>4</v>
      </c>
      <c r="Z22" s="62" t="str">
        <f t="shared" si="14"/>
        <v>90003</v>
      </c>
      <c r="AA22" s="62">
        <f t="shared" si="15"/>
        <v>4</v>
      </c>
      <c r="AB22" s="61">
        <f t="shared" si="16"/>
        <v>-1</v>
      </c>
      <c r="AC22" s="61">
        <f t="shared" si="17"/>
        <v>0</v>
      </c>
      <c r="AD22" s="54">
        <f t="shared" si="18"/>
        <v>210</v>
      </c>
    </row>
    <row r="23" spans="1:30">
      <c r="A23" s="54">
        <f t="shared" si="2"/>
        <v>20</v>
      </c>
      <c r="B23" s="58" t="s">
        <v>1052</v>
      </c>
      <c r="C23" s="54" t="s">
        <v>1074</v>
      </c>
      <c r="D23" s="57">
        <v>0</v>
      </c>
      <c r="E23" s="57">
        <v>0</v>
      </c>
      <c r="F23" s="57">
        <v>4</v>
      </c>
      <c r="G23" s="64" t="str">
        <f t="shared" si="3"/>
        <v>중절모B</v>
      </c>
      <c r="H23" s="64">
        <f t="shared" si="4"/>
        <v>50</v>
      </c>
      <c r="I23" s="61" t="str">
        <f t="shared" si="5"/>
        <v>90004</v>
      </c>
      <c r="J23" s="61">
        <f t="shared" si="6"/>
        <v>4</v>
      </c>
      <c r="K23" s="62" t="str">
        <f t="shared" si="7"/>
        <v>90004</v>
      </c>
      <c r="L23" s="62">
        <f t="shared" si="8"/>
        <v>4</v>
      </c>
      <c r="M23" s="61">
        <f t="shared" si="9"/>
        <v>-1</v>
      </c>
      <c r="N23" s="61">
        <f t="shared" si="10"/>
        <v>0</v>
      </c>
      <c r="O23" s="54">
        <f t="shared" si="0"/>
        <v>210</v>
      </c>
      <c r="Q23" s="58" t="s">
        <v>933</v>
      </c>
      <c r="R23" s="54" t="s">
        <v>1074</v>
      </c>
      <c r="S23" s="57">
        <v>0</v>
      </c>
      <c r="T23" s="57">
        <v>0</v>
      </c>
      <c r="U23" s="57">
        <v>4</v>
      </c>
      <c r="V23" s="63" t="str">
        <f t="shared" si="11"/>
        <v>포크 장식B</v>
      </c>
      <c r="W23" s="64">
        <f t="shared" si="19"/>
        <v>50</v>
      </c>
      <c r="X23" s="61" t="str">
        <f t="shared" si="12"/>
        <v>90004</v>
      </c>
      <c r="Y23" s="61">
        <f t="shared" si="13"/>
        <v>4</v>
      </c>
      <c r="Z23" s="62" t="str">
        <f t="shared" si="14"/>
        <v>90004</v>
      </c>
      <c r="AA23" s="62">
        <f t="shared" si="15"/>
        <v>4</v>
      </c>
      <c r="AB23" s="61">
        <f t="shared" si="16"/>
        <v>-1</v>
      </c>
      <c r="AC23" s="61">
        <f t="shared" si="17"/>
        <v>0</v>
      </c>
      <c r="AD23" s="54">
        <f t="shared" si="18"/>
        <v>210</v>
      </c>
    </row>
    <row r="24" spans="1:30">
      <c r="A24" s="54">
        <f t="shared" si="2"/>
        <v>20</v>
      </c>
      <c r="B24" s="58" t="s">
        <v>1053</v>
      </c>
      <c r="C24" s="54" t="s">
        <v>1074</v>
      </c>
      <c r="D24" s="57">
        <v>4</v>
      </c>
      <c r="E24" s="57">
        <v>4</v>
      </c>
      <c r="F24" s="57">
        <v>0</v>
      </c>
      <c r="G24" s="64" t="str">
        <f t="shared" si="3"/>
        <v>해적 모자B</v>
      </c>
      <c r="H24" s="64">
        <f t="shared" si="4"/>
        <v>135</v>
      </c>
      <c r="I24" s="61" t="str">
        <f t="shared" si="5"/>
        <v>90001</v>
      </c>
      <c r="J24" s="61">
        <f t="shared" si="6"/>
        <v>4</v>
      </c>
      <c r="K24" s="62" t="str">
        <f t="shared" si="7"/>
        <v>90005</v>
      </c>
      <c r="L24" s="62">
        <f t="shared" si="8"/>
        <v>4</v>
      </c>
      <c r="M24" s="61" t="str">
        <f t="shared" si="9"/>
        <v>90005</v>
      </c>
      <c r="N24" s="61">
        <f t="shared" si="10"/>
        <v>4</v>
      </c>
      <c r="O24" s="54">
        <f t="shared" si="0"/>
        <v>90</v>
      </c>
      <c r="Q24" s="58" t="s">
        <v>934</v>
      </c>
      <c r="R24" s="54" t="s">
        <v>1074</v>
      </c>
      <c r="S24" s="57">
        <v>4</v>
      </c>
      <c r="T24" s="57">
        <v>4</v>
      </c>
      <c r="U24" s="57">
        <v>0</v>
      </c>
      <c r="V24" s="63" t="str">
        <f t="shared" si="11"/>
        <v>UFO 장식B</v>
      </c>
      <c r="W24" s="64">
        <f t="shared" si="19"/>
        <v>135</v>
      </c>
      <c r="X24" s="61" t="str">
        <f t="shared" si="12"/>
        <v>90002</v>
      </c>
      <c r="Y24" s="61">
        <f t="shared" si="13"/>
        <v>4</v>
      </c>
      <c r="Z24" s="62" t="str">
        <f t="shared" si="14"/>
        <v>90003</v>
      </c>
      <c r="AA24" s="62">
        <f t="shared" si="15"/>
        <v>4</v>
      </c>
      <c r="AB24" s="61" t="str">
        <f t="shared" si="16"/>
        <v>90003</v>
      </c>
      <c r="AC24" s="61">
        <f t="shared" si="17"/>
        <v>4</v>
      </c>
      <c r="AD24" s="54">
        <f t="shared" si="18"/>
        <v>170</v>
      </c>
    </row>
    <row r="25" spans="1:30">
      <c r="A25" s="54">
        <f t="shared" si="2"/>
        <v>20</v>
      </c>
      <c r="B25" s="58" t="s">
        <v>1054</v>
      </c>
      <c r="C25" s="54" t="s">
        <v>1074</v>
      </c>
      <c r="D25" s="57">
        <v>4</v>
      </c>
      <c r="E25" s="57">
        <v>0</v>
      </c>
      <c r="F25" s="57">
        <v>4</v>
      </c>
      <c r="G25" s="64" t="str">
        <f t="shared" si="3"/>
        <v>하얀 날개 모자B</v>
      </c>
      <c r="H25" s="64">
        <f t="shared" si="4"/>
        <v>115</v>
      </c>
      <c r="I25" s="61" t="str">
        <f t="shared" si="5"/>
        <v>90001</v>
      </c>
      <c r="J25" s="61">
        <f t="shared" si="6"/>
        <v>4</v>
      </c>
      <c r="K25" s="62" t="str">
        <f t="shared" si="7"/>
        <v>90004</v>
      </c>
      <c r="L25" s="62">
        <f t="shared" si="8"/>
        <v>4</v>
      </c>
      <c r="M25" s="61" t="str">
        <f t="shared" si="9"/>
        <v>90004</v>
      </c>
      <c r="N25" s="61">
        <f t="shared" si="10"/>
        <v>4</v>
      </c>
      <c r="O25" s="54">
        <f t="shared" si="0"/>
        <v>90</v>
      </c>
      <c r="Q25" s="58" t="s">
        <v>935</v>
      </c>
      <c r="R25" s="54" t="s">
        <v>1074</v>
      </c>
      <c r="S25" s="57">
        <v>4</v>
      </c>
      <c r="T25" s="57">
        <v>0</v>
      </c>
      <c r="U25" s="57">
        <v>4</v>
      </c>
      <c r="V25" s="63" t="str">
        <f t="shared" si="11"/>
        <v>유치원 가방B</v>
      </c>
      <c r="W25" s="64">
        <f t="shared" si="19"/>
        <v>115</v>
      </c>
      <c r="X25" s="61" t="str">
        <f t="shared" si="12"/>
        <v>90002</v>
      </c>
      <c r="Y25" s="61">
        <f t="shared" si="13"/>
        <v>4</v>
      </c>
      <c r="Z25" s="62" t="str">
        <f t="shared" si="14"/>
        <v>90004</v>
      </c>
      <c r="AA25" s="62">
        <f t="shared" si="15"/>
        <v>4</v>
      </c>
      <c r="AB25" s="61" t="str">
        <f t="shared" si="16"/>
        <v>90004</v>
      </c>
      <c r="AC25" s="61">
        <f t="shared" si="17"/>
        <v>4</v>
      </c>
      <c r="AD25" s="54">
        <f t="shared" si="18"/>
        <v>170</v>
      </c>
    </row>
    <row r="26" spans="1:30">
      <c r="A26" s="54">
        <f t="shared" si="2"/>
        <v>20</v>
      </c>
      <c r="B26" s="58" t="s">
        <v>1055</v>
      </c>
      <c r="C26" s="54" t="s">
        <v>1074</v>
      </c>
      <c r="D26" s="57">
        <v>0</v>
      </c>
      <c r="E26" s="57">
        <v>4</v>
      </c>
      <c r="F26" s="57">
        <v>4</v>
      </c>
      <c r="G26" s="64" t="str">
        <f t="shared" si="3"/>
        <v>검정 날개 모자B</v>
      </c>
      <c r="H26" s="64">
        <f t="shared" si="4"/>
        <v>115</v>
      </c>
      <c r="I26" s="61" t="str">
        <f t="shared" si="5"/>
        <v>90005</v>
      </c>
      <c r="J26" s="61">
        <f t="shared" si="6"/>
        <v>4</v>
      </c>
      <c r="K26" s="62" t="str">
        <f t="shared" si="7"/>
        <v>90004</v>
      </c>
      <c r="L26" s="62">
        <f t="shared" si="8"/>
        <v>4</v>
      </c>
      <c r="M26" s="61" t="str">
        <f t="shared" si="9"/>
        <v>90004</v>
      </c>
      <c r="N26" s="61">
        <f t="shared" si="10"/>
        <v>4</v>
      </c>
      <c r="O26" s="54">
        <f t="shared" si="0"/>
        <v>170</v>
      </c>
      <c r="Q26" s="58" t="s">
        <v>936</v>
      </c>
      <c r="R26" s="54" t="s">
        <v>1074</v>
      </c>
      <c r="S26" s="57">
        <v>0</v>
      </c>
      <c r="T26" s="57">
        <v>4</v>
      </c>
      <c r="U26" s="57">
        <v>4</v>
      </c>
      <c r="V26" s="63" t="str">
        <f t="shared" si="11"/>
        <v>등급 딱지B</v>
      </c>
      <c r="W26" s="64">
        <f t="shared" si="19"/>
        <v>115</v>
      </c>
      <c r="X26" s="61" t="str">
        <f t="shared" si="12"/>
        <v>90003</v>
      </c>
      <c r="Y26" s="61">
        <f t="shared" si="13"/>
        <v>4</v>
      </c>
      <c r="Z26" s="62" t="str">
        <f t="shared" si="14"/>
        <v>90004</v>
      </c>
      <c r="AA26" s="62">
        <f t="shared" si="15"/>
        <v>4</v>
      </c>
      <c r="AB26" s="61" t="str">
        <f t="shared" si="16"/>
        <v>90004</v>
      </c>
      <c r="AC26" s="61">
        <f t="shared" si="17"/>
        <v>4</v>
      </c>
      <c r="AD26" s="54">
        <f t="shared" si="18"/>
        <v>170</v>
      </c>
    </row>
    <row r="27" spans="1:30">
      <c r="A27" s="54">
        <f t="shared" si="2"/>
        <v>25</v>
      </c>
      <c r="B27" s="58" t="s">
        <v>1056</v>
      </c>
      <c r="C27" s="54" t="s">
        <v>1070</v>
      </c>
      <c r="D27" s="56">
        <v>5</v>
      </c>
      <c r="E27" s="56">
        <v>0</v>
      </c>
      <c r="F27" s="56">
        <v>0</v>
      </c>
      <c r="G27" s="64" t="str">
        <f t="shared" si="3"/>
        <v>마린 모자A</v>
      </c>
      <c r="H27" s="64">
        <f t="shared" si="4"/>
        <v>85</v>
      </c>
      <c r="I27" s="61" t="str">
        <f t="shared" si="5"/>
        <v>90001</v>
      </c>
      <c r="J27" s="61">
        <f t="shared" si="6"/>
        <v>5</v>
      </c>
      <c r="K27" s="62" t="str">
        <f t="shared" si="7"/>
        <v>90001</v>
      </c>
      <c r="L27" s="62">
        <f t="shared" si="8"/>
        <v>5</v>
      </c>
      <c r="M27" s="61">
        <f t="shared" si="9"/>
        <v>-1</v>
      </c>
      <c r="N27" s="61">
        <f t="shared" si="10"/>
        <v>0</v>
      </c>
      <c r="O27" s="54">
        <f t="shared" si="0"/>
        <v>100</v>
      </c>
      <c r="Q27" s="58" t="s">
        <v>937</v>
      </c>
      <c r="R27" s="54" t="s">
        <v>1070</v>
      </c>
      <c r="S27" s="56">
        <v>5</v>
      </c>
      <c r="T27" s="56">
        <v>0</v>
      </c>
      <c r="U27" s="56">
        <v>0</v>
      </c>
      <c r="V27" s="63" t="str">
        <f t="shared" si="11"/>
        <v>우체부 가방A</v>
      </c>
      <c r="W27" s="64">
        <f t="shared" si="19"/>
        <v>85</v>
      </c>
      <c r="X27" s="61" t="str">
        <f t="shared" si="12"/>
        <v>90002</v>
      </c>
      <c r="Y27" s="61">
        <f t="shared" si="13"/>
        <v>5</v>
      </c>
      <c r="Z27" s="62" t="str">
        <f t="shared" si="14"/>
        <v>90002</v>
      </c>
      <c r="AA27" s="62">
        <f t="shared" si="15"/>
        <v>5</v>
      </c>
      <c r="AB27" s="61">
        <f t="shared" si="16"/>
        <v>-1</v>
      </c>
      <c r="AC27" s="61">
        <f t="shared" si="17"/>
        <v>0</v>
      </c>
      <c r="AD27" s="54">
        <f t="shared" si="18"/>
        <v>200</v>
      </c>
    </row>
    <row r="28" spans="1:30">
      <c r="A28" s="54">
        <f t="shared" si="2"/>
        <v>25</v>
      </c>
      <c r="B28" s="58" t="s">
        <v>1057</v>
      </c>
      <c r="C28" s="54" t="s">
        <v>1070</v>
      </c>
      <c r="D28" s="56">
        <v>0</v>
      </c>
      <c r="E28" s="56">
        <v>5</v>
      </c>
      <c r="F28" s="56">
        <v>0</v>
      </c>
      <c r="G28" s="64" t="str">
        <f t="shared" si="3"/>
        <v>털 모자A</v>
      </c>
      <c r="H28" s="64">
        <f t="shared" si="4"/>
        <v>85</v>
      </c>
      <c r="I28" s="61" t="str">
        <f t="shared" si="5"/>
        <v>90005</v>
      </c>
      <c r="J28" s="61">
        <f t="shared" si="6"/>
        <v>5</v>
      </c>
      <c r="K28" s="62" t="str">
        <f t="shared" si="7"/>
        <v>90005</v>
      </c>
      <c r="L28" s="62">
        <f t="shared" si="8"/>
        <v>5</v>
      </c>
      <c r="M28" s="61">
        <f t="shared" si="9"/>
        <v>-1</v>
      </c>
      <c r="N28" s="61">
        <f t="shared" si="10"/>
        <v>0</v>
      </c>
      <c r="O28" s="54">
        <f t="shared" si="0"/>
        <v>200</v>
      </c>
      <c r="Q28" s="58" t="s">
        <v>938</v>
      </c>
      <c r="R28" s="54" t="s">
        <v>1070</v>
      </c>
      <c r="S28" s="56">
        <v>0</v>
      </c>
      <c r="T28" s="56">
        <v>5</v>
      </c>
      <c r="U28" s="56">
        <v>0</v>
      </c>
      <c r="V28" s="63" t="str">
        <f t="shared" si="11"/>
        <v>리본A</v>
      </c>
      <c r="W28" s="64">
        <f t="shared" si="19"/>
        <v>85</v>
      </c>
      <c r="X28" s="61" t="str">
        <f t="shared" si="12"/>
        <v>90003</v>
      </c>
      <c r="Y28" s="61">
        <f t="shared" si="13"/>
        <v>5</v>
      </c>
      <c r="Z28" s="62" t="str">
        <f t="shared" si="14"/>
        <v>90003</v>
      </c>
      <c r="AA28" s="62">
        <f t="shared" si="15"/>
        <v>5</v>
      </c>
      <c r="AB28" s="61">
        <f t="shared" si="16"/>
        <v>-1</v>
      </c>
      <c r="AC28" s="61">
        <f t="shared" si="17"/>
        <v>0</v>
      </c>
      <c r="AD28" s="54">
        <f t="shared" si="18"/>
        <v>200</v>
      </c>
    </row>
    <row r="29" spans="1:30">
      <c r="A29" s="54">
        <f t="shared" si="2"/>
        <v>25</v>
      </c>
      <c r="B29" s="58" t="s">
        <v>1058</v>
      </c>
      <c r="C29" s="54" t="s">
        <v>1070</v>
      </c>
      <c r="D29" s="56">
        <v>0</v>
      </c>
      <c r="E29" s="56">
        <v>0</v>
      </c>
      <c r="F29" s="56">
        <v>5</v>
      </c>
      <c r="G29" s="64" t="str">
        <f t="shared" si="3"/>
        <v>꽃 모자A</v>
      </c>
      <c r="H29" s="64">
        <f t="shared" si="4"/>
        <v>60</v>
      </c>
      <c r="I29" s="61" t="str">
        <f t="shared" si="5"/>
        <v>90004</v>
      </c>
      <c r="J29" s="61">
        <f t="shared" si="6"/>
        <v>5</v>
      </c>
      <c r="K29" s="62" t="str">
        <f t="shared" si="7"/>
        <v>90004</v>
      </c>
      <c r="L29" s="62">
        <f t="shared" si="8"/>
        <v>5</v>
      </c>
      <c r="M29" s="61">
        <f t="shared" si="9"/>
        <v>-1</v>
      </c>
      <c r="N29" s="61">
        <f t="shared" si="10"/>
        <v>0</v>
      </c>
      <c r="O29" s="54">
        <f t="shared" si="0"/>
        <v>200</v>
      </c>
      <c r="Q29" s="58" t="s">
        <v>939</v>
      </c>
      <c r="R29" s="54" t="s">
        <v>1070</v>
      </c>
      <c r="S29" s="56">
        <v>0</v>
      </c>
      <c r="T29" s="56">
        <v>0</v>
      </c>
      <c r="U29" s="56">
        <v>5</v>
      </c>
      <c r="V29" s="63" t="str">
        <f t="shared" si="11"/>
        <v>하얀 날개A</v>
      </c>
      <c r="W29" s="64">
        <f t="shared" si="19"/>
        <v>60</v>
      </c>
      <c r="X29" s="61" t="str">
        <f t="shared" si="12"/>
        <v>90004</v>
      </c>
      <c r="Y29" s="61">
        <f t="shared" si="13"/>
        <v>5</v>
      </c>
      <c r="Z29" s="62" t="str">
        <f t="shared" si="14"/>
        <v>90004</v>
      </c>
      <c r="AA29" s="62">
        <f t="shared" si="15"/>
        <v>5</v>
      </c>
      <c r="AB29" s="61">
        <f t="shared" si="16"/>
        <v>-1</v>
      </c>
      <c r="AC29" s="61">
        <f t="shared" si="17"/>
        <v>0</v>
      </c>
      <c r="AD29" s="54">
        <f t="shared" si="18"/>
        <v>200</v>
      </c>
    </row>
    <row r="30" spans="1:30">
      <c r="A30" s="54">
        <f t="shared" si="2"/>
        <v>25</v>
      </c>
      <c r="B30" s="58" t="s">
        <v>1059</v>
      </c>
      <c r="C30" s="54" t="s">
        <v>1070</v>
      </c>
      <c r="D30" s="56">
        <v>5</v>
      </c>
      <c r="E30" s="56">
        <v>5</v>
      </c>
      <c r="F30" s="56">
        <v>0</v>
      </c>
      <c r="G30" s="64" t="str">
        <f t="shared" si="3"/>
        <v>고글 모자A</v>
      </c>
      <c r="H30" s="64">
        <f t="shared" si="4"/>
        <v>165</v>
      </c>
      <c r="I30" s="61" t="str">
        <f t="shared" si="5"/>
        <v>90001</v>
      </c>
      <c r="J30" s="61">
        <f t="shared" si="6"/>
        <v>5</v>
      </c>
      <c r="K30" s="62" t="str">
        <f t="shared" si="7"/>
        <v>90005</v>
      </c>
      <c r="L30" s="62">
        <f t="shared" si="8"/>
        <v>5</v>
      </c>
      <c r="M30" s="61" t="str">
        <f t="shared" si="9"/>
        <v>90005</v>
      </c>
      <c r="N30" s="61">
        <f t="shared" si="10"/>
        <v>5</v>
      </c>
      <c r="O30" s="54">
        <f t="shared" si="0"/>
        <v>50</v>
      </c>
      <c r="Q30" s="58" t="s">
        <v>940</v>
      </c>
      <c r="R30" s="54" t="s">
        <v>1070</v>
      </c>
      <c r="S30" s="56">
        <v>5</v>
      </c>
      <c r="T30" s="56">
        <v>5</v>
      </c>
      <c r="U30" s="56">
        <v>0</v>
      </c>
      <c r="V30" s="63" t="str">
        <f t="shared" si="11"/>
        <v>천사 날개A</v>
      </c>
      <c r="W30" s="64">
        <f t="shared" si="19"/>
        <v>165</v>
      </c>
      <c r="X30" s="61" t="str">
        <f t="shared" si="12"/>
        <v>90002</v>
      </c>
      <c r="Y30" s="61">
        <f t="shared" si="13"/>
        <v>5</v>
      </c>
      <c r="Z30" s="62" t="str">
        <f t="shared" si="14"/>
        <v>90003</v>
      </c>
      <c r="AA30" s="62">
        <f t="shared" si="15"/>
        <v>5</v>
      </c>
      <c r="AB30" s="61" t="str">
        <f t="shared" si="16"/>
        <v>90003</v>
      </c>
      <c r="AC30" s="61">
        <f t="shared" si="17"/>
        <v>5</v>
      </c>
      <c r="AD30" s="54">
        <f t="shared" si="18"/>
        <v>150</v>
      </c>
    </row>
    <row r="31" spans="1:30">
      <c r="A31" s="54">
        <f t="shared" si="2"/>
        <v>25</v>
      </c>
      <c r="B31" s="58" t="s">
        <v>1060</v>
      </c>
      <c r="C31" s="54" t="s">
        <v>1070</v>
      </c>
      <c r="D31" s="56">
        <v>5</v>
      </c>
      <c r="E31" s="56">
        <v>0</v>
      </c>
      <c r="F31" s="56">
        <v>5</v>
      </c>
      <c r="G31" s="64" t="str">
        <f t="shared" si="3"/>
        <v>카우보이 모자A</v>
      </c>
      <c r="H31" s="64">
        <f t="shared" si="4"/>
        <v>140</v>
      </c>
      <c r="I31" s="61" t="str">
        <f t="shared" si="5"/>
        <v>90001</v>
      </c>
      <c r="J31" s="61">
        <f t="shared" si="6"/>
        <v>5</v>
      </c>
      <c r="K31" s="62" t="str">
        <f t="shared" si="7"/>
        <v>90004</v>
      </c>
      <c r="L31" s="62">
        <f t="shared" si="8"/>
        <v>5</v>
      </c>
      <c r="M31" s="61" t="str">
        <f t="shared" si="9"/>
        <v>90004</v>
      </c>
      <c r="N31" s="61">
        <f t="shared" si="10"/>
        <v>5</v>
      </c>
      <c r="O31" s="54">
        <f t="shared" si="0"/>
        <v>50</v>
      </c>
      <c r="Q31" s="58" t="s">
        <v>941</v>
      </c>
      <c r="R31" s="54" t="s">
        <v>1070</v>
      </c>
      <c r="S31" s="56">
        <v>5</v>
      </c>
      <c r="T31" s="56">
        <v>0</v>
      </c>
      <c r="U31" s="56">
        <v>5</v>
      </c>
      <c r="V31" s="63" t="str">
        <f t="shared" si="11"/>
        <v>악마 날개A</v>
      </c>
      <c r="W31" s="64">
        <f t="shared" si="19"/>
        <v>140</v>
      </c>
      <c r="X31" s="61" t="str">
        <f t="shared" si="12"/>
        <v>90002</v>
      </c>
      <c r="Y31" s="61">
        <f t="shared" si="13"/>
        <v>5</v>
      </c>
      <c r="Z31" s="62" t="str">
        <f t="shared" si="14"/>
        <v>90004</v>
      </c>
      <c r="AA31" s="62">
        <f t="shared" si="15"/>
        <v>5</v>
      </c>
      <c r="AB31" s="61" t="str">
        <f t="shared" si="16"/>
        <v>90004</v>
      </c>
      <c r="AC31" s="61">
        <f t="shared" si="17"/>
        <v>5</v>
      </c>
      <c r="AD31" s="54">
        <f t="shared" si="18"/>
        <v>150</v>
      </c>
    </row>
    <row r="32" spans="1:30">
      <c r="A32" s="54">
        <f t="shared" si="2"/>
        <v>25</v>
      </c>
      <c r="B32" s="58" t="s">
        <v>1061</v>
      </c>
      <c r="C32" s="54" t="s">
        <v>1070</v>
      </c>
      <c r="D32" s="56">
        <v>0</v>
      </c>
      <c r="E32" s="56">
        <v>5</v>
      </c>
      <c r="F32" s="56">
        <v>5</v>
      </c>
      <c r="G32" s="64" t="str">
        <f t="shared" si="3"/>
        <v>젓소무늬 모자A</v>
      </c>
      <c r="H32" s="64">
        <f t="shared" si="4"/>
        <v>140</v>
      </c>
      <c r="I32" s="61" t="str">
        <f t="shared" si="5"/>
        <v>90005</v>
      </c>
      <c r="J32" s="61">
        <f t="shared" si="6"/>
        <v>5</v>
      </c>
      <c r="K32" s="62" t="str">
        <f t="shared" si="7"/>
        <v>90004</v>
      </c>
      <c r="L32" s="62">
        <f t="shared" si="8"/>
        <v>5</v>
      </c>
      <c r="M32" s="61" t="str">
        <f t="shared" si="9"/>
        <v>90004</v>
      </c>
      <c r="N32" s="61">
        <f t="shared" si="10"/>
        <v>5</v>
      </c>
      <c r="O32" s="54">
        <f t="shared" si="0"/>
        <v>150</v>
      </c>
      <c r="Q32" s="58" t="s">
        <v>942</v>
      </c>
      <c r="R32" s="54" t="s">
        <v>1070</v>
      </c>
      <c r="S32" s="56">
        <v>0</v>
      </c>
      <c r="T32" s="56">
        <v>5</v>
      </c>
      <c r="U32" s="56">
        <v>5</v>
      </c>
      <c r="V32" s="63" t="str">
        <f t="shared" si="11"/>
        <v>요정 날개A</v>
      </c>
      <c r="W32" s="64">
        <f t="shared" si="19"/>
        <v>140</v>
      </c>
      <c r="X32" s="61" t="str">
        <f t="shared" si="12"/>
        <v>90003</v>
      </c>
      <c r="Y32" s="61">
        <f t="shared" si="13"/>
        <v>5</v>
      </c>
      <c r="Z32" s="62" t="str">
        <f t="shared" si="14"/>
        <v>90004</v>
      </c>
      <c r="AA32" s="62">
        <f t="shared" si="15"/>
        <v>5</v>
      </c>
      <c r="AB32" s="61" t="str">
        <f t="shared" si="16"/>
        <v>90004</v>
      </c>
      <c r="AC32" s="61">
        <f t="shared" si="17"/>
        <v>5</v>
      </c>
      <c r="AD32" s="54">
        <f t="shared" si="18"/>
        <v>150</v>
      </c>
    </row>
    <row r="33" spans="1:30">
      <c r="A33" s="54">
        <f t="shared" si="2"/>
        <v>30</v>
      </c>
      <c r="B33" s="58" t="s">
        <v>1062</v>
      </c>
      <c r="C33" s="54" t="s">
        <v>1075</v>
      </c>
      <c r="D33" s="57">
        <v>6</v>
      </c>
      <c r="E33" s="57">
        <v>0</v>
      </c>
      <c r="F33" s="57">
        <v>0</v>
      </c>
      <c r="G33" s="64" t="str">
        <f t="shared" si="3"/>
        <v>마녀 모자S</v>
      </c>
      <c r="H33" s="64">
        <f t="shared" si="4"/>
        <v>100</v>
      </c>
      <c r="I33" s="61" t="str">
        <f t="shared" si="5"/>
        <v>90001</v>
      </c>
      <c r="J33" s="61">
        <f t="shared" si="6"/>
        <v>6</v>
      </c>
      <c r="K33" s="62" t="str">
        <f t="shared" si="7"/>
        <v>90001</v>
      </c>
      <c r="L33" s="62">
        <f t="shared" si="8"/>
        <v>6</v>
      </c>
      <c r="M33" s="61">
        <f t="shared" si="9"/>
        <v>-1</v>
      </c>
      <c r="N33" s="61">
        <f t="shared" si="10"/>
        <v>0</v>
      </c>
      <c r="O33" s="54">
        <f t="shared" si="0"/>
        <v>70</v>
      </c>
      <c r="Q33" s="59" t="s">
        <v>933</v>
      </c>
      <c r="R33" s="54" t="s">
        <v>1075</v>
      </c>
      <c r="S33" s="57">
        <v>6</v>
      </c>
      <c r="T33" s="57">
        <v>0</v>
      </c>
      <c r="U33" s="57">
        <v>0</v>
      </c>
      <c r="V33" s="63" t="str">
        <f t="shared" si="11"/>
        <v>포크 장식S</v>
      </c>
      <c r="W33" s="64">
        <f t="shared" si="19"/>
        <v>100</v>
      </c>
      <c r="X33" s="61" t="str">
        <f t="shared" si="12"/>
        <v>90002</v>
      </c>
      <c r="Y33" s="61">
        <f t="shared" si="13"/>
        <v>6</v>
      </c>
      <c r="Z33" s="62" t="str">
        <f t="shared" si="14"/>
        <v>90002</v>
      </c>
      <c r="AA33" s="62">
        <f t="shared" si="15"/>
        <v>6</v>
      </c>
      <c r="AB33" s="61">
        <f t="shared" si="16"/>
        <v>-1</v>
      </c>
      <c r="AC33" s="61">
        <f t="shared" si="17"/>
        <v>0</v>
      </c>
      <c r="AD33" s="54">
        <f t="shared" si="18"/>
        <v>190</v>
      </c>
    </row>
    <row r="34" spans="1:30">
      <c r="A34" s="54">
        <f t="shared" si="2"/>
        <v>30</v>
      </c>
      <c r="B34" s="58" t="s">
        <v>1063</v>
      </c>
      <c r="C34" s="54" t="s">
        <v>1075</v>
      </c>
      <c r="D34" s="57">
        <v>0</v>
      </c>
      <c r="E34" s="57">
        <v>6</v>
      </c>
      <c r="F34" s="57">
        <v>0</v>
      </c>
      <c r="G34" s="64" t="str">
        <f t="shared" si="3"/>
        <v>왕관S</v>
      </c>
      <c r="H34" s="64">
        <f t="shared" si="4"/>
        <v>100</v>
      </c>
      <c r="I34" s="61" t="str">
        <f t="shared" si="5"/>
        <v>90005</v>
      </c>
      <c r="J34" s="61">
        <f t="shared" si="6"/>
        <v>6</v>
      </c>
      <c r="K34" s="62" t="str">
        <f t="shared" si="7"/>
        <v>90005</v>
      </c>
      <c r="L34" s="62">
        <f t="shared" si="8"/>
        <v>6</v>
      </c>
      <c r="M34" s="61">
        <f t="shared" si="9"/>
        <v>-1</v>
      </c>
      <c r="N34" s="61">
        <f t="shared" si="10"/>
        <v>0</v>
      </c>
      <c r="O34" s="54">
        <f t="shared" si="0"/>
        <v>190</v>
      </c>
      <c r="Q34" s="59" t="s">
        <v>934</v>
      </c>
      <c r="R34" s="54" t="s">
        <v>1075</v>
      </c>
      <c r="S34" s="57">
        <v>0</v>
      </c>
      <c r="T34" s="57">
        <v>6</v>
      </c>
      <c r="U34" s="57">
        <v>0</v>
      </c>
      <c r="V34" s="63" t="str">
        <f t="shared" si="11"/>
        <v>UFO 장식S</v>
      </c>
      <c r="W34" s="64">
        <f t="shared" si="19"/>
        <v>100</v>
      </c>
      <c r="X34" s="61" t="str">
        <f t="shared" si="12"/>
        <v>90003</v>
      </c>
      <c r="Y34" s="61">
        <f t="shared" si="13"/>
        <v>6</v>
      </c>
      <c r="Z34" s="62" t="str">
        <f t="shared" si="14"/>
        <v>90003</v>
      </c>
      <c r="AA34" s="62">
        <f t="shared" si="15"/>
        <v>6</v>
      </c>
      <c r="AB34" s="61">
        <f t="shared" si="16"/>
        <v>-1</v>
      </c>
      <c r="AC34" s="61">
        <f t="shared" si="17"/>
        <v>0</v>
      </c>
      <c r="AD34" s="54">
        <f t="shared" si="18"/>
        <v>190</v>
      </c>
    </row>
    <row r="35" spans="1:30">
      <c r="A35" s="54">
        <f t="shared" si="2"/>
        <v>30</v>
      </c>
      <c r="B35" s="58" t="s">
        <v>1064</v>
      </c>
      <c r="C35" s="54" t="s">
        <v>1075</v>
      </c>
      <c r="D35" s="57">
        <v>0</v>
      </c>
      <c r="E35" s="57">
        <v>0</v>
      </c>
      <c r="F35" s="57">
        <v>6</v>
      </c>
      <c r="G35" s="64" t="str">
        <f t="shared" si="3"/>
        <v>반창고S</v>
      </c>
      <c r="H35" s="64">
        <f t="shared" si="4"/>
        <v>70</v>
      </c>
      <c r="I35" s="61" t="str">
        <f t="shared" si="5"/>
        <v>90004</v>
      </c>
      <c r="J35" s="61">
        <f t="shared" si="6"/>
        <v>6</v>
      </c>
      <c r="K35" s="62" t="str">
        <f t="shared" si="7"/>
        <v>90004</v>
      </c>
      <c r="L35" s="62">
        <f t="shared" si="8"/>
        <v>6</v>
      </c>
      <c r="M35" s="61">
        <f t="shared" si="9"/>
        <v>-1</v>
      </c>
      <c r="N35" s="61">
        <f t="shared" si="10"/>
        <v>0</v>
      </c>
      <c r="O35" s="54">
        <f t="shared" si="0"/>
        <v>190</v>
      </c>
      <c r="Q35" s="59" t="s">
        <v>935</v>
      </c>
      <c r="R35" s="54" t="s">
        <v>1075</v>
      </c>
      <c r="S35" s="57">
        <v>0</v>
      </c>
      <c r="T35" s="57">
        <v>0</v>
      </c>
      <c r="U35" s="57">
        <v>6</v>
      </c>
      <c r="V35" s="63" t="str">
        <f t="shared" si="11"/>
        <v>유치원 가방S</v>
      </c>
      <c r="W35" s="64">
        <f t="shared" si="19"/>
        <v>70</v>
      </c>
      <c r="X35" s="61" t="str">
        <f t="shared" si="12"/>
        <v>90004</v>
      </c>
      <c r="Y35" s="61">
        <f t="shared" si="13"/>
        <v>6</v>
      </c>
      <c r="Z35" s="62" t="str">
        <f t="shared" si="14"/>
        <v>90004</v>
      </c>
      <c r="AA35" s="62">
        <f t="shared" si="15"/>
        <v>6</v>
      </c>
      <c r="AB35" s="61">
        <f t="shared" si="16"/>
        <v>-1</v>
      </c>
      <c r="AC35" s="61">
        <f t="shared" si="17"/>
        <v>0</v>
      </c>
      <c r="AD35" s="54">
        <f t="shared" si="18"/>
        <v>190</v>
      </c>
    </row>
    <row r="36" spans="1:30">
      <c r="A36" s="54">
        <f t="shared" si="2"/>
        <v>30</v>
      </c>
      <c r="B36" s="58" t="s">
        <v>1065</v>
      </c>
      <c r="C36" s="54" t="s">
        <v>1075</v>
      </c>
      <c r="D36" s="57">
        <v>6</v>
      </c>
      <c r="E36" s="57">
        <v>6</v>
      </c>
      <c r="F36" s="57">
        <v>0</v>
      </c>
      <c r="G36" s="64" t="str">
        <f t="shared" si="3"/>
        <v>아프로 가발S</v>
      </c>
      <c r="H36" s="64">
        <f t="shared" si="4"/>
        <v>195</v>
      </c>
      <c r="I36" s="61" t="str">
        <f t="shared" si="5"/>
        <v>90001</v>
      </c>
      <c r="J36" s="61">
        <f t="shared" si="6"/>
        <v>6</v>
      </c>
      <c r="K36" s="62" t="str">
        <f t="shared" si="7"/>
        <v>90005</v>
      </c>
      <c r="L36" s="62">
        <f t="shared" si="8"/>
        <v>6</v>
      </c>
      <c r="M36" s="61" t="str">
        <f t="shared" si="9"/>
        <v>90005</v>
      </c>
      <c r="N36" s="61">
        <f t="shared" si="10"/>
        <v>6</v>
      </c>
      <c r="O36" s="54">
        <f t="shared" si="0"/>
        <v>10</v>
      </c>
      <c r="Q36" s="59" t="s">
        <v>936</v>
      </c>
      <c r="R36" s="54" t="s">
        <v>1075</v>
      </c>
      <c r="S36" s="57">
        <v>6</v>
      </c>
      <c r="T36" s="57">
        <v>6</v>
      </c>
      <c r="U36" s="57">
        <v>0</v>
      </c>
      <c r="V36" s="63" t="str">
        <f t="shared" si="11"/>
        <v>등급 딱지S</v>
      </c>
      <c r="W36" s="64">
        <f t="shared" si="19"/>
        <v>195</v>
      </c>
      <c r="X36" s="61" t="str">
        <f t="shared" si="12"/>
        <v>90002</v>
      </c>
      <c r="Y36" s="61">
        <f t="shared" si="13"/>
        <v>6</v>
      </c>
      <c r="Z36" s="62" t="str">
        <f t="shared" si="14"/>
        <v>90003</v>
      </c>
      <c r="AA36" s="62">
        <f t="shared" si="15"/>
        <v>6</v>
      </c>
      <c r="AB36" s="61" t="str">
        <f t="shared" si="16"/>
        <v>90003</v>
      </c>
      <c r="AC36" s="61">
        <f t="shared" si="17"/>
        <v>6</v>
      </c>
      <c r="AD36" s="54">
        <f t="shared" si="18"/>
        <v>130</v>
      </c>
    </row>
    <row r="37" spans="1:30">
      <c r="A37" s="54">
        <f t="shared" si="2"/>
        <v>30</v>
      </c>
      <c r="B37" s="58" t="s">
        <v>1066</v>
      </c>
      <c r="C37" s="54" t="s">
        <v>1075</v>
      </c>
      <c r="D37" s="57">
        <v>6</v>
      </c>
      <c r="E37" s="57">
        <v>0</v>
      </c>
      <c r="F37" s="57">
        <v>6</v>
      </c>
      <c r="G37" s="64" t="str">
        <f t="shared" si="3"/>
        <v>작은 꽃 모자S</v>
      </c>
      <c r="H37" s="64">
        <f t="shared" si="4"/>
        <v>165</v>
      </c>
      <c r="I37" s="61" t="str">
        <f t="shared" si="5"/>
        <v>90001</v>
      </c>
      <c r="J37" s="61">
        <f t="shared" si="6"/>
        <v>6</v>
      </c>
      <c r="K37" s="62" t="str">
        <f t="shared" si="7"/>
        <v>90004</v>
      </c>
      <c r="L37" s="62">
        <f t="shared" si="8"/>
        <v>6</v>
      </c>
      <c r="M37" s="61" t="str">
        <f t="shared" si="9"/>
        <v>90004</v>
      </c>
      <c r="N37" s="61">
        <f t="shared" si="10"/>
        <v>6</v>
      </c>
      <c r="O37" s="54">
        <f t="shared" si="0"/>
        <v>10</v>
      </c>
      <c r="Q37" s="59" t="s">
        <v>937</v>
      </c>
      <c r="R37" s="54" t="s">
        <v>1075</v>
      </c>
      <c r="S37" s="57">
        <v>6</v>
      </c>
      <c r="T37" s="57">
        <v>0</v>
      </c>
      <c r="U37" s="57">
        <v>6</v>
      </c>
      <c r="V37" s="63" t="str">
        <f t="shared" si="11"/>
        <v>우체부 가방S</v>
      </c>
      <c r="W37" s="64">
        <f t="shared" si="19"/>
        <v>165</v>
      </c>
      <c r="X37" s="61" t="str">
        <f t="shared" si="12"/>
        <v>90002</v>
      </c>
      <c r="Y37" s="61">
        <f t="shared" si="13"/>
        <v>6</v>
      </c>
      <c r="Z37" s="62" t="str">
        <f t="shared" si="14"/>
        <v>90004</v>
      </c>
      <c r="AA37" s="62">
        <f t="shared" si="15"/>
        <v>6</v>
      </c>
      <c r="AB37" s="61" t="str">
        <f t="shared" si="16"/>
        <v>90004</v>
      </c>
      <c r="AC37" s="61">
        <f t="shared" si="17"/>
        <v>6</v>
      </c>
      <c r="AD37" s="54">
        <f t="shared" si="18"/>
        <v>130</v>
      </c>
    </row>
    <row r="38" spans="1:30">
      <c r="A38" s="54">
        <f t="shared" si="2"/>
        <v>30</v>
      </c>
      <c r="B38" s="58" t="s">
        <v>1067</v>
      </c>
      <c r="C38" s="54" t="s">
        <v>1075</v>
      </c>
      <c r="D38" s="57">
        <v>0</v>
      </c>
      <c r="E38" s="57">
        <v>6</v>
      </c>
      <c r="F38" s="57">
        <v>6</v>
      </c>
      <c r="G38" s="64" t="str">
        <f t="shared" si="3"/>
        <v>삐에로 모자S</v>
      </c>
      <c r="H38" s="64">
        <f t="shared" si="4"/>
        <v>165</v>
      </c>
      <c r="I38" s="61" t="str">
        <f t="shared" si="5"/>
        <v>90005</v>
      </c>
      <c r="J38" s="61">
        <f t="shared" si="6"/>
        <v>6</v>
      </c>
      <c r="K38" s="62" t="str">
        <f t="shared" si="7"/>
        <v>90004</v>
      </c>
      <c r="L38" s="62">
        <f t="shared" si="8"/>
        <v>6</v>
      </c>
      <c r="M38" s="61" t="str">
        <f t="shared" si="9"/>
        <v>90004</v>
      </c>
      <c r="N38" s="61">
        <f t="shared" si="10"/>
        <v>6</v>
      </c>
      <c r="O38" s="54">
        <f>250 - (IF(D38&lt;&gt;0, D38*30, 0) + IF(E38&lt;&gt;0, E38*10, 0) + IF(F38&lt;&gt;0, F38*10, 0))</f>
        <v>130</v>
      </c>
      <c r="Q38" s="59" t="s">
        <v>938</v>
      </c>
      <c r="R38" s="54" t="s">
        <v>1075</v>
      </c>
      <c r="S38" s="57">
        <v>0</v>
      </c>
      <c r="T38" s="57">
        <v>6</v>
      </c>
      <c r="U38" s="57">
        <v>6</v>
      </c>
      <c r="V38" s="63" t="str">
        <f t="shared" si="11"/>
        <v>리본S</v>
      </c>
      <c r="W38" s="64">
        <f t="shared" si="19"/>
        <v>165</v>
      </c>
      <c r="X38" s="61" t="str">
        <f t="shared" si="12"/>
        <v>90003</v>
      </c>
      <c r="Y38" s="61">
        <f t="shared" si="13"/>
        <v>6</v>
      </c>
      <c r="Z38" s="62" t="str">
        <f t="shared" si="14"/>
        <v>90004</v>
      </c>
      <c r="AA38" s="62">
        <f t="shared" si="15"/>
        <v>6</v>
      </c>
      <c r="AB38" s="61" t="str">
        <f t="shared" si="16"/>
        <v>90004</v>
      </c>
      <c r="AC38" s="61">
        <f t="shared" si="17"/>
        <v>6</v>
      </c>
      <c r="AD38" s="54">
        <f t="shared" si="18"/>
        <v>130</v>
      </c>
    </row>
    <row r="39" spans="1:30">
      <c r="B39" s="60" t="s">
        <v>1068</v>
      </c>
      <c r="C39" s="54" t="s">
        <v>1075</v>
      </c>
      <c r="G39" s="63" t="str">
        <f t="shared" si="3"/>
        <v>토끼귀S</v>
      </c>
      <c r="H39" s="64">
        <f t="shared" si="4"/>
        <v>10</v>
      </c>
      <c r="Q39" s="59" t="s">
        <v>939</v>
      </c>
      <c r="R39" s="54" t="s">
        <v>1075</v>
      </c>
      <c r="V39" s="63" t="str">
        <f t="shared" si="11"/>
        <v>하얀 날개S</v>
      </c>
      <c r="W39" s="64">
        <f t="shared" si="19"/>
        <v>10</v>
      </c>
    </row>
    <row r="40" spans="1:30">
      <c r="B40" s="60" t="s">
        <v>1069</v>
      </c>
      <c r="C40" s="54" t="s">
        <v>1075</v>
      </c>
      <c r="G40" s="63" t="str">
        <f t="shared" si="3"/>
        <v>유치원 모자S</v>
      </c>
      <c r="H40" s="64">
        <f t="shared" si="4"/>
        <v>10</v>
      </c>
      <c r="Q40" s="59" t="s">
        <v>940</v>
      </c>
      <c r="R40" s="54" t="s">
        <v>1075</v>
      </c>
      <c r="V40" s="63" t="str">
        <f>Q40&amp;R40</f>
        <v>천사 날개S</v>
      </c>
      <c r="W40" s="64">
        <f t="shared" si="19"/>
        <v>10</v>
      </c>
    </row>
    <row r="41" spans="1:30">
      <c r="Q41" s="59" t="s">
        <v>941</v>
      </c>
      <c r="R41" s="54" t="s">
        <v>1075</v>
      </c>
      <c r="V41" s="63" t="str">
        <f t="shared" si="11"/>
        <v>악마 날개S</v>
      </c>
      <c r="W41" s="64">
        <f t="shared" si="19"/>
        <v>10</v>
      </c>
    </row>
    <row r="42" spans="1:30">
      <c r="Q42" s="59" t="s">
        <v>942</v>
      </c>
      <c r="R42" s="54" t="s">
        <v>1075</v>
      </c>
      <c r="V42" s="63" t="str">
        <f t="shared" si="11"/>
        <v>요정 날개S</v>
      </c>
      <c r="W42" s="64">
        <f t="shared" si="1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8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6.5"/>
  <cols>
    <col min="1" max="1" width="23.5" style="74" customWidth="1"/>
    <col min="2" max="2" width="16.75" style="74" customWidth="1"/>
    <col min="3" max="3" width="25.125" style="74" customWidth="1"/>
    <col min="4" max="4" width="35.5" style="74" customWidth="1"/>
    <col min="5" max="5" width="13" style="74" customWidth="1"/>
    <col min="6" max="6" width="19.625" style="74" customWidth="1"/>
    <col min="7" max="7" width="15.125" style="74" customWidth="1"/>
    <col min="8" max="8" width="16.5" style="74" customWidth="1"/>
    <col min="9" max="10" width="17.25" style="74" customWidth="1"/>
    <col min="11" max="11" width="16.125" style="74" customWidth="1"/>
    <col min="12" max="16" width="17.25" style="74" customWidth="1"/>
    <col min="17" max="17" width="16.625" style="74" customWidth="1"/>
    <col min="18" max="18" width="18.625" style="74" customWidth="1"/>
    <col min="19" max="16384" width="9" style="74"/>
  </cols>
  <sheetData>
    <row r="1" spans="1:19">
      <c r="A1" s="89" t="s">
        <v>0</v>
      </c>
      <c r="B1" s="89"/>
      <c r="C1" s="45" t="s">
        <v>1</v>
      </c>
      <c r="D1" s="45" t="s">
        <v>2</v>
      </c>
      <c r="E1" s="45" t="s">
        <v>3</v>
      </c>
      <c r="F1" s="45" t="s">
        <v>4</v>
      </c>
      <c r="G1" s="45" t="s">
        <v>829</v>
      </c>
      <c r="H1" s="45" t="s">
        <v>5</v>
      </c>
      <c r="I1" s="45" t="s">
        <v>6</v>
      </c>
      <c r="J1" s="45"/>
      <c r="K1" s="45"/>
      <c r="L1" s="45"/>
      <c r="M1" s="45"/>
      <c r="N1" s="45"/>
      <c r="O1" s="45"/>
      <c r="P1" s="38"/>
      <c r="Q1" s="38"/>
      <c r="R1" s="38"/>
    </row>
    <row r="2" spans="1:19" s="41" customFormat="1">
      <c r="A2" s="90" t="s">
        <v>7</v>
      </c>
      <c r="B2" s="90" t="s">
        <v>685</v>
      </c>
      <c r="C2" s="90" t="s">
        <v>8</v>
      </c>
      <c r="D2" s="90" t="s">
        <v>9</v>
      </c>
      <c r="E2" s="90" t="s">
        <v>10</v>
      </c>
      <c r="F2" s="90" t="s">
        <v>11</v>
      </c>
      <c r="G2" s="90" t="s">
        <v>830</v>
      </c>
      <c r="H2" s="90" t="s">
        <v>12</v>
      </c>
      <c r="I2" s="90" t="s">
        <v>821</v>
      </c>
      <c r="J2" s="90" t="s">
        <v>1046</v>
      </c>
      <c r="K2" s="90" t="s">
        <v>1085</v>
      </c>
      <c r="L2" s="90" t="s">
        <v>1086</v>
      </c>
      <c r="M2" s="90"/>
      <c r="N2" s="90"/>
      <c r="O2" s="90"/>
      <c r="P2" s="90"/>
      <c r="Q2" s="90"/>
      <c r="R2" s="90"/>
      <c r="S2" s="79"/>
    </row>
    <row r="3" spans="1:19">
      <c r="A3" s="38"/>
      <c r="B3" s="38">
        <v>80000</v>
      </c>
      <c r="C3" s="38">
        <v>0</v>
      </c>
      <c r="D3" s="91">
        <v>1</v>
      </c>
      <c r="E3" s="91">
        <v>5</v>
      </c>
      <c r="F3" s="91">
        <f>ROUNDUP(E3*1.1,0)</f>
        <v>6</v>
      </c>
      <c r="G3" s="91">
        <v>3</v>
      </c>
      <c r="H3" s="51">
        <v>19</v>
      </c>
      <c r="I3" s="38" t="s">
        <v>822</v>
      </c>
      <c r="J3" s="38" t="s">
        <v>1180</v>
      </c>
      <c r="K3" s="92" t="s">
        <v>1181</v>
      </c>
      <c r="L3" s="92" t="s">
        <v>1182</v>
      </c>
      <c r="M3" s="38"/>
      <c r="N3" s="38"/>
      <c r="O3" s="38"/>
      <c r="P3" s="38"/>
      <c r="Q3" s="38"/>
      <c r="R3" s="38"/>
    </row>
    <row r="4" spans="1:19">
      <c r="A4" s="38"/>
      <c r="B4" s="38">
        <v>80001</v>
      </c>
      <c r="C4" s="38">
        <v>1</v>
      </c>
      <c r="D4" s="93">
        <v>3</v>
      </c>
      <c r="E4" s="95">
        <v>7</v>
      </c>
      <c r="F4" s="93">
        <f>ROUNDUP(E4*1.1,0)</f>
        <v>8</v>
      </c>
      <c r="G4" s="93">
        <v>3</v>
      </c>
      <c r="H4" s="51">
        <v>19</v>
      </c>
      <c r="I4" s="38" t="s">
        <v>823</v>
      </c>
      <c r="J4" s="38" t="s">
        <v>1183</v>
      </c>
      <c r="K4" s="92" t="s">
        <v>1184</v>
      </c>
      <c r="L4" s="92" t="s">
        <v>1185</v>
      </c>
      <c r="M4" s="38"/>
      <c r="N4" s="38"/>
      <c r="O4" s="38"/>
      <c r="P4" s="38"/>
      <c r="Q4" s="38"/>
      <c r="R4" s="38"/>
    </row>
    <row r="5" spans="1:19">
      <c r="A5" s="38"/>
      <c r="B5" s="38">
        <v>80002</v>
      </c>
      <c r="C5" s="38">
        <v>2</v>
      </c>
      <c r="D5" s="93">
        <v>5</v>
      </c>
      <c r="E5" s="95">
        <v>10</v>
      </c>
      <c r="F5" s="93">
        <f t="shared" ref="F5:F12" si="0">ROUNDUP(E5*1.1,0)</f>
        <v>11</v>
      </c>
      <c r="G5" s="93">
        <v>4</v>
      </c>
      <c r="H5" s="51">
        <v>19</v>
      </c>
      <c r="I5" s="38" t="s">
        <v>824</v>
      </c>
      <c r="J5" s="38" t="s">
        <v>1186</v>
      </c>
      <c r="K5" s="92" t="s">
        <v>1187</v>
      </c>
      <c r="L5" s="92" t="s">
        <v>1188</v>
      </c>
      <c r="M5" s="38"/>
      <c r="N5" s="38"/>
      <c r="O5" s="38"/>
      <c r="P5" s="38"/>
      <c r="Q5" s="38"/>
      <c r="R5" s="38"/>
    </row>
    <row r="6" spans="1:19">
      <c r="A6" s="38"/>
      <c r="B6" s="38">
        <v>80003</v>
      </c>
      <c r="C6" s="38">
        <v>3</v>
      </c>
      <c r="D6" s="95">
        <v>7</v>
      </c>
      <c r="E6" s="95">
        <v>11</v>
      </c>
      <c r="F6" s="93">
        <f t="shared" si="0"/>
        <v>13</v>
      </c>
      <c r="G6" s="93">
        <v>4</v>
      </c>
      <c r="H6" s="51">
        <v>20</v>
      </c>
      <c r="I6" s="38" t="s">
        <v>825</v>
      </c>
      <c r="J6" s="38" t="s">
        <v>1189</v>
      </c>
      <c r="K6" s="92" t="s">
        <v>1190</v>
      </c>
      <c r="L6" s="92" t="s">
        <v>1191</v>
      </c>
      <c r="M6" s="38"/>
      <c r="N6" s="38"/>
      <c r="O6" s="38"/>
      <c r="P6" s="38"/>
      <c r="Q6" s="38"/>
      <c r="R6" s="38"/>
    </row>
    <row r="7" spans="1:19">
      <c r="A7" s="38"/>
      <c r="B7" s="38">
        <v>80004</v>
      </c>
      <c r="C7" s="38">
        <v>4</v>
      </c>
      <c r="D7" s="95">
        <v>9</v>
      </c>
      <c r="E7" s="95">
        <v>12</v>
      </c>
      <c r="F7" s="93">
        <f t="shared" si="0"/>
        <v>14</v>
      </c>
      <c r="G7" s="93">
        <v>5</v>
      </c>
      <c r="H7" s="51">
        <v>20</v>
      </c>
      <c r="I7" s="38" t="s">
        <v>826</v>
      </c>
      <c r="J7" s="38" t="s">
        <v>1192</v>
      </c>
      <c r="K7" s="92" t="s">
        <v>1193</v>
      </c>
      <c r="L7" s="92" t="s">
        <v>1194</v>
      </c>
      <c r="M7" s="38"/>
      <c r="N7" s="38"/>
      <c r="O7" s="38"/>
      <c r="P7" s="38"/>
      <c r="Q7" s="38"/>
      <c r="R7" s="38"/>
    </row>
    <row r="8" spans="1:19">
      <c r="A8" s="38"/>
      <c r="B8" s="38">
        <v>80005</v>
      </c>
      <c r="C8" s="38">
        <v>5</v>
      </c>
      <c r="D8" s="95">
        <v>11</v>
      </c>
      <c r="E8" s="95">
        <v>16</v>
      </c>
      <c r="F8" s="93">
        <f t="shared" si="0"/>
        <v>18</v>
      </c>
      <c r="G8" s="93">
        <v>5</v>
      </c>
      <c r="H8" s="51">
        <v>20</v>
      </c>
      <c r="I8" s="38" t="s">
        <v>827</v>
      </c>
      <c r="J8" s="38" t="s">
        <v>1195</v>
      </c>
      <c r="K8" s="92" t="s">
        <v>1196</v>
      </c>
      <c r="L8" s="92" t="s">
        <v>1197</v>
      </c>
      <c r="M8" s="38"/>
      <c r="N8" s="38"/>
      <c r="O8" s="38"/>
      <c r="P8" s="38"/>
      <c r="Q8" s="38"/>
      <c r="R8" s="38"/>
    </row>
    <row r="9" spans="1:19">
      <c r="A9" s="38"/>
      <c r="B9" s="38">
        <v>80006</v>
      </c>
      <c r="C9" s="38">
        <v>6</v>
      </c>
      <c r="D9" s="95">
        <v>13</v>
      </c>
      <c r="E9" s="95">
        <v>18</v>
      </c>
      <c r="F9" s="93">
        <f t="shared" si="0"/>
        <v>20</v>
      </c>
      <c r="G9" s="93">
        <v>6</v>
      </c>
      <c r="H9" s="51">
        <v>21</v>
      </c>
      <c r="I9" s="38" t="s">
        <v>828</v>
      </c>
      <c r="J9" s="38" t="s">
        <v>1198</v>
      </c>
      <c r="K9" s="92" t="s">
        <v>1199</v>
      </c>
      <c r="L9" s="92" t="s">
        <v>1200</v>
      </c>
      <c r="M9" s="38"/>
      <c r="N9" s="38"/>
      <c r="O9" s="38"/>
      <c r="P9" s="38"/>
      <c r="Q9" s="38"/>
      <c r="R9" s="38"/>
    </row>
    <row r="10" spans="1:19">
      <c r="A10" s="38"/>
      <c r="B10" s="38">
        <v>80007</v>
      </c>
      <c r="C10" s="38">
        <v>7</v>
      </c>
      <c r="D10" s="95">
        <v>14</v>
      </c>
      <c r="E10" s="95">
        <v>20</v>
      </c>
      <c r="F10" s="93">
        <f t="shared" si="0"/>
        <v>22</v>
      </c>
      <c r="G10" s="93">
        <v>6</v>
      </c>
      <c r="H10" s="51">
        <v>21</v>
      </c>
      <c r="I10" s="38" t="s">
        <v>822</v>
      </c>
      <c r="J10" s="38" t="s">
        <v>1201</v>
      </c>
      <c r="K10" s="92" t="s">
        <v>1181</v>
      </c>
      <c r="L10" s="92" t="s">
        <v>1182</v>
      </c>
      <c r="M10" s="38"/>
      <c r="N10" s="38"/>
      <c r="O10" s="38"/>
      <c r="P10" s="38"/>
      <c r="Q10" s="38"/>
      <c r="R10" s="38"/>
    </row>
    <row r="11" spans="1:19">
      <c r="A11" s="38"/>
      <c r="B11" s="38">
        <v>80008</v>
      </c>
      <c r="C11" s="38">
        <v>8</v>
      </c>
      <c r="D11" s="95">
        <v>15</v>
      </c>
      <c r="E11" s="95">
        <v>25</v>
      </c>
      <c r="F11" s="93">
        <f t="shared" si="0"/>
        <v>28</v>
      </c>
      <c r="G11" s="93">
        <v>7</v>
      </c>
      <c r="H11" s="51">
        <v>21</v>
      </c>
      <c r="I11" s="38" t="s">
        <v>823</v>
      </c>
      <c r="J11" s="38" t="s">
        <v>1202</v>
      </c>
      <c r="K11" s="92" t="s">
        <v>1184</v>
      </c>
      <c r="L11" s="92" t="s">
        <v>1185</v>
      </c>
      <c r="M11" s="38"/>
      <c r="N11" s="38"/>
      <c r="O11" s="38"/>
      <c r="P11" s="38"/>
      <c r="Q11" s="38"/>
      <c r="R11" s="38"/>
    </row>
    <row r="12" spans="1:19">
      <c r="A12" s="38"/>
      <c r="B12" s="38">
        <v>80009</v>
      </c>
      <c r="C12" s="38">
        <v>9</v>
      </c>
      <c r="D12" s="94">
        <v>17</v>
      </c>
      <c r="E12" s="94">
        <v>27</v>
      </c>
      <c r="F12" s="93">
        <f t="shared" si="0"/>
        <v>30</v>
      </c>
      <c r="G12" s="94">
        <v>7</v>
      </c>
      <c r="H12" s="51">
        <v>25</v>
      </c>
      <c r="I12" s="38" t="s">
        <v>824</v>
      </c>
      <c r="J12" s="38" t="s">
        <v>1203</v>
      </c>
      <c r="K12" s="92" t="s">
        <v>1187</v>
      </c>
      <c r="L12" s="92" t="s">
        <v>1188</v>
      </c>
      <c r="M12" s="38"/>
      <c r="N12" s="38"/>
      <c r="O12" s="38"/>
      <c r="P12" s="38"/>
      <c r="Q12" s="38"/>
      <c r="R12" s="38"/>
    </row>
    <row r="13" spans="1:19">
      <c r="A13" s="38"/>
      <c r="B13" s="38">
        <v>80010</v>
      </c>
      <c r="C13" s="38">
        <v>10</v>
      </c>
      <c r="D13" s="91">
        <v>19</v>
      </c>
      <c r="E13" s="91">
        <v>30</v>
      </c>
      <c r="F13" s="91">
        <f>ROUNDUP(E13*1.1,0)</f>
        <v>33</v>
      </c>
      <c r="G13" s="91">
        <v>7</v>
      </c>
      <c r="H13" s="51">
        <v>22</v>
      </c>
      <c r="I13" s="38" t="s">
        <v>825</v>
      </c>
      <c r="J13" s="38" t="s">
        <v>1204</v>
      </c>
      <c r="K13" s="92" t="s">
        <v>1190</v>
      </c>
      <c r="L13" s="92" t="s">
        <v>1191</v>
      </c>
      <c r="M13" s="38"/>
      <c r="N13" s="38"/>
      <c r="O13" s="38"/>
      <c r="P13" s="38"/>
      <c r="Q13" s="38"/>
      <c r="R13" s="38"/>
    </row>
    <row r="14" spans="1:19">
      <c r="A14" s="38"/>
      <c r="B14" s="38">
        <v>80011</v>
      </c>
      <c r="C14" s="38">
        <v>11</v>
      </c>
      <c r="D14" s="95">
        <v>21</v>
      </c>
      <c r="E14" s="95">
        <v>34</v>
      </c>
      <c r="F14" s="93">
        <f>ROUNDUP(E14*1.1,0)</f>
        <v>38</v>
      </c>
      <c r="G14" s="93">
        <v>7</v>
      </c>
      <c r="H14" s="51">
        <v>22</v>
      </c>
      <c r="I14" s="38" t="s">
        <v>826</v>
      </c>
      <c r="J14" s="38" t="s">
        <v>1205</v>
      </c>
      <c r="K14" s="92" t="s">
        <v>1193</v>
      </c>
      <c r="L14" s="92" t="s">
        <v>1194</v>
      </c>
      <c r="M14" s="38"/>
      <c r="N14" s="38"/>
      <c r="O14" s="38"/>
      <c r="P14" s="38"/>
      <c r="Q14" s="38"/>
      <c r="R14" s="38"/>
    </row>
    <row r="15" spans="1:19">
      <c r="A15" s="38"/>
      <c r="B15" s="38">
        <v>80012</v>
      </c>
      <c r="C15" s="38">
        <v>12</v>
      </c>
      <c r="D15" s="95">
        <v>23</v>
      </c>
      <c r="E15" s="95">
        <v>36</v>
      </c>
      <c r="F15" s="93">
        <f t="shared" ref="F15:F27" si="1">ROUNDUP(E15*1.1,0)</f>
        <v>40</v>
      </c>
      <c r="G15" s="93">
        <v>7</v>
      </c>
      <c r="H15" s="51">
        <v>23</v>
      </c>
      <c r="I15" s="38" t="s">
        <v>827</v>
      </c>
      <c r="J15" s="38" t="s">
        <v>1206</v>
      </c>
      <c r="K15" s="92" t="s">
        <v>1196</v>
      </c>
      <c r="L15" s="92" t="s">
        <v>1197</v>
      </c>
      <c r="M15" s="38"/>
      <c r="N15" s="38"/>
      <c r="O15" s="38"/>
      <c r="P15" s="38"/>
      <c r="Q15" s="38"/>
      <c r="R15" s="38"/>
    </row>
    <row r="16" spans="1:19">
      <c r="A16" s="38"/>
      <c r="B16" s="38">
        <v>80013</v>
      </c>
      <c r="C16" s="38">
        <v>13</v>
      </c>
      <c r="D16" s="95">
        <v>24</v>
      </c>
      <c r="E16" s="95">
        <v>38</v>
      </c>
      <c r="F16" s="93">
        <f t="shared" si="1"/>
        <v>42</v>
      </c>
      <c r="G16" s="93">
        <v>7</v>
      </c>
      <c r="H16" s="51">
        <v>23</v>
      </c>
      <c r="I16" s="38" t="s">
        <v>828</v>
      </c>
      <c r="J16" s="38" t="s">
        <v>1207</v>
      </c>
      <c r="K16" s="92" t="s">
        <v>1199</v>
      </c>
      <c r="L16" s="92" t="s">
        <v>1200</v>
      </c>
      <c r="M16" s="38"/>
      <c r="N16" s="38"/>
      <c r="O16" s="38"/>
      <c r="P16" s="38"/>
      <c r="Q16" s="38"/>
      <c r="R16" s="38"/>
    </row>
    <row r="17" spans="1:18">
      <c r="A17" s="38"/>
      <c r="B17" s="38">
        <v>80014</v>
      </c>
      <c r="C17" s="38">
        <v>14</v>
      </c>
      <c r="D17" s="95">
        <v>25</v>
      </c>
      <c r="E17" s="95">
        <v>42</v>
      </c>
      <c r="F17" s="93">
        <f t="shared" si="1"/>
        <v>47</v>
      </c>
      <c r="G17" s="93">
        <v>7</v>
      </c>
      <c r="H17" s="51">
        <v>23</v>
      </c>
      <c r="I17" s="38" t="s">
        <v>822</v>
      </c>
      <c r="J17" s="38" t="s">
        <v>1208</v>
      </c>
      <c r="K17" s="92" t="s">
        <v>1181</v>
      </c>
      <c r="L17" s="92" t="s">
        <v>1182</v>
      </c>
      <c r="M17" s="38"/>
      <c r="N17" s="38"/>
      <c r="O17" s="38"/>
      <c r="P17" s="38"/>
      <c r="Q17" s="38"/>
      <c r="R17" s="38"/>
    </row>
    <row r="18" spans="1:18">
      <c r="A18" s="38"/>
      <c r="B18" s="38">
        <v>80015</v>
      </c>
      <c r="C18" s="38">
        <v>15</v>
      </c>
      <c r="D18" s="95">
        <v>27</v>
      </c>
      <c r="E18" s="95">
        <v>45</v>
      </c>
      <c r="F18" s="93">
        <f t="shared" si="1"/>
        <v>50</v>
      </c>
      <c r="G18" s="93">
        <v>7</v>
      </c>
      <c r="H18" s="51">
        <v>24</v>
      </c>
      <c r="I18" s="38" t="s">
        <v>823</v>
      </c>
      <c r="J18" s="38" t="s">
        <v>1209</v>
      </c>
      <c r="K18" s="92" t="s">
        <v>1184</v>
      </c>
      <c r="L18" s="92" t="s">
        <v>1185</v>
      </c>
      <c r="M18" s="38"/>
      <c r="N18" s="38"/>
      <c r="O18" s="38"/>
      <c r="P18" s="38"/>
      <c r="Q18" s="38"/>
      <c r="R18" s="38"/>
    </row>
    <row r="19" spans="1:18">
      <c r="A19" s="38"/>
      <c r="B19" s="38">
        <v>80016</v>
      </c>
      <c r="C19" s="38">
        <v>16</v>
      </c>
      <c r="D19" s="95">
        <v>29</v>
      </c>
      <c r="E19" s="95">
        <v>48</v>
      </c>
      <c r="F19" s="93">
        <f t="shared" si="1"/>
        <v>53</v>
      </c>
      <c r="G19" s="93">
        <v>8</v>
      </c>
      <c r="H19" s="51">
        <v>24</v>
      </c>
      <c r="I19" s="38" t="s">
        <v>824</v>
      </c>
      <c r="J19" s="38" t="s">
        <v>1210</v>
      </c>
      <c r="K19" s="92" t="s">
        <v>1187</v>
      </c>
      <c r="L19" s="92" t="s">
        <v>1188</v>
      </c>
      <c r="M19" s="38"/>
      <c r="N19" s="38"/>
      <c r="O19" s="38"/>
      <c r="P19" s="38"/>
      <c r="Q19" s="38"/>
      <c r="R19" s="38"/>
    </row>
    <row r="20" spans="1:18">
      <c r="A20" s="38"/>
      <c r="B20" s="38">
        <v>80017</v>
      </c>
      <c r="C20" s="38">
        <v>17</v>
      </c>
      <c r="D20" s="95">
        <v>31</v>
      </c>
      <c r="E20" s="95">
        <v>52</v>
      </c>
      <c r="F20" s="93">
        <f t="shared" si="1"/>
        <v>58</v>
      </c>
      <c r="G20" s="93">
        <v>8</v>
      </c>
      <c r="H20" s="51">
        <v>24</v>
      </c>
      <c r="I20" s="38" t="s">
        <v>825</v>
      </c>
      <c r="J20" s="38" t="s">
        <v>1211</v>
      </c>
      <c r="K20" s="92" t="s">
        <v>1190</v>
      </c>
      <c r="L20" s="92" t="s">
        <v>1191</v>
      </c>
      <c r="M20" s="38"/>
      <c r="N20" s="38"/>
      <c r="O20" s="38"/>
      <c r="P20" s="38"/>
      <c r="Q20" s="38"/>
      <c r="R20" s="38"/>
    </row>
    <row r="21" spans="1:18">
      <c r="A21" s="38"/>
      <c r="B21" s="38">
        <v>80018</v>
      </c>
      <c r="C21" s="38">
        <v>18</v>
      </c>
      <c r="D21" s="95">
        <v>33</v>
      </c>
      <c r="E21" s="95">
        <v>56</v>
      </c>
      <c r="F21" s="93">
        <f t="shared" si="1"/>
        <v>62</v>
      </c>
      <c r="G21" s="93">
        <v>8</v>
      </c>
      <c r="H21" s="51">
        <v>25</v>
      </c>
      <c r="I21" s="38" t="s">
        <v>826</v>
      </c>
      <c r="J21" s="38" t="s">
        <v>1212</v>
      </c>
      <c r="K21" s="92" t="s">
        <v>1193</v>
      </c>
      <c r="L21" s="92" t="s">
        <v>1194</v>
      </c>
      <c r="M21" s="38"/>
      <c r="N21" s="38"/>
      <c r="O21" s="38"/>
      <c r="P21" s="38"/>
      <c r="Q21" s="38"/>
      <c r="R21" s="38"/>
    </row>
    <row r="22" spans="1:18">
      <c r="A22" s="38"/>
      <c r="B22" s="38">
        <v>80019</v>
      </c>
      <c r="C22" s="38">
        <v>19</v>
      </c>
      <c r="D22" s="94">
        <v>34</v>
      </c>
      <c r="E22" s="94">
        <v>60</v>
      </c>
      <c r="F22" s="93">
        <f t="shared" si="1"/>
        <v>66</v>
      </c>
      <c r="G22" s="94">
        <v>8</v>
      </c>
      <c r="H22" s="51">
        <v>25</v>
      </c>
      <c r="I22" s="38" t="s">
        <v>827</v>
      </c>
      <c r="J22" s="38" t="s">
        <v>1213</v>
      </c>
      <c r="K22" s="92" t="s">
        <v>1196</v>
      </c>
      <c r="L22" s="92" t="s">
        <v>1197</v>
      </c>
      <c r="M22" s="38"/>
      <c r="N22" s="38"/>
      <c r="O22" s="38"/>
      <c r="P22" s="38"/>
      <c r="Q22" s="38"/>
      <c r="R22" s="38"/>
    </row>
    <row r="23" spans="1:18">
      <c r="A23" s="38"/>
      <c r="B23" s="38">
        <v>80020</v>
      </c>
      <c r="C23" s="38">
        <v>20</v>
      </c>
      <c r="D23" s="95">
        <v>35</v>
      </c>
      <c r="E23" s="95">
        <v>66</v>
      </c>
      <c r="F23" s="91">
        <f>ROUNDUP(E23*1.1,0)</f>
        <v>73</v>
      </c>
      <c r="G23" s="38">
        <v>9</v>
      </c>
      <c r="H23" s="51">
        <v>25</v>
      </c>
      <c r="I23" s="38" t="s">
        <v>828</v>
      </c>
      <c r="J23" s="38" t="s">
        <v>1214</v>
      </c>
      <c r="K23" s="92" t="s">
        <v>1199</v>
      </c>
      <c r="L23" s="92" t="s">
        <v>1200</v>
      </c>
      <c r="M23" s="38"/>
      <c r="N23" s="38"/>
      <c r="O23" s="38"/>
      <c r="P23" s="38"/>
      <c r="Q23" s="38"/>
      <c r="R23" s="38"/>
    </row>
    <row r="24" spans="1:18">
      <c r="A24" s="38"/>
      <c r="B24" s="38">
        <v>80021</v>
      </c>
      <c r="C24" s="38">
        <v>21</v>
      </c>
      <c r="D24" s="95">
        <v>37</v>
      </c>
      <c r="E24" s="95">
        <v>70</v>
      </c>
      <c r="F24" s="93">
        <f>ROUNDUP(E24*1.1,0)</f>
        <v>77</v>
      </c>
      <c r="G24" s="38">
        <v>9</v>
      </c>
      <c r="H24" s="51">
        <v>26</v>
      </c>
      <c r="I24" s="38" t="s">
        <v>822</v>
      </c>
      <c r="J24" s="38" t="s">
        <v>1215</v>
      </c>
      <c r="K24" s="92" t="s">
        <v>1181</v>
      </c>
      <c r="L24" s="92" t="s">
        <v>1182</v>
      </c>
      <c r="M24" s="38"/>
      <c r="N24" s="38"/>
      <c r="O24" s="38"/>
      <c r="P24" s="38"/>
      <c r="Q24" s="38"/>
      <c r="R24" s="38"/>
    </row>
    <row r="25" spans="1:18">
      <c r="A25" s="38"/>
      <c r="B25" s="38">
        <v>80022</v>
      </c>
      <c r="C25" s="38">
        <v>22</v>
      </c>
      <c r="D25" s="95">
        <v>39</v>
      </c>
      <c r="E25" s="95">
        <v>74</v>
      </c>
      <c r="F25" s="93">
        <f t="shared" si="1"/>
        <v>82</v>
      </c>
      <c r="G25" s="38">
        <v>9</v>
      </c>
      <c r="H25" s="51">
        <v>26</v>
      </c>
      <c r="I25" s="38" t="s">
        <v>823</v>
      </c>
      <c r="J25" s="38" t="s">
        <v>1216</v>
      </c>
      <c r="K25" s="92" t="s">
        <v>1184</v>
      </c>
      <c r="L25" s="92" t="s">
        <v>1185</v>
      </c>
      <c r="M25" s="38"/>
      <c r="N25" s="38"/>
      <c r="O25" s="38"/>
      <c r="P25" s="38"/>
      <c r="Q25" s="38"/>
      <c r="R25" s="38"/>
    </row>
    <row r="26" spans="1:18">
      <c r="A26" s="38"/>
      <c r="B26" s="38">
        <v>80023</v>
      </c>
      <c r="C26" s="38">
        <v>23</v>
      </c>
      <c r="D26" s="95">
        <v>41</v>
      </c>
      <c r="E26" s="95">
        <v>80</v>
      </c>
      <c r="F26" s="93">
        <f t="shared" si="1"/>
        <v>88</v>
      </c>
      <c r="G26" s="38">
        <v>9</v>
      </c>
      <c r="H26" s="51">
        <v>26</v>
      </c>
      <c r="I26" s="38" t="s">
        <v>824</v>
      </c>
      <c r="J26" s="38" t="s">
        <v>1217</v>
      </c>
      <c r="K26" s="92" t="s">
        <v>1187</v>
      </c>
      <c r="L26" s="92" t="s">
        <v>1188</v>
      </c>
      <c r="M26" s="38"/>
      <c r="N26" s="38"/>
      <c r="O26" s="38"/>
      <c r="P26" s="38"/>
      <c r="Q26" s="38"/>
      <c r="R26" s="38"/>
    </row>
    <row r="27" spans="1:18">
      <c r="A27" s="38"/>
      <c r="B27" s="38">
        <v>80024</v>
      </c>
      <c r="C27" s="38">
        <v>24</v>
      </c>
      <c r="D27" s="95">
        <v>43</v>
      </c>
      <c r="E27" s="95">
        <v>85</v>
      </c>
      <c r="F27" s="93">
        <f t="shared" si="1"/>
        <v>94</v>
      </c>
      <c r="G27" s="38">
        <v>9</v>
      </c>
      <c r="H27" s="51">
        <v>27</v>
      </c>
      <c r="I27" s="38" t="s">
        <v>825</v>
      </c>
      <c r="J27" s="38" t="s">
        <v>1218</v>
      </c>
      <c r="K27" s="92" t="s">
        <v>1190</v>
      </c>
      <c r="L27" s="92" t="s">
        <v>1191</v>
      </c>
      <c r="M27" s="38"/>
      <c r="N27" s="38"/>
      <c r="O27" s="38"/>
      <c r="P27" s="38"/>
      <c r="Q27" s="38"/>
      <c r="R27" s="38"/>
    </row>
    <row r="28" spans="1:18">
      <c r="A28" s="38"/>
      <c r="B28" s="38">
        <v>80025</v>
      </c>
      <c r="C28" s="38">
        <v>25</v>
      </c>
      <c r="D28" s="95">
        <v>44</v>
      </c>
      <c r="E28" s="95">
        <v>90</v>
      </c>
      <c r="F28" s="95">
        <v>100</v>
      </c>
      <c r="G28" s="38">
        <v>10</v>
      </c>
      <c r="H28" s="51">
        <v>27</v>
      </c>
      <c r="I28" s="38" t="s">
        <v>826</v>
      </c>
      <c r="J28" s="38" t="s">
        <v>1219</v>
      </c>
      <c r="K28" s="92" t="s">
        <v>1193</v>
      </c>
      <c r="L28" s="92" t="s">
        <v>1194</v>
      </c>
      <c r="M28" s="38"/>
      <c r="N28" s="38"/>
      <c r="O28" s="38"/>
      <c r="P28" s="38"/>
      <c r="Q28" s="38"/>
      <c r="R28" s="38"/>
    </row>
    <row r="29" spans="1:18">
      <c r="A29" s="38"/>
      <c r="B29" s="38">
        <v>80026</v>
      </c>
      <c r="C29" s="38">
        <v>26</v>
      </c>
      <c r="D29" s="95">
        <v>45</v>
      </c>
      <c r="E29" s="95">
        <v>110</v>
      </c>
      <c r="F29" s="95">
        <v>120</v>
      </c>
      <c r="G29" s="38">
        <v>10</v>
      </c>
      <c r="H29" s="51">
        <v>27</v>
      </c>
      <c r="I29" s="38" t="s">
        <v>827</v>
      </c>
      <c r="J29" s="38" t="s">
        <v>1220</v>
      </c>
      <c r="K29" s="92" t="s">
        <v>1196</v>
      </c>
      <c r="L29" s="92" t="s">
        <v>1197</v>
      </c>
      <c r="M29" s="38"/>
      <c r="N29" s="38"/>
      <c r="O29" s="38"/>
      <c r="P29" s="38"/>
      <c r="Q29" s="38"/>
      <c r="R29" s="38"/>
    </row>
    <row r="30" spans="1:18">
      <c r="A30" s="38"/>
      <c r="B30" s="38">
        <v>80027</v>
      </c>
      <c r="C30" s="38">
        <v>27</v>
      </c>
      <c r="D30" s="95">
        <v>47</v>
      </c>
      <c r="E30" s="95">
        <v>140</v>
      </c>
      <c r="F30" s="95">
        <v>150</v>
      </c>
      <c r="G30" s="38">
        <v>10</v>
      </c>
      <c r="H30" s="51">
        <v>28</v>
      </c>
      <c r="I30" s="38" t="s">
        <v>828</v>
      </c>
      <c r="J30" s="38" t="s">
        <v>1221</v>
      </c>
      <c r="K30" s="92" t="s">
        <v>1199</v>
      </c>
      <c r="L30" s="92" t="s">
        <v>1200</v>
      </c>
      <c r="M30" s="38"/>
      <c r="N30" s="38"/>
      <c r="O30" s="38"/>
      <c r="P30" s="38"/>
      <c r="Q30" s="38"/>
      <c r="R30" s="38"/>
    </row>
    <row r="31" spans="1:18">
      <c r="A31" s="38"/>
      <c r="B31" s="38">
        <v>80028</v>
      </c>
      <c r="C31" s="38">
        <v>28</v>
      </c>
      <c r="D31" s="95">
        <v>49</v>
      </c>
      <c r="E31" s="95">
        <v>180</v>
      </c>
      <c r="F31" s="95">
        <v>190</v>
      </c>
      <c r="G31" s="38">
        <v>10</v>
      </c>
      <c r="H31" s="51">
        <v>28</v>
      </c>
      <c r="I31" s="38" t="s">
        <v>822</v>
      </c>
      <c r="J31" s="38" t="s">
        <v>1222</v>
      </c>
      <c r="K31" s="92" t="s">
        <v>1181</v>
      </c>
      <c r="L31" s="92" t="s">
        <v>1182</v>
      </c>
      <c r="M31" s="38"/>
      <c r="N31" s="38"/>
      <c r="O31" s="38"/>
      <c r="P31" s="38"/>
      <c r="Q31" s="38"/>
      <c r="R31" s="38"/>
    </row>
    <row r="32" spans="1:18">
      <c r="A32" s="38"/>
      <c r="B32" s="38">
        <v>80029</v>
      </c>
      <c r="C32" s="38">
        <v>29</v>
      </c>
      <c r="D32" s="95">
        <v>50</v>
      </c>
      <c r="E32" s="95">
        <v>220</v>
      </c>
      <c r="F32" s="95">
        <v>230</v>
      </c>
      <c r="G32" s="38">
        <v>10</v>
      </c>
      <c r="H32" s="51">
        <v>28</v>
      </c>
      <c r="I32" s="38" t="s">
        <v>823</v>
      </c>
      <c r="J32" s="38" t="s">
        <v>1223</v>
      </c>
      <c r="K32" s="92" t="s">
        <v>1184</v>
      </c>
      <c r="L32" s="92" t="s">
        <v>1185</v>
      </c>
      <c r="M32" s="38"/>
      <c r="N32" s="38"/>
      <c r="O32" s="38"/>
      <c r="P32" s="38"/>
      <c r="Q32" s="38"/>
      <c r="R32" s="38"/>
    </row>
    <row r="33" spans="1:18">
      <c r="A33" s="38"/>
      <c r="B33" s="38">
        <v>80030</v>
      </c>
      <c r="C33" s="38">
        <v>30</v>
      </c>
      <c r="D33" s="91">
        <v>51</v>
      </c>
      <c r="E33" s="91">
        <v>999</v>
      </c>
      <c r="F33" s="91">
        <v>999</v>
      </c>
      <c r="G33" s="91">
        <v>99</v>
      </c>
      <c r="H33" s="43">
        <v>99</v>
      </c>
      <c r="I33" s="38" t="s">
        <v>824</v>
      </c>
      <c r="J33" s="38" t="s">
        <v>1224</v>
      </c>
      <c r="K33" s="92" t="s">
        <v>1187</v>
      </c>
      <c r="L33" s="92" t="s">
        <v>1188</v>
      </c>
      <c r="M33" s="38"/>
      <c r="N33" s="38"/>
      <c r="O33" s="38"/>
      <c r="P33" s="38"/>
      <c r="Q33" s="38"/>
      <c r="R33" s="38"/>
    </row>
    <row r="34" spans="1:18">
      <c r="A34" s="38"/>
      <c r="B34" s="38">
        <v>80031</v>
      </c>
      <c r="C34" s="38">
        <v>31</v>
      </c>
      <c r="D34" s="93">
        <v>51</v>
      </c>
      <c r="E34" s="93">
        <v>999</v>
      </c>
      <c r="F34" s="93">
        <v>999</v>
      </c>
      <c r="G34" s="93">
        <v>99</v>
      </c>
      <c r="H34" s="38">
        <v>99</v>
      </c>
      <c r="I34" s="38" t="s">
        <v>825</v>
      </c>
      <c r="J34" s="38" t="s">
        <v>1225</v>
      </c>
      <c r="K34" s="92" t="s">
        <v>1190</v>
      </c>
      <c r="L34" s="92" t="s">
        <v>1191</v>
      </c>
      <c r="M34" s="38"/>
      <c r="N34" s="38"/>
      <c r="O34" s="38"/>
      <c r="P34" s="38"/>
      <c r="Q34" s="38"/>
      <c r="R34" s="38"/>
    </row>
    <row r="35" spans="1:18">
      <c r="A35" s="38"/>
      <c r="B35" s="38">
        <v>80032</v>
      </c>
      <c r="C35" s="38">
        <v>32</v>
      </c>
      <c r="D35" s="93">
        <v>51</v>
      </c>
      <c r="E35" s="93">
        <v>999</v>
      </c>
      <c r="F35" s="93">
        <v>999</v>
      </c>
      <c r="G35" s="93">
        <v>99</v>
      </c>
      <c r="H35" s="38">
        <v>99</v>
      </c>
      <c r="I35" s="38" t="s">
        <v>826</v>
      </c>
      <c r="J35" s="38" t="s">
        <v>1226</v>
      </c>
      <c r="K35" s="92" t="s">
        <v>1193</v>
      </c>
      <c r="L35" s="92" t="s">
        <v>1194</v>
      </c>
      <c r="M35" s="38"/>
      <c r="N35" s="38"/>
      <c r="O35" s="38"/>
      <c r="P35" s="38"/>
      <c r="Q35" s="38"/>
      <c r="R35" s="38"/>
    </row>
    <row r="36" spans="1:18">
      <c r="A36" s="38"/>
      <c r="B36" s="38">
        <v>80033</v>
      </c>
      <c r="C36" s="38">
        <v>33</v>
      </c>
      <c r="D36" s="93">
        <v>51</v>
      </c>
      <c r="E36" s="93">
        <v>999</v>
      </c>
      <c r="F36" s="93">
        <v>999</v>
      </c>
      <c r="G36" s="93">
        <v>99</v>
      </c>
      <c r="H36" s="38">
        <v>99</v>
      </c>
      <c r="I36" s="38" t="s">
        <v>827</v>
      </c>
      <c r="J36" s="38" t="s">
        <v>1227</v>
      </c>
      <c r="K36" s="92" t="s">
        <v>1196</v>
      </c>
      <c r="L36" s="92" t="s">
        <v>1197</v>
      </c>
      <c r="M36" s="38"/>
      <c r="N36" s="38"/>
      <c r="O36" s="38"/>
      <c r="P36" s="38"/>
      <c r="Q36" s="38"/>
      <c r="R36" s="38"/>
    </row>
    <row r="37" spans="1:18">
      <c r="A37" s="38"/>
      <c r="B37" s="38">
        <v>80034</v>
      </c>
      <c r="C37" s="38">
        <v>34</v>
      </c>
      <c r="D37" s="93">
        <v>51</v>
      </c>
      <c r="E37" s="93">
        <v>999</v>
      </c>
      <c r="F37" s="93">
        <v>999</v>
      </c>
      <c r="G37" s="93">
        <v>99</v>
      </c>
      <c r="H37" s="38">
        <v>99</v>
      </c>
      <c r="I37" s="38" t="s">
        <v>828</v>
      </c>
      <c r="J37" s="38" t="s">
        <v>1228</v>
      </c>
      <c r="K37" s="92" t="s">
        <v>1199</v>
      </c>
      <c r="L37" s="92" t="s">
        <v>1200</v>
      </c>
      <c r="M37" s="38"/>
      <c r="N37" s="38"/>
      <c r="O37" s="38"/>
      <c r="P37" s="38"/>
      <c r="Q37" s="38"/>
      <c r="R37" s="38"/>
    </row>
    <row r="38" spans="1:18">
      <c r="A38" s="38"/>
      <c r="B38" s="38">
        <v>80035</v>
      </c>
      <c r="C38" s="38">
        <v>35</v>
      </c>
      <c r="D38" s="93">
        <v>51</v>
      </c>
      <c r="E38" s="93">
        <v>999</v>
      </c>
      <c r="F38" s="93">
        <v>999</v>
      </c>
      <c r="G38" s="93">
        <v>99</v>
      </c>
      <c r="H38" s="38">
        <v>99</v>
      </c>
      <c r="I38" s="38" t="s">
        <v>822</v>
      </c>
      <c r="J38" s="38" t="s">
        <v>1229</v>
      </c>
      <c r="K38" s="92" t="s">
        <v>1181</v>
      </c>
      <c r="L38" s="92" t="s">
        <v>1182</v>
      </c>
      <c r="M38" s="38"/>
      <c r="N38" s="38"/>
      <c r="O38" s="38"/>
      <c r="P38" s="38"/>
      <c r="Q38" s="38"/>
      <c r="R38" s="38"/>
    </row>
    <row r="39" spans="1:18">
      <c r="A39" s="38"/>
      <c r="B39" s="38">
        <v>80036</v>
      </c>
      <c r="C39" s="38">
        <v>36</v>
      </c>
      <c r="D39" s="93">
        <v>51</v>
      </c>
      <c r="E39" s="93">
        <v>999</v>
      </c>
      <c r="F39" s="93">
        <v>999</v>
      </c>
      <c r="G39" s="93">
        <v>99</v>
      </c>
      <c r="H39" s="38">
        <v>99</v>
      </c>
      <c r="I39" s="38" t="s">
        <v>823</v>
      </c>
      <c r="J39" s="38" t="s">
        <v>1230</v>
      </c>
      <c r="K39" s="92" t="s">
        <v>1184</v>
      </c>
      <c r="L39" s="92" t="s">
        <v>1185</v>
      </c>
      <c r="M39" s="38"/>
      <c r="N39" s="38"/>
      <c r="O39" s="38"/>
      <c r="P39" s="38"/>
      <c r="Q39" s="38"/>
      <c r="R39" s="38"/>
    </row>
    <row r="40" spans="1:18">
      <c r="A40" s="38"/>
      <c r="B40" s="38">
        <v>80037</v>
      </c>
      <c r="C40" s="38">
        <v>37</v>
      </c>
      <c r="D40" s="93">
        <v>51</v>
      </c>
      <c r="E40" s="93">
        <v>999</v>
      </c>
      <c r="F40" s="93">
        <v>999</v>
      </c>
      <c r="G40" s="93">
        <v>99</v>
      </c>
      <c r="H40" s="38">
        <v>99</v>
      </c>
      <c r="I40" s="38" t="s">
        <v>824</v>
      </c>
      <c r="J40" s="38" t="s">
        <v>1231</v>
      </c>
      <c r="K40" s="92" t="s">
        <v>1187</v>
      </c>
      <c r="L40" s="92" t="s">
        <v>1188</v>
      </c>
      <c r="M40" s="38"/>
      <c r="N40" s="38"/>
      <c r="O40" s="38"/>
      <c r="P40" s="38"/>
      <c r="Q40" s="38"/>
      <c r="R40" s="38"/>
    </row>
    <row r="41" spans="1:18">
      <c r="A41" s="38"/>
      <c r="B41" s="38">
        <v>80038</v>
      </c>
      <c r="C41" s="38">
        <v>38</v>
      </c>
      <c r="D41" s="93">
        <v>51</v>
      </c>
      <c r="E41" s="93">
        <v>999</v>
      </c>
      <c r="F41" s="93">
        <v>999</v>
      </c>
      <c r="G41" s="93">
        <v>99</v>
      </c>
      <c r="H41" s="38">
        <v>99</v>
      </c>
      <c r="I41" s="38" t="s">
        <v>825</v>
      </c>
      <c r="J41" s="38" t="s">
        <v>1232</v>
      </c>
      <c r="K41" s="92" t="s">
        <v>1190</v>
      </c>
      <c r="L41" s="92" t="s">
        <v>1191</v>
      </c>
      <c r="M41" s="38"/>
      <c r="N41" s="38"/>
      <c r="O41" s="38"/>
      <c r="P41" s="38"/>
      <c r="Q41" s="38"/>
      <c r="R41" s="38"/>
    </row>
    <row r="42" spans="1:18">
      <c r="A42" s="38"/>
      <c r="B42" s="38">
        <v>80039</v>
      </c>
      <c r="C42" s="38">
        <v>39</v>
      </c>
      <c r="D42" s="94">
        <v>51</v>
      </c>
      <c r="E42" s="94">
        <v>999</v>
      </c>
      <c r="F42" s="94">
        <v>999</v>
      </c>
      <c r="G42" s="94">
        <v>99</v>
      </c>
      <c r="H42" s="38">
        <v>99</v>
      </c>
      <c r="I42" s="38" t="s">
        <v>826</v>
      </c>
      <c r="J42" s="38" t="s">
        <v>1233</v>
      </c>
      <c r="K42" s="92" t="s">
        <v>1193</v>
      </c>
      <c r="L42" s="92" t="s">
        <v>1194</v>
      </c>
      <c r="M42" s="38"/>
      <c r="N42" s="38"/>
      <c r="O42" s="38"/>
      <c r="P42" s="38"/>
      <c r="Q42" s="38"/>
      <c r="R42" s="38"/>
    </row>
    <row r="43" spans="1:18">
      <c r="A43" s="38"/>
      <c r="B43" s="38">
        <v>80040</v>
      </c>
      <c r="C43" s="38">
        <v>40</v>
      </c>
      <c r="D43" s="91">
        <v>51</v>
      </c>
      <c r="E43" s="91">
        <v>999</v>
      </c>
      <c r="F43" s="91">
        <v>999</v>
      </c>
      <c r="G43" s="91">
        <v>99</v>
      </c>
      <c r="H43" s="38">
        <v>99</v>
      </c>
      <c r="I43" s="38" t="s">
        <v>827</v>
      </c>
      <c r="J43" s="38" t="s">
        <v>1234</v>
      </c>
      <c r="K43" s="92" t="s">
        <v>1196</v>
      </c>
      <c r="L43" s="92" t="s">
        <v>1197</v>
      </c>
      <c r="M43" s="38"/>
      <c r="N43" s="38"/>
      <c r="O43" s="38"/>
      <c r="P43" s="38"/>
      <c r="Q43" s="38"/>
      <c r="R43" s="38"/>
    </row>
    <row r="44" spans="1:18">
      <c r="A44" s="38"/>
      <c r="B44" s="38">
        <v>80041</v>
      </c>
      <c r="C44" s="38">
        <v>41</v>
      </c>
      <c r="D44" s="93">
        <v>51</v>
      </c>
      <c r="E44" s="93">
        <v>999</v>
      </c>
      <c r="F44" s="93">
        <v>999</v>
      </c>
      <c r="G44" s="93">
        <v>99</v>
      </c>
      <c r="H44" s="38">
        <v>99</v>
      </c>
      <c r="I44" s="38" t="s">
        <v>828</v>
      </c>
      <c r="J44" s="38" t="s">
        <v>1235</v>
      </c>
      <c r="K44" s="92" t="s">
        <v>1199</v>
      </c>
      <c r="L44" s="92" t="s">
        <v>1200</v>
      </c>
      <c r="M44" s="38"/>
      <c r="N44" s="38"/>
      <c r="O44" s="38"/>
      <c r="P44" s="38"/>
      <c r="Q44" s="38"/>
      <c r="R44" s="38"/>
    </row>
    <row r="45" spans="1:18">
      <c r="A45" s="38"/>
      <c r="B45" s="38">
        <v>80042</v>
      </c>
      <c r="C45" s="38">
        <v>42</v>
      </c>
      <c r="D45" s="93">
        <v>51</v>
      </c>
      <c r="E45" s="93">
        <v>999</v>
      </c>
      <c r="F45" s="93">
        <v>999</v>
      </c>
      <c r="G45" s="93">
        <v>99</v>
      </c>
      <c r="H45" s="38">
        <v>99</v>
      </c>
      <c r="I45" s="38" t="s">
        <v>822</v>
      </c>
      <c r="J45" s="38" t="s">
        <v>1236</v>
      </c>
      <c r="K45" s="92" t="s">
        <v>1181</v>
      </c>
      <c r="L45" s="92" t="s">
        <v>1182</v>
      </c>
      <c r="M45" s="38"/>
      <c r="N45" s="38"/>
      <c r="O45" s="38"/>
      <c r="P45" s="38"/>
      <c r="Q45" s="38"/>
      <c r="R45" s="38"/>
    </row>
    <row r="46" spans="1:18">
      <c r="A46" s="38"/>
      <c r="B46" s="38">
        <v>80043</v>
      </c>
      <c r="C46" s="38">
        <v>43</v>
      </c>
      <c r="D46" s="93">
        <v>51</v>
      </c>
      <c r="E46" s="93">
        <v>999</v>
      </c>
      <c r="F46" s="93">
        <v>999</v>
      </c>
      <c r="G46" s="93">
        <v>99</v>
      </c>
      <c r="H46" s="38">
        <v>99</v>
      </c>
      <c r="I46" s="38" t="s">
        <v>823</v>
      </c>
      <c r="J46" s="38" t="s">
        <v>1237</v>
      </c>
      <c r="K46" s="92" t="s">
        <v>1184</v>
      </c>
      <c r="L46" s="92" t="s">
        <v>1185</v>
      </c>
      <c r="M46" s="38"/>
      <c r="N46" s="38"/>
      <c r="O46" s="38"/>
      <c r="P46" s="38"/>
      <c r="Q46" s="38"/>
      <c r="R46" s="38"/>
    </row>
    <row r="47" spans="1:18">
      <c r="A47" s="38"/>
      <c r="B47" s="38">
        <v>80044</v>
      </c>
      <c r="C47" s="38">
        <v>44</v>
      </c>
      <c r="D47" s="93">
        <v>51</v>
      </c>
      <c r="E47" s="93">
        <v>999</v>
      </c>
      <c r="F47" s="93">
        <v>999</v>
      </c>
      <c r="G47" s="93">
        <v>99</v>
      </c>
      <c r="H47" s="38">
        <v>99</v>
      </c>
      <c r="I47" s="38" t="s">
        <v>824</v>
      </c>
      <c r="J47" s="38" t="s">
        <v>1238</v>
      </c>
      <c r="K47" s="92" t="s">
        <v>1187</v>
      </c>
      <c r="L47" s="92" t="s">
        <v>1188</v>
      </c>
      <c r="M47" s="38"/>
      <c r="N47" s="38"/>
      <c r="O47" s="38"/>
      <c r="P47" s="38"/>
      <c r="Q47" s="38"/>
      <c r="R47" s="38"/>
    </row>
    <row r="48" spans="1:18">
      <c r="A48" s="38"/>
      <c r="B48" s="38">
        <v>80045</v>
      </c>
      <c r="C48" s="38">
        <v>45</v>
      </c>
      <c r="D48" s="93">
        <v>51</v>
      </c>
      <c r="E48" s="93">
        <v>999</v>
      </c>
      <c r="F48" s="93">
        <v>999</v>
      </c>
      <c r="G48" s="93">
        <v>99</v>
      </c>
      <c r="H48" s="38">
        <v>99</v>
      </c>
      <c r="I48" s="38" t="s">
        <v>825</v>
      </c>
      <c r="J48" s="38" t="s">
        <v>1239</v>
      </c>
      <c r="K48" s="92" t="s">
        <v>1190</v>
      </c>
      <c r="L48" s="92" t="s">
        <v>1191</v>
      </c>
      <c r="M48" s="38"/>
      <c r="N48" s="38"/>
      <c r="O48" s="38"/>
      <c r="P48" s="38"/>
      <c r="Q48" s="38"/>
      <c r="R48" s="38"/>
    </row>
    <row r="49" spans="1:18">
      <c r="A49" s="38"/>
      <c r="B49" s="38">
        <v>80046</v>
      </c>
      <c r="C49" s="38">
        <v>46</v>
      </c>
      <c r="D49" s="93">
        <v>51</v>
      </c>
      <c r="E49" s="93">
        <v>999</v>
      </c>
      <c r="F49" s="93">
        <v>999</v>
      </c>
      <c r="G49" s="93">
        <v>99</v>
      </c>
      <c r="H49" s="38">
        <v>99</v>
      </c>
      <c r="I49" s="38" t="s">
        <v>826</v>
      </c>
      <c r="J49" s="38" t="s">
        <v>1240</v>
      </c>
      <c r="K49" s="92" t="s">
        <v>1193</v>
      </c>
      <c r="L49" s="92" t="s">
        <v>1194</v>
      </c>
      <c r="M49" s="38"/>
      <c r="N49" s="38"/>
      <c r="O49" s="38"/>
      <c r="P49" s="38"/>
      <c r="Q49" s="38"/>
      <c r="R49" s="38"/>
    </row>
    <row r="50" spans="1:18">
      <c r="A50" s="38"/>
      <c r="B50" s="38">
        <v>80047</v>
      </c>
      <c r="C50" s="38">
        <v>47</v>
      </c>
      <c r="D50" s="93">
        <v>51</v>
      </c>
      <c r="E50" s="93">
        <v>999</v>
      </c>
      <c r="F50" s="93">
        <v>999</v>
      </c>
      <c r="G50" s="93">
        <v>99</v>
      </c>
      <c r="H50" s="38">
        <v>99</v>
      </c>
      <c r="I50" s="38" t="s">
        <v>827</v>
      </c>
      <c r="J50" s="38" t="s">
        <v>1241</v>
      </c>
      <c r="K50" s="92" t="s">
        <v>1196</v>
      </c>
      <c r="L50" s="92" t="s">
        <v>1197</v>
      </c>
      <c r="M50" s="38"/>
      <c r="N50" s="38"/>
      <c r="O50" s="38"/>
      <c r="P50" s="38"/>
      <c r="Q50" s="38"/>
      <c r="R50" s="38"/>
    </row>
    <row r="51" spans="1:18">
      <c r="A51" s="38"/>
      <c r="B51" s="38">
        <v>80048</v>
      </c>
      <c r="C51" s="38">
        <v>48</v>
      </c>
      <c r="D51" s="93">
        <v>51</v>
      </c>
      <c r="E51" s="93">
        <v>999</v>
      </c>
      <c r="F51" s="93">
        <v>999</v>
      </c>
      <c r="G51" s="93">
        <v>99</v>
      </c>
      <c r="H51" s="38">
        <v>99</v>
      </c>
      <c r="I51" s="38" t="s">
        <v>828</v>
      </c>
      <c r="J51" s="38" t="s">
        <v>1242</v>
      </c>
      <c r="K51" s="92" t="s">
        <v>1199</v>
      </c>
      <c r="L51" s="92" t="s">
        <v>1200</v>
      </c>
      <c r="M51" s="38"/>
      <c r="N51" s="38"/>
      <c r="O51" s="38"/>
      <c r="P51" s="38"/>
      <c r="Q51" s="38"/>
      <c r="R51" s="38"/>
    </row>
    <row r="52" spans="1:18">
      <c r="A52" s="38"/>
      <c r="B52" s="38">
        <v>80049</v>
      </c>
      <c r="C52" s="38">
        <v>49</v>
      </c>
      <c r="D52" s="94">
        <v>51</v>
      </c>
      <c r="E52" s="94">
        <v>999</v>
      </c>
      <c r="F52" s="94">
        <v>999</v>
      </c>
      <c r="G52" s="94">
        <v>99</v>
      </c>
      <c r="H52" s="95">
        <v>99</v>
      </c>
      <c r="I52" s="38" t="s">
        <v>828</v>
      </c>
      <c r="J52" s="38" t="s">
        <v>1242</v>
      </c>
      <c r="K52" s="92" t="s">
        <v>1199</v>
      </c>
      <c r="L52" s="92" t="s">
        <v>1200</v>
      </c>
      <c r="M52" s="38"/>
      <c r="N52" s="38"/>
      <c r="O52" s="38"/>
      <c r="P52" s="38"/>
      <c r="Q52" s="38"/>
      <c r="R52" s="38"/>
    </row>
    <row r="53" spans="1:18" s="67" customFormat="1">
      <c r="A53" s="45" t="s">
        <v>1087</v>
      </c>
      <c r="B53" s="45" t="s">
        <v>1088</v>
      </c>
      <c r="C53" s="45" t="s">
        <v>1089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s="65" customFormat="1">
      <c r="A54" s="43"/>
      <c r="B54" s="43" t="s">
        <v>1090</v>
      </c>
      <c r="C54" s="38" t="s">
        <v>1705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s="65" customFormat="1">
      <c r="A55" s="43"/>
      <c r="B55" s="43" t="s">
        <v>1091</v>
      </c>
      <c r="C55" s="38" t="s">
        <v>1706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s="65" customFormat="1">
      <c r="A56" s="43"/>
      <c r="B56" s="43" t="s">
        <v>1092</v>
      </c>
      <c r="C56" s="38" t="s">
        <v>1707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 s="65" customFormat="1">
      <c r="A57" s="43"/>
      <c r="B57" s="43" t="s">
        <v>1110</v>
      </c>
      <c r="C57" s="38" t="s">
        <v>1708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s="65" customFormat="1">
      <c r="A58" s="43"/>
      <c r="B58" s="43" t="s">
        <v>1111</v>
      </c>
      <c r="C58" s="38" t="s">
        <v>1709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s="65" customFormat="1">
      <c r="A59" s="43"/>
      <c r="B59" s="43" t="s">
        <v>1112</v>
      </c>
      <c r="C59" s="38" t="s">
        <v>1710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1:18" s="65" customFormat="1">
      <c r="A60" s="43"/>
      <c r="B60" s="43" t="s">
        <v>1113</v>
      </c>
      <c r="C60" s="38" t="s">
        <v>1711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</row>
    <row r="61" spans="1:18" s="65" customFormat="1">
      <c r="A61" s="43"/>
      <c r="B61" s="43" t="s">
        <v>1093</v>
      </c>
      <c r="C61" s="38" t="s">
        <v>1712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 s="65" customFormat="1">
      <c r="A62" s="43"/>
      <c r="B62" s="43" t="s">
        <v>1094</v>
      </c>
      <c r="C62" s="38" t="s">
        <v>1713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 s="65" customFormat="1">
      <c r="A63" s="43"/>
      <c r="B63" s="43" t="s">
        <v>1714</v>
      </c>
      <c r="C63" s="38" t="s">
        <v>1715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 s="65" customFormat="1">
      <c r="A64" s="43"/>
      <c r="B64" s="43" t="s">
        <v>1114</v>
      </c>
      <c r="C64" s="38" t="s">
        <v>1716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65" customFormat="1">
      <c r="A65" s="43"/>
      <c r="B65" s="43" t="s">
        <v>1115</v>
      </c>
      <c r="C65" s="38" t="s">
        <v>1717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 s="65" customFormat="1">
      <c r="A66" s="43"/>
      <c r="B66" s="43" t="s">
        <v>1116</v>
      </c>
      <c r="C66" s="38" t="s">
        <v>1718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1:18" s="65" customFormat="1">
      <c r="A67" s="43"/>
      <c r="B67" s="43" t="s">
        <v>1117</v>
      </c>
      <c r="C67" s="38" t="s">
        <v>1719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</row>
    <row r="68" spans="1:18" s="65" customFormat="1">
      <c r="A68" s="43"/>
      <c r="B68" s="43" t="s">
        <v>1118</v>
      </c>
      <c r="C68" s="38" t="s">
        <v>1720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1:18" s="65" customFormat="1">
      <c r="A69" s="43"/>
      <c r="B69" s="43" t="s">
        <v>1119</v>
      </c>
      <c r="C69" s="38" t="s">
        <v>1721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8" s="65" customFormat="1">
      <c r="A70" s="43"/>
      <c r="B70" s="43" t="s">
        <v>1722</v>
      </c>
      <c r="C70" s="38" t="s">
        <v>1723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1:18" s="65" customFormat="1">
      <c r="A71" s="43"/>
      <c r="B71" s="43" t="s">
        <v>1724</v>
      </c>
      <c r="C71" s="38" t="s">
        <v>1725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1:18" s="65" customFormat="1">
      <c r="A72" s="43"/>
      <c r="B72" s="43" t="s">
        <v>1726</v>
      </c>
      <c r="C72" s="38" t="s">
        <v>1727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8" s="65" customFormat="1">
      <c r="A73" s="43"/>
      <c r="B73" s="43" t="s">
        <v>1120</v>
      </c>
      <c r="C73" s="38" t="s">
        <v>1728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s="65" customFormat="1">
      <c r="A74" s="43"/>
      <c r="B74" s="43" t="s">
        <v>1121</v>
      </c>
      <c r="C74" s="38" t="s">
        <v>1729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8" s="65" customFormat="1">
      <c r="A75" s="43"/>
      <c r="B75" s="43" t="s">
        <v>1122</v>
      </c>
      <c r="C75" s="38" t="s">
        <v>1730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1:18" s="65" customFormat="1">
      <c r="A76" s="43"/>
      <c r="B76" s="43" t="s">
        <v>1123</v>
      </c>
      <c r="C76" s="38" t="s">
        <v>1731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1:18" s="65" customFormat="1">
      <c r="A77" s="43"/>
      <c r="B77" s="43" t="s">
        <v>1124</v>
      </c>
      <c r="C77" s="38" t="s">
        <v>1732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8" s="65" customFormat="1">
      <c r="A78" s="43"/>
      <c r="B78" s="43" t="s">
        <v>1125</v>
      </c>
      <c r="C78" s="38" t="s">
        <v>1733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18" s="65" customFormat="1">
      <c r="A79" s="43"/>
      <c r="B79" s="43" t="s">
        <v>1734</v>
      </c>
      <c r="C79" s="38" t="s">
        <v>1735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18" s="65" customFormat="1">
      <c r="A80" s="43"/>
      <c r="B80" s="43" t="s">
        <v>1736</v>
      </c>
      <c r="C80" s="38" t="s">
        <v>1737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8" s="65" customFormat="1">
      <c r="A81" s="43"/>
      <c r="B81" s="43" t="s">
        <v>1738</v>
      </c>
      <c r="C81" s="38" t="s">
        <v>1739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8" s="65" customFormat="1">
      <c r="A82" s="43"/>
      <c r="B82" s="43" t="s">
        <v>1740</v>
      </c>
      <c r="C82" s="38" t="s">
        <v>1741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1:18" s="65" customFormat="1">
      <c r="A83" s="43"/>
      <c r="B83" s="43" t="s">
        <v>1126</v>
      </c>
      <c r="C83" s="38" t="s">
        <v>1742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1:18" s="65" customFormat="1">
      <c r="A84" s="43"/>
      <c r="B84" s="43" t="s">
        <v>1127</v>
      </c>
      <c r="C84" s="38" t="s">
        <v>1743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s="65" customFormat="1">
      <c r="A85" s="43"/>
      <c r="B85" s="43" t="s">
        <v>1128</v>
      </c>
      <c r="C85" s="38" t="s">
        <v>1744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</row>
    <row r="86" spans="1:18" s="65" customFormat="1">
      <c r="A86" s="43"/>
      <c r="B86" s="43" t="s">
        <v>1129</v>
      </c>
      <c r="C86" s="38" t="s">
        <v>1745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 s="65" customFormat="1">
      <c r="A87" s="43"/>
      <c r="B87" s="43" t="s">
        <v>1130</v>
      </c>
      <c r="C87" s="38" t="s">
        <v>1746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1:18" s="65" customFormat="1">
      <c r="A88" s="43"/>
      <c r="B88" s="43" t="s">
        <v>1747</v>
      </c>
      <c r="C88" s="38" t="s">
        <v>1748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1:18" s="65" customFormat="1">
      <c r="A89" s="43"/>
      <c r="B89" s="43" t="s">
        <v>1749</v>
      </c>
      <c r="C89" s="38" t="s">
        <v>1750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 s="65" customFormat="1">
      <c r="A90" s="43"/>
      <c r="B90" s="43" t="s">
        <v>1751</v>
      </c>
      <c r="C90" s="38" t="s">
        <v>1565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1:18" s="65" customFormat="1">
      <c r="A91" s="43"/>
      <c r="B91" s="43" t="s">
        <v>1131</v>
      </c>
      <c r="C91" s="38" t="s">
        <v>1752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1:18" s="65" customFormat="1">
      <c r="A92" s="43"/>
      <c r="B92" s="43" t="s">
        <v>1132</v>
      </c>
      <c r="C92" s="38" t="s">
        <v>1753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1:18" s="65" customFormat="1">
      <c r="A93" s="43"/>
      <c r="B93" s="43" t="s">
        <v>1133</v>
      </c>
      <c r="C93" s="38" t="s">
        <v>1754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1:18" s="65" customFormat="1">
      <c r="A94" s="43"/>
      <c r="B94" s="43" t="s">
        <v>1134</v>
      </c>
      <c r="C94" s="38" t="s">
        <v>1755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  <row r="95" spans="1:18" s="65" customFormat="1">
      <c r="A95" s="43"/>
      <c r="B95" s="43" t="s">
        <v>1135</v>
      </c>
      <c r="C95" s="38" t="s">
        <v>1756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18" s="65" customFormat="1">
      <c r="A96" s="43"/>
      <c r="B96" s="43" t="s">
        <v>1136</v>
      </c>
      <c r="C96" s="38" t="s">
        <v>1757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18" s="65" customFormat="1">
      <c r="A97" s="43"/>
      <c r="B97" s="43" t="s">
        <v>1758</v>
      </c>
      <c r="C97" s="38" t="s">
        <v>1759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18" s="65" customFormat="1">
      <c r="A98" s="43"/>
      <c r="B98" s="43" t="s">
        <v>1760</v>
      </c>
      <c r="C98" s="38" t="s">
        <v>1762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spans="1:18" s="65" customFormat="1">
      <c r="A99" s="43"/>
      <c r="B99" s="43" t="s">
        <v>1763</v>
      </c>
      <c r="C99" s="38" t="s">
        <v>1764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1:18" s="65" customFormat="1">
      <c r="A100" s="43"/>
      <c r="B100" s="43" t="s">
        <v>1137</v>
      </c>
      <c r="C100" s="38" t="s">
        <v>1765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 s="65" customFormat="1">
      <c r="A101" s="43"/>
      <c r="B101" s="43" t="s">
        <v>1138</v>
      </c>
      <c r="C101" s="38" t="s">
        <v>1766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1:18" s="65" customFormat="1">
      <c r="A102" s="43"/>
      <c r="B102" s="43" t="s">
        <v>1139</v>
      </c>
      <c r="C102" s="38" t="s">
        <v>1767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1:18" s="65" customFormat="1">
      <c r="A103" s="43"/>
      <c r="B103" s="43" t="s">
        <v>1140</v>
      </c>
      <c r="C103" s="38" t="s">
        <v>1768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s="65" customFormat="1">
      <c r="A104" s="43"/>
      <c r="B104" s="43" t="s">
        <v>1141</v>
      </c>
      <c r="C104" s="38" t="s">
        <v>1769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1:18" s="65" customFormat="1">
      <c r="A105" s="43"/>
      <c r="B105" s="43" t="s">
        <v>1142</v>
      </c>
      <c r="C105" s="38" t="s">
        <v>1770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1:18" s="65" customFormat="1">
      <c r="A106" s="43"/>
      <c r="B106" s="43" t="s">
        <v>1771</v>
      </c>
      <c r="C106" s="38" t="s">
        <v>1772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1:18" s="65" customFormat="1">
      <c r="A107" s="43"/>
      <c r="B107" s="43" t="s">
        <v>1773</v>
      </c>
      <c r="C107" s="38" t="s">
        <v>1774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1:18" s="65" customFormat="1">
      <c r="A108" s="43"/>
      <c r="B108" s="43" t="s">
        <v>1143</v>
      </c>
      <c r="C108" s="38" t="s">
        <v>1566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1:18" s="65" customFormat="1">
      <c r="A109" s="43"/>
      <c r="B109" s="43" t="s">
        <v>1144</v>
      </c>
      <c r="C109" s="38" t="s">
        <v>1548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1:18" s="65" customFormat="1">
      <c r="A110" s="43"/>
      <c r="B110" s="43" t="s">
        <v>1145</v>
      </c>
      <c r="C110" s="38" t="s">
        <v>1775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1:18" s="65" customFormat="1">
      <c r="A111" s="43"/>
      <c r="B111" s="43" t="s">
        <v>1146</v>
      </c>
      <c r="C111" s="38" t="s">
        <v>1776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1:18" s="65" customFormat="1">
      <c r="A112" s="43"/>
      <c r="B112" s="43" t="s">
        <v>1147</v>
      </c>
      <c r="C112" s="38" t="s">
        <v>1777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1:18" s="65" customFormat="1">
      <c r="A113" s="43"/>
      <c r="B113" s="43" t="s">
        <v>1148</v>
      </c>
      <c r="C113" s="38" t="s">
        <v>1778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1:18" s="65" customFormat="1">
      <c r="A114" s="43"/>
      <c r="B114" s="43" t="s">
        <v>1149</v>
      </c>
      <c r="C114" s="38" t="s">
        <v>1779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1:18" s="65" customFormat="1">
      <c r="A115" s="43"/>
      <c r="B115" s="43" t="s">
        <v>1150</v>
      </c>
      <c r="C115" s="38" t="s">
        <v>1780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1:18" s="65" customFormat="1">
      <c r="A116" s="43"/>
      <c r="B116" s="43" t="s">
        <v>1151</v>
      </c>
      <c r="C116" s="38" t="s">
        <v>1781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>
      <c r="A117" s="89" t="s">
        <v>14</v>
      </c>
      <c r="B117" s="89"/>
      <c r="C117" s="45" t="s">
        <v>15</v>
      </c>
      <c r="D117" s="45" t="s">
        <v>16</v>
      </c>
      <c r="E117" s="45" t="s">
        <v>17</v>
      </c>
      <c r="F117" s="45" t="s">
        <v>18</v>
      </c>
      <c r="G117" s="45" t="s">
        <v>19</v>
      </c>
      <c r="H117" s="45" t="s">
        <v>20</v>
      </c>
      <c r="I117" s="45" t="s">
        <v>21</v>
      </c>
      <c r="J117" s="45"/>
      <c r="K117" s="45"/>
      <c r="L117" s="96"/>
      <c r="M117" s="96"/>
      <c r="N117" s="96"/>
      <c r="O117" s="38"/>
      <c r="P117" s="38"/>
      <c r="Q117" s="38"/>
      <c r="R117" s="38"/>
    </row>
    <row r="118" spans="1:18">
      <c r="A118" s="97" t="s">
        <v>22</v>
      </c>
      <c r="B118" s="97" t="s">
        <v>1782</v>
      </c>
      <c r="C118" s="90" t="s">
        <v>23</v>
      </c>
      <c r="D118" s="90" t="s">
        <v>24</v>
      </c>
      <c r="E118" s="90" t="s">
        <v>25</v>
      </c>
      <c r="F118" s="90" t="s">
        <v>26</v>
      </c>
      <c r="G118" s="90" t="s">
        <v>27</v>
      </c>
      <c r="H118" s="90" t="s">
        <v>28</v>
      </c>
      <c r="I118" s="90" t="s">
        <v>29</v>
      </c>
      <c r="J118" s="90" t="s">
        <v>1040</v>
      </c>
      <c r="K118" s="90" t="s">
        <v>1041</v>
      </c>
      <c r="L118" s="90"/>
      <c r="M118" s="90"/>
      <c r="N118" s="90"/>
      <c r="O118" s="38"/>
      <c r="P118" s="38"/>
      <c r="Q118" s="38"/>
      <c r="R118" s="38"/>
    </row>
    <row r="119" spans="1:18">
      <c r="A119" s="38"/>
      <c r="B119" s="38">
        <v>80100</v>
      </c>
      <c r="C119" s="38">
        <v>5</v>
      </c>
      <c r="D119" s="38">
        <v>-15</v>
      </c>
      <c r="E119" s="38">
        <v>-15</v>
      </c>
      <c r="F119" s="38">
        <v>6</v>
      </c>
      <c r="G119" s="38">
        <v>100</v>
      </c>
      <c r="H119" s="38">
        <v>0</v>
      </c>
      <c r="I119" s="38">
        <v>3</v>
      </c>
      <c r="J119" s="38">
        <v>7</v>
      </c>
      <c r="K119" s="38">
        <v>10</v>
      </c>
      <c r="L119" s="38"/>
      <c r="M119" s="38"/>
      <c r="N119" s="38"/>
      <c r="O119" s="38"/>
      <c r="P119" s="38"/>
      <c r="Q119" s="38"/>
      <c r="R119" s="38"/>
    </row>
    <row r="120" spans="1:18">
      <c r="A120" s="98" t="s">
        <v>13</v>
      </c>
      <c r="B120" s="98"/>
      <c r="C120" s="98" t="s">
        <v>30</v>
      </c>
      <c r="D120" s="98"/>
      <c r="E120" s="98"/>
      <c r="F120" s="98"/>
      <c r="G120" s="98"/>
      <c r="H120" s="98"/>
      <c r="I120" s="9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99" t="s">
        <v>31</v>
      </c>
      <c r="B121" s="97" t="s">
        <v>1782</v>
      </c>
      <c r="C121" s="99" t="s">
        <v>32</v>
      </c>
      <c r="D121" s="99" t="s">
        <v>33</v>
      </c>
      <c r="E121" s="99" t="s">
        <v>34</v>
      </c>
      <c r="F121" s="99" t="s">
        <v>35</v>
      </c>
      <c r="G121" s="99" t="s">
        <v>1783</v>
      </c>
      <c r="H121" s="99"/>
      <c r="I121" s="99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>
        <v>80200</v>
      </c>
      <c r="C122" s="92">
        <v>1</v>
      </c>
      <c r="D122" s="100">
        <v>255</v>
      </c>
      <c r="E122" s="100">
        <v>229</v>
      </c>
      <c r="F122" s="100">
        <v>158</v>
      </c>
      <c r="G122" s="92" t="s">
        <v>36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>
        <v>80201</v>
      </c>
      <c r="C123" s="92">
        <v>2</v>
      </c>
      <c r="D123" s="100">
        <v>185</v>
      </c>
      <c r="E123" s="100">
        <v>231</v>
      </c>
      <c r="F123" s="100">
        <v>255</v>
      </c>
      <c r="G123" s="92" t="s">
        <v>37</v>
      </c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>
        <v>80202</v>
      </c>
      <c r="C124" s="92">
        <v>3</v>
      </c>
      <c r="D124" s="100">
        <v>73</v>
      </c>
      <c r="E124" s="100">
        <v>170</v>
      </c>
      <c r="F124" s="100">
        <v>211</v>
      </c>
      <c r="G124" s="92" t="s">
        <v>38</v>
      </c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>
        <v>80203</v>
      </c>
      <c r="C125" s="92">
        <v>4</v>
      </c>
      <c r="D125" s="100">
        <v>202</v>
      </c>
      <c r="E125" s="100">
        <v>124</v>
      </c>
      <c r="F125" s="100">
        <v>255</v>
      </c>
      <c r="G125" s="92" t="s">
        <v>39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>
        <v>80204</v>
      </c>
      <c r="C126" s="92">
        <v>5</v>
      </c>
      <c r="D126" s="100">
        <v>255</v>
      </c>
      <c r="E126" s="100">
        <v>156</v>
      </c>
      <c r="F126" s="100">
        <v>179</v>
      </c>
      <c r="G126" s="92" t="s">
        <v>40</v>
      </c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>
        <v>80205</v>
      </c>
      <c r="C127" s="92">
        <v>6</v>
      </c>
      <c r="D127" s="100">
        <v>196</v>
      </c>
      <c r="E127" s="100">
        <v>186</v>
      </c>
      <c r="F127" s="100">
        <v>255</v>
      </c>
      <c r="G127" s="92" t="s">
        <v>41</v>
      </c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>
        <v>80206</v>
      </c>
      <c r="C128" s="101">
        <v>7</v>
      </c>
      <c r="D128" s="102">
        <v>173</v>
      </c>
      <c r="E128" s="102">
        <v>109</v>
      </c>
      <c r="F128" s="102">
        <v>66</v>
      </c>
      <c r="G128" s="101" t="s">
        <v>42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7"/>
      <c r="B129" s="38">
        <v>80207</v>
      </c>
      <c r="C129" s="101">
        <v>8</v>
      </c>
      <c r="D129" s="102">
        <v>192</v>
      </c>
      <c r="E129" s="102">
        <v>255</v>
      </c>
      <c r="F129" s="102">
        <v>255</v>
      </c>
      <c r="G129" s="101" t="s">
        <v>43</v>
      </c>
      <c r="H129" s="37"/>
      <c r="I129" s="37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>
        <v>80208</v>
      </c>
      <c r="C130" s="101">
        <v>9</v>
      </c>
      <c r="D130" s="102">
        <v>255</v>
      </c>
      <c r="E130" s="102">
        <v>225</v>
      </c>
      <c r="F130" s="102">
        <v>129</v>
      </c>
      <c r="G130" s="101" t="s">
        <v>44</v>
      </c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>
        <v>80209</v>
      </c>
      <c r="C131" s="101">
        <v>10</v>
      </c>
      <c r="D131" s="102">
        <v>135</v>
      </c>
      <c r="E131" s="102">
        <v>160</v>
      </c>
      <c r="F131" s="102">
        <v>202</v>
      </c>
      <c r="G131" s="101" t="s">
        <v>45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>
        <v>80210</v>
      </c>
      <c r="C132" s="101">
        <v>11</v>
      </c>
      <c r="D132" s="102">
        <v>255</v>
      </c>
      <c r="E132" s="102">
        <v>253</v>
      </c>
      <c r="F132" s="102">
        <v>202</v>
      </c>
      <c r="G132" s="101" t="s">
        <v>46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>
        <v>80211</v>
      </c>
      <c r="C133" s="101">
        <v>12</v>
      </c>
      <c r="D133" s="102">
        <v>202</v>
      </c>
      <c r="E133" s="102">
        <v>255</v>
      </c>
      <c r="F133" s="102">
        <v>244</v>
      </c>
      <c r="G133" s="101" t="s">
        <v>47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>
        <v>80212</v>
      </c>
      <c r="C134" s="92">
        <v>13</v>
      </c>
      <c r="D134" s="100">
        <v>255</v>
      </c>
      <c r="E134" s="100">
        <v>238</v>
      </c>
      <c r="F134" s="100">
        <v>190</v>
      </c>
      <c r="G134" s="92" t="s">
        <v>48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>
        <v>80213</v>
      </c>
      <c r="C135" s="92">
        <v>14</v>
      </c>
      <c r="D135" s="100">
        <v>205</v>
      </c>
      <c r="E135" s="100">
        <v>231</v>
      </c>
      <c r="F135" s="100">
        <v>247</v>
      </c>
      <c r="G135" s="92" t="s">
        <v>49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>
        <v>80214</v>
      </c>
      <c r="C136" s="92">
        <v>15</v>
      </c>
      <c r="D136" s="100">
        <v>255</v>
      </c>
      <c r="E136" s="100">
        <v>239</v>
      </c>
      <c r="F136" s="100">
        <v>143</v>
      </c>
      <c r="G136" s="92" t="s">
        <v>50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>
        <v>80215</v>
      </c>
      <c r="C137" s="92">
        <v>16</v>
      </c>
      <c r="D137" s="100">
        <v>240</v>
      </c>
      <c r="E137" s="100">
        <v>240</v>
      </c>
      <c r="F137" s="100">
        <v>255</v>
      </c>
      <c r="G137" s="92" t="s">
        <v>51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>
        <v>80216</v>
      </c>
      <c r="C138" s="92">
        <v>17</v>
      </c>
      <c r="D138" s="100">
        <v>255</v>
      </c>
      <c r="E138" s="100">
        <v>162</v>
      </c>
      <c r="F138" s="100">
        <v>162</v>
      </c>
      <c r="G138" s="92" t="s">
        <v>52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>
        <v>80217</v>
      </c>
      <c r="C139" s="92">
        <v>18</v>
      </c>
      <c r="D139" s="100">
        <v>183</v>
      </c>
      <c r="E139" s="100">
        <v>200</v>
      </c>
      <c r="F139" s="100">
        <v>255</v>
      </c>
      <c r="G139" s="92" t="s">
        <v>53</v>
      </c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98" t="s">
        <v>13</v>
      </c>
      <c r="B140" s="98"/>
      <c r="C140" s="98" t="s">
        <v>54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38"/>
    </row>
    <row r="141" spans="1:18">
      <c r="A141" s="99" t="s">
        <v>55</v>
      </c>
      <c r="B141" s="97" t="s">
        <v>1782</v>
      </c>
      <c r="C141" s="99" t="s">
        <v>56</v>
      </c>
      <c r="D141" s="99" t="s">
        <v>57</v>
      </c>
      <c r="E141" s="99" t="s">
        <v>58</v>
      </c>
      <c r="F141" s="99" t="s">
        <v>59</v>
      </c>
      <c r="G141" s="99" t="s">
        <v>60</v>
      </c>
      <c r="H141" s="99" t="s">
        <v>61</v>
      </c>
      <c r="I141" s="99" t="s">
        <v>62</v>
      </c>
      <c r="J141" s="99" t="s">
        <v>63</v>
      </c>
      <c r="K141" s="99" t="s">
        <v>64</v>
      </c>
      <c r="L141" s="99" t="s">
        <v>65</v>
      </c>
      <c r="M141" s="99" t="s">
        <v>66</v>
      </c>
      <c r="N141" s="99" t="s">
        <v>67</v>
      </c>
      <c r="O141" s="99" t="s">
        <v>68</v>
      </c>
      <c r="P141" s="103" t="s">
        <v>69</v>
      </c>
      <c r="Q141" s="99" t="s">
        <v>70</v>
      </c>
      <c r="R141" s="38"/>
    </row>
    <row r="142" spans="1:18">
      <c r="A142" s="38"/>
      <c r="B142" s="38">
        <v>80300</v>
      </c>
      <c r="C142" s="104">
        <v>100</v>
      </c>
      <c r="D142" s="104" t="s">
        <v>71</v>
      </c>
      <c r="E142" s="104" t="s">
        <v>72</v>
      </c>
      <c r="F142" s="104" t="s">
        <v>73</v>
      </c>
      <c r="G142" s="104" t="s">
        <v>74</v>
      </c>
      <c r="H142" s="104" t="s">
        <v>75</v>
      </c>
      <c r="I142" s="104" t="s">
        <v>76</v>
      </c>
      <c r="J142" s="104" t="s">
        <v>77</v>
      </c>
      <c r="K142" s="104" t="s">
        <v>78</v>
      </c>
      <c r="L142" s="104" t="s">
        <v>79</v>
      </c>
      <c r="M142" s="104" t="s">
        <v>80</v>
      </c>
      <c r="N142" s="104" t="s">
        <v>81</v>
      </c>
      <c r="O142" s="104" t="s">
        <v>82</v>
      </c>
      <c r="P142" s="104" t="s">
        <v>83</v>
      </c>
      <c r="Q142" s="104" t="s">
        <v>84</v>
      </c>
      <c r="R142" s="38"/>
    </row>
    <row r="143" spans="1:18">
      <c r="A143" s="38"/>
      <c r="B143" s="38">
        <v>80301</v>
      </c>
      <c r="C143" s="104">
        <v>101</v>
      </c>
      <c r="D143" s="104" t="s">
        <v>71</v>
      </c>
      <c r="E143" s="104" t="s">
        <v>85</v>
      </c>
      <c r="F143" s="104" t="s">
        <v>86</v>
      </c>
      <c r="G143" s="104" t="s">
        <v>87</v>
      </c>
      <c r="H143" s="104" t="s">
        <v>88</v>
      </c>
      <c r="I143" s="104" t="s">
        <v>89</v>
      </c>
      <c r="J143" s="104" t="s">
        <v>90</v>
      </c>
      <c r="K143" s="104" t="s">
        <v>91</v>
      </c>
      <c r="L143" s="104" t="s">
        <v>92</v>
      </c>
      <c r="M143" s="104" t="s">
        <v>93</v>
      </c>
      <c r="N143" s="104" t="s">
        <v>94</v>
      </c>
      <c r="O143" s="104" t="s">
        <v>95</v>
      </c>
      <c r="P143" s="104" t="s">
        <v>96</v>
      </c>
      <c r="Q143" s="104" t="s">
        <v>97</v>
      </c>
      <c r="R143" s="38"/>
    </row>
    <row r="144" spans="1:18">
      <c r="A144" s="38"/>
      <c r="B144" s="38">
        <v>80302</v>
      </c>
      <c r="C144" s="104">
        <v>102</v>
      </c>
      <c r="D144" s="104" t="s">
        <v>71</v>
      </c>
      <c r="E144" s="104" t="s">
        <v>1784</v>
      </c>
      <c r="F144" s="104" t="s">
        <v>604</v>
      </c>
      <c r="G144" s="104" t="s">
        <v>605</v>
      </c>
      <c r="H144" s="104" t="s">
        <v>606</v>
      </c>
      <c r="I144" s="104" t="s">
        <v>607</v>
      </c>
      <c r="J144" s="104" t="s">
        <v>608</v>
      </c>
      <c r="K144" s="104" t="s">
        <v>609</v>
      </c>
      <c r="L144" s="104" t="s">
        <v>610</v>
      </c>
      <c r="M144" s="104" t="s">
        <v>611</v>
      </c>
      <c r="N144" s="104" t="s">
        <v>612</v>
      </c>
      <c r="O144" s="104" t="s">
        <v>613</v>
      </c>
      <c r="P144" s="104" t="s">
        <v>614</v>
      </c>
      <c r="Q144" s="104" t="s">
        <v>615</v>
      </c>
      <c r="R144" s="38"/>
    </row>
    <row r="145" spans="1:18">
      <c r="A145" s="38"/>
      <c r="B145" s="38">
        <v>80303</v>
      </c>
      <c r="C145" s="104">
        <v>103</v>
      </c>
      <c r="D145" s="104" t="s">
        <v>71</v>
      </c>
      <c r="E145" s="104" t="s">
        <v>1785</v>
      </c>
      <c r="F145" s="104" t="s">
        <v>658</v>
      </c>
      <c r="G145" s="104" t="s">
        <v>659</v>
      </c>
      <c r="H145" s="104" t="s">
        <v>660</v>
      </c>
      <c r="I145" s="104" t="s">
        <v>661</v>
      </c>
      <c r="J145" s="104" t="s">
        <v>662</v>
      </c>
      <c r="K145" s="104" t="s">
        <v>663</v>
      </c>
      <c r="L145" s="104" t="s">
        <v>664</v>
      </c>
      <c r="M145" s="104" t="s">
        <v>665</v>
      </c>
      <c r="N145" s="104" t="s">
        <v>666</v>
      </c>
      <c r="O145" s="104" t="s">
        <v>667</v>
      </c>
      <c r="P145" s="104" t="s">
        <v>668</v>
      </c>
      <c r="Q145" s="104" t="s">
        <v>669</v>
      </c>
      <c r="R145" s="38"/>
    </row>
    <row r="146" spans="1:18">
      <c r="A146" s="38"/>
      <c r="B146" s="38">
        <v>80304</v>
      </c>
      <c r="C146" s="104">
        <v>104</v>
      </c>
      <c r="D146" s="104" t="s">
        <v>71</v>
      </c>
      <c r="E146" s="104" t="s">
        <v>1786</v>
      </c>
      <c r="F146" s="104" t="s">
        <v>670</v>
      </c>
      <c r="G146" s="104" t="s">
        <v>671</v>
      </c>
      <c r="H146" s="104" t="s">
        <v>672</v>
      </c>
      <c r="I146" s="104" t="s">
        <v>673</v>
      </c>
      <c r="J146" s="104" t="s">
        <v>674</v>
      </c>
      <c r="K146" s="104" t="s">
        <v>675</v>
      </c>
      <c r="L146" s="104" t="s">
        <v>676</v>
      </c>
      <c r="M146" s="104" t="s">
        <v>677</v>
      </c>
      <c r="N146" s="104" t="s">
        <v>678</v>
      </c>
      <c r="O146" s="104" t="s">
        <v>679</v>
      </c>
      <c r="P146" s="104" t="s">
        <v>680</v>
      </c>
      <c r="Q146" s="104" t="s">
        <v>681</v>
      </c>
      <c r="R146" s="38"/>
    </row>
    <row r="147" spans="1:18">
      <c r="A147" s="38"/>
      <c r="B147" s="38">
        <v>80305</v>
      </c>
      <c r="C147" s="104">
        <v>200</v>
      </c>
      <c r="D147" s="104" t="s">
        <v>71</v>
      </c>
      <c r="E147" s="104" t="s">
        <v>1787</v>
      </c>
      <c r="F147" s="104" t="s">
        <v>1788</v>
      </c>
      <c r="G147" s="104" t="s">
        <v>98</v>
      </c>
      <c r="H147" s="104" t="s">
        <v>99</v>
      </c>
      <c r="I147" s="104" t="s">
        <v>100</v>
      </c>
      <c r="J147" s="104" t="s">
        <v>101</v>
      </c>
      <c r="K147" s="104" t="s">
        <v>102</v>
      </c>
      <c r="L147" s="104" t="s">
        <v>103</v>
      </c>
      <c r="M147" s="104" t="s">
        <v>104</v>
      </c>
      <c r="N147" s="104" t="s">
        <v>104</v>
      </c>
      <c r="O147" s="104" t="s">
        <v>104</v>
      </c>
      <c r="P147" s="104" t="s">
        <v>104</v>
      </c>
      <c r="Q147" s="104" t="s">
        <v>105</v>
      </c>
      <c r="R147" s="38"/>
    </row>
    <row r="148" spans="1:18">
      <c r="A148" s="38"/>
      <c r="B148" s="38">
        <v>80306</v>
      </c>
      <c r="C148" s="104">
        <v>201</v>
      </c>
      <c r="D148" s="104" t="s">
        <v>71</v>
      </c>
      <c r="E148" s="104" t="s">
        <v>106</v>
      </c>
      <c r="F148" s="104" t="s">
        <v>107</v>
      </c>
      <c r="G148" s="104" t="s">
        <v>108</v>
      </c>
      <c r="H148" s="104" t="s">
        <v>109</v>
      </c>
      <c r="I148" s="104" t="s">
        <v>110</v>
      </c>
      <c r="J148" s="104" t="s">
        <v>111</v>
      </c>
      <c r="K148" s="104" t="s">
        <v>112</v>
      </c>
      <c r="L148" s="104" t="s">
        <v>113</v>
      </c>
      <c r="M148" s="104" t="s">
        <v>114</v>
      </c>
      <c r="N148" s="104" t="s">
        <v>115</v>
      </c>
      <c r="O148" s="104" t="s">
        <v>116</v>
      </c>
      <c r="P148" s="104" t="s">
        <v>117</v>
      </c>
      <c r="Q148" s="104" t="s">
        <v>118</v>
      </c>
      <c r="R148" s="38"/>
    </row>
    <row r="149" spans="1:18">
      <c r="A149" s="38"/>
      <c r="B149" s="38">
        <v>80307</v>
      </c>
      <c r="C149" s="104">
        <v>202</v>
      </c>
      <c r="D149" s="104" t="s">
        <v>71</v>
      </c>
      <c r="E149" s="104" t="s">
        <v>119</v>
      </c>
      <c r="F149" s="104" t="s">
        <v>120</v>
      </c>
      <c r="G149" s="104" t="s">
        <v>121</v>
      </c>
      <c r="H149" s="104" t="s">
        <v>122</v>
      </c>
      <c r="I149" s="104" t="s">
        <v>123</v>
      </c>
      <c r="J149" s="104" t="s">
        <v>124</v>
      </c>
      <c r="K149" s="104" t="s">
        <v>125</v>
      </c>
      <c r="L149" s="104" t="s">
        <v>126</v>
      </c>
      <c r="M149" s="104" t="s">
        <v>127</v>
      </c>
      <c r="N149" s="104" t="s">
        <v>128</v>
      </c>
      <c r="O149" s="104" t="s">
        <v>129</v>
      </c>
      <c r="P149" s="104" t="s">
        <v>130</v>
      </c>
      <c r="Q149" s="104" t="s">
        <v>131</v>
      </c>
      <c r="R149" s="38"/>
    </row>
    <row r="150" spans="1:18">
      <c r="A150" s="38"/>
      <c r="B150" s="38">
        <v>80308</v>
      </c>
      <c r="C150" s="104">
        <v>203</v>
      </c>
      <c r="D150" s="104" t="s">
        <v>71</v>
      </c>
      <c r="E150" s="104" t="s">
        <v>132</v>
      </c>
      <c r="F150" s="104" t="s">
        <v>133</v>
      </c>
      <c r="G150" s="104" t="s">
        <v>134</v>
      </c>
      <c r="H150" s="104" t="s">
        <v>135</v>
      </c>
      <c r="I150" s="104" t="s">
        <v>136</v>
      </c>
      <c r="J150" s="104" t="s">
        <v>137</v>
      </c>
      <c r="K150" s="104" t="s">
        <v>138</v>
      </c>
      <c r="L150" s="104" t="s">
        <v>139</v>
      </c>
      <c r="M150" s="104" t="s">
        <v>140</v>
      </c>
      <c r="N150" s="104" t="s">
        <v>141</v>
      </c>
      <c r="O150" s="104" t="s">
        <v>142</v>
      </c>
      <c r="P150" s="104" t="s">
        <v>143</v>
      </c>
      <c r="Q150" s="104" t="s">
        <v>144</v>
      </c>
      <c r="R150" s="38"/>
    </row>
    <row r="151" spans="1:18">
      <c r="A151" s="38"/>
      <c r="B151" s="38">
        <v>80309</v>
      </c>
      <c r="C151" s="104">
        <v>204</v>
      </c>
      <c r="D151" s="104" t="s">
        <v>71</v>
      </c>
      <c r="E151" s="104" t="s">
        <v>145</v>
      </c>
      <c r="F151" s="104" t="s">
        <v>146</v>
      </c>
      <c r="G151" s="104" t="s">
        <v>147</v>
      </c>
      <c r="H151" s="104" t="s">
        <v>148</v>
      </c>
      <c r="I151" s="104" t="s">
        <v>149</v>
      </c>
      <c r="J151" s="104" t="s">
        <v>150</v>
      </c>
      <c r="K151" s="104" t="s">
        <v>151</v>
      </c>
      <c r="L151" s="104" t="s">
        <v>152</v>
      </c>
      <c r="M151" s="104" t="s">
        <v>153</v>
      </c>
      <c r="N151" s="104" t="s">
        <v>154</v>
      </c>
      <c r="O151" s="104" t="s">
        <v>155</v>
      </c>
      <c r="P151" s="104" t="s">
        <v>156</v>
      </c>
      <c r="Q151" s="104" t="s">
        <v>157</v>
      </c>
      <c r="R151" s="38"/>
    </row>
    <row r="152" spans="1:18">
      <c r="A152" s="38"/>
      <c r="B152" s="38">
        <v>80310</v>
      </c>
      <c r="C152" s="104">
        <v>205</v>
      </c>
      <c r="D152" s="104" t="s">
        <v>71</v>
      </c>
      <c r="E152" s="104" t="s">
        <v>158</v>
      </c>
      <c r="F152" s="104" t="s">
        <v>159</v>
      </c>
      <c r="G152" s="104" t="s">
        <v>160</v>
      </c>
      <c r="H152" s="104" t="s">
        <v>161</v>
      </c>
      <c r="I152" s="104" t="s">
        <v>162</v>
      </c>
      <c r="J152" s="104" t="s">
        <v>163</v>
      </c>
      <c r="K152" s="104" t="s">
        <v>164</v>
      </c>
      <c r="L152" s="104" t="s">
        <v>165</v>
      </c>
      <c r="M152" s="104" t="s">
        <v>166</v>
      </c>
      <c r="N152" s="104" t="s">
        <v>167</v>
      </c>
      <c r="O152" s="104" t="s">
        <v>168</v>
      </c>
      <c r="P152" s="104" t="s">
        <v>169</v>
      </c>
      <c r="Q152" s="104" t="s">
        <v>170</v>
      </c>
      <c r="R152" s="38"/>
    </row>
    <row r="153" spans="1:18">
      <c r="A153" s="38"/>
      <c r="B153" s="38">
        <v>80311</v>
      </c>
      <c r="C153" s="104">
        <v>206</v>
      </c>
      <c r="D153" s="104" t="s">
        <v>1789</v>
      </c>
      <c r="E153" s="104" t="s">
        <v>171</v>
      </c>
      <c r="F153" s="104" t="s">
        <v>172</v>
      </c>
      <c r="G153" s="104" t="s">
        <v>173</v>
      </c>
      <c r="H153" s="104" t="s">
        <v>174</v>
      </c>
      <c r="I153" s="104" t="s">
        <v>175</v>
      </c>
      <c r="J153" s="104" t="s">
        <v>176</v>
      </c>
      <c r="K153" s="104" t="s">
        <v>177</v>
      </c>
      <c r="L153" s="104" t="s">
        <v>178</v>
      </c>
      <c r="M153" s="104" t="s">
        <v>179</v>
      </c>
      <c r="N153" s="104" t="s">
        <v>180</v>
      </c>
      <c r="O153" s="104" t="s">
        <v>181</v>
      </c>
      <c r="P153" s="104" t="s">
        <v>182</v>
      </c>
      <c r="Q153" s="104" t="s">
        <v>183</v>
      </c>
      <c r="R153" s="38"/>
    </row>
    <row r="154" spans="1:18">
      <c r="A154" s="38"/>
      <c r="B154" s="38">
        <v>80312</v>
      </c>
      <c r="C154" s="104">
        <v>207</v>
      </c>
      <c r="D154" s="104" t="s">
        <v>71</v>
      </c>
      <c r="E154" s="104" t="s">
        <v>184</v>
      </c>
      <c r="F154" s="104" t="s">
        <v>185</v>
      </c>
      <c r="G154" s="104" t="s">
        <v>186</v>
      </c>
      <c r="H154" s="104" t="s">
        <v>187</v>
      </c>
      <c r="I154" s="104" t="s">
        <v>188</v>
      </c>
      <c r="J154" s="104" t="s">
        <v>189</v>
      </c>
      <c r="K154" s="104" t="s">
        <v>190</v>
      </c>
      <c r="L154" s="104" t="s">
        <v>191</v>
      </c>
      <c r="M154" s="104" t="s">
        <v>192</v>
      </c>
      <c r="N154" s="104" t="s">
        <v>193</v>
      </c>
      <c r="O154" s="104" t="s">
        <v>194</v>
      </c>
      <c r="P154" s="104" t="s">
        <v>195</v>
      </c>
      <c r="Q154" s="104" t="s">
        <v>196</v>
      </c>
      <c r="R154" s="38"/>
    </row>
    <row r="155" spans="1:18">
      <c r="A155" s="38"/>
      <c r="B155" s="38">
        <v>80313</v>
      </c>
      <c r="C155" s="104">
        <v>208</v>
      </c>
      <c r="D155" s="104" t="s">
        <v>71</v>
      </c>
      <c r="E155" s="104" t="s">
        <v>197</v>
      </c>
      <c r="F155" s="104" t="s">
        <v>198</v>
      </c>
      <c r="G155" s="104" t="s">
        <v>199</v>
      </c>
      <c r="H155" s="104" t="s">
        <v>200</v>
      </c>
      <c r="I155" s="104" t="s">
        <v>201</v>
      </c>
      <c r="J155" s="104" t="s">
        <v>202</v>
      </c>
      <c r="K155" s="104" t="s">
        <v>203</v>
      </c>
      <c r="L155" s="104" t="s">
        <v>204</v>
      </c>
      <c r="M155" s="104" t="s">
        <v>205</v>
      </c>
      <c r="N155" s="104" t="s">
        <v>965</v>
      </c>
      <c r="O155" s="104" t="s">
        <v>966</v>
      </c>
      <c r="P155" s="104" t="s">
        <v>967</v>
      </c>
      <c r="Q155" s="104" t="s">
        <v>206</v>
      </c>
      <c r="R155" s="38"/>
    </row>
    <row r="156" spans="1:18">
      <c r="A156" s="38"/>
      <c r="B156" s="38">
        <v>80314</v>
      </c>
      <c r="C156" s="104">
        <v>209</v>
      </c>
      <c r="D156" s="104" t="s">
        <v>1789</v>
      </c>
      <c r="E156" s="104" t="s">
        <v>1790</v>
      </c>
      <c r="F156" s="104" t="s">
        <v>953</v>
      </c>
      <c r="G156" s="104" t="s">
        <v>954</v>
      </c>
      <c r="H156" s="104" t="s">
        <v>955</v>
      </c>
      <c r="I156" s="104" t="s">
        <v>956</v>
      </c>
      <c r="J156" s="104" t="s">
        <v>957</v>
      </c>
      <c r="K156" s="104" t="s">
        <v>958</v>
      </c>
      <c r="L156" s="104" t="s">
        <v>959</v>
      </c>
      <c r="M156" s="104" t="s">
        <v>960</v>
      </c>
      <c r="N156" s="104" t="s">
        <v>961</v>
      </c>
      <c r="O156" s="104" t="s">
        <v>962</v>
      </c>
      <c r="P156" s="104" t="s">
        <v>963</v>
      </c>
      <c r="Q156" s="104" t="s">
        <v>964</v>
      </c>
      <c r="R156" s="38"/>
    </row>
    <row r="157" spans="1:18">
      <c r="A157" s="38"/>
      <c r="B157" s="38">
        <v>80315</v>
      </c>
      <c r="C157" s="104">
        <v>210</v>
      </c>
      <c r="D157" s="104" t="s">
        <v>1789</v>
      </c>
      <c r="E157" s="104" t="s">
        <v>1791</v>
      </c>
      <c r="F157" s="104" t="s">
        <v>968</v>
      </c>
      <c r="G157" s="104" t="s">
        <v>969</v>
      </c>
      <c r="H157" s="104" t="s">
        <v>970</v>
      </c>
      <c r="I157" s="104" t="s">
        <v>971</v>
      </c>
      <c r="J157" s="104" t="s">
        <v>972</v>
      </c>
      <c r="K157" s="104" t="s">
        <v>973</v>
      </c>
      <c r="L157" s="104" t="s">
        <v>974</v>
      </c>
      <c r="M157" s="104" t="s">
        <v>975</v>
      </c>
      <c r="N157" s="104" t="s">
        <v>976</v>
      </c>
      <c r="O157" s="104" t="s">
        <v>977</v>
      </c>
      <c r="P157" s="104" t="s">
        <v>978</v>
      </c>
      <c r="Q157" s="104" t="s">
        <v>979</v>
      </c>
      <c r="R157" s="38"/>
    </row>
    <row r="158" spans="1:18">
      <c r="A158" s="38"/>
      <c r="B158" s="38">
        <v>80316</v>
      </c>
      <c r="C158" s="101">
        <v>300</v>
      </c>
      <c r="D158" s="101" t="s">
        <v>207</v>
      </c>
      <c r="E158" s="101" t="s">
        <v>208</v>
      </c>
      <c r="F158" s="101" t="s">
        <v>209</v>
      </c>
      <c r="G158" s="101" t="s">
        <v>210</v>
      </c>
      <c r="H158" s="101" t="s">
        <v>211</v>
      </c>
      <c r="I158" s="101" t="s">
        <v>212</v>
      </c>
      <c r="J158" s="101" t="s">
        <v>213</v>
      </c>
      <c r="K158" s="101" t="s">
        <v>214</v>
      </c>
      <c r="L158" s="101" t="s">
        <v>215</v>
      </c>
      <c r="M158" s="101" t="s">
        <v>216</v>
      </c>
      <c r="N158" s="101" t="s">
        <v>217</v>
      </c>
      <c r="O158" s="101" t="s">
        <v>218</v>
      </c>
      <c r="P158" s="101" t="s">
        <v>219</v>
      </c>
      <c r="Q158" s="101" t="s">
        <v>220</v>
      </c>
      <c r="R158" s="38"/>
    </row>
    <row r="159" spans="1:18">
      <c r="A159" s="38"/>
      <c r="B159" s="38">
        <v>80317</v>
      </c>
      <c r="C159" s="101">
        <v>301</v>
      </c>
      <c r="D159" s="101" t="s">
        <v>207</v>
      </c>
      <c r="E159" s="101" t="s">
        <v>221</v>
      </c>
      <c r="F159" s="101" t="s">
        <v>222</v>
      </c>
      <c r="G159" s="101" t="s">
        <v>223</v>
      </c>
      <c r="H159" s="101" t="s">
        <v>224</v>
      </c>
      <c r="I159" s="101" t="s">
        <v>225</v>
      </c>
      <c r="J159" s="101" t="s">
        <v>226</v>
      </c>
      <c r="K159" s="101" t="s">
        <v>227</v>
      </c>
      <c r="L159" s="101" t="s">
        <v>228</v>
      </c>
      <c r="M159" s="101" t="s">
        <v>229</v>
      </c>
      <c r="N159" s="101" t="s">
        <v>230</v>
      </c>
      <c r="O159" s="101" t="s">
        <v>231</v>
      </c>
      <c r="P159" s="101" t="s">
        <v>232</v>
      </c>
      <c r="Q159" s="101" t="s">
        <v>233</v>
      </c>
      <c r="R159" s="38"/>
    </row>
    <row r="160" spans="1:18">
      <c r="A160" s="38"/>
      <c r="B160" s="38">
        <v>80318</v>
      </c>
      <c r="C160" s="101">
        <v>302</v>
      </c>
      <c r="D160" s="101" t="s">
        <v>207</v>
      </c>
      <c r="E160" s="101" t="s">
        <v>234</v>
      </c>
      <c r="F160" s="101" t="s">
        <v>235</v>
      </c>
      <c r="G160" s="101" t="s">
        <v>236</v>
      </c>
      <c r="H160" s="101" t="s">
        <v>237</v>
      </c>
      <c r="I160" s="101" t="s">
        <v>238</v>
      </c>
      <c r="J160" s="101" t="s">
        <v>239</v>
      </c>
      <c r="K160" s="101" t="s">
        <v>240</v>
      </c>
      <c r="L160" s="101" t="s">
        <v>241</v>
      </c>
      <c r="M160" s="101" t="s">
        <v>242</v>
      </c>
      <c r="N160" s="101" t="s">
        <v>243</v>
      </c>
      <c r="O160" s="101" t="s">
        <v>244</v>
      </c>
      <c r="P160" s="101" t="s">
        <v>245</v>
      </c>
      <c r="Q160" s="101" t="s">
        <v>246</v>
      </c>
      <c r="R160" s="38"/>
    </row>
    <row r="161" spans="1:18">
      <c r="A161" s="38"/>
      <c r="B161" s="38">
        <v>80319</v>
      </c>
      <c r="C161" s="101">
        <v>303</v>
      </c>
      <c r="D161" s="101" t="s">
        <v>207</v>
      </c>
      <c r="E161" s="101" t="s">
        <v>247</v>
      </c>
      <c r="F161" s="101" t="s">
        <v>248</v>
      </c>
      <c r="G161" s="101" t="s">
        <v>249</v>
      </c>
      <c r="H161" s="101" t="s">
        <v>250</v>
      </c>
      <c r="I161" s="101" t="s">
        <v>251</v>
      </c>
      <c r="J161" s="101" t="s">
        <v>252</v>
      </c>
      <c r="K161" s="101" t="s">
        <v>253</v>
      </c>
      <c r="L161" s="101" t="s">
        <v>254</v>
      </c>
      <c r="M161" s="101" t="s">
        <v>255</v>
      </c>
      <c r="N161" s="101" t="s">
        <v>256</v>
      </c>
      <c r="O161" s="101" t="s">
        <v>257</v>
      </c>
      <c r="P161" s="101" t="s">
        <v>258</v>
      </c>
      <c r="Q161" s="101" t="s">
        <v>259</v>
      </c>
      <c r="R161" s="38"/>
    </row>
    <row r="162" spans="1:18">
      <c r="A162" s="38"/>
      <c r="B162" s="38">
        <v>80320</v>
      </c>
      <c r="C162" s="101">
        <v>304</v>
      </c>
      <c r="D162" s="101" t="s">
        <v>207</v>
      </c>
      <c r="E162" s="101" t="s">
        <v>260</v>
      </c>
      <c r="F162" s="101" t="s">
        <v>261</v>
      </c>
      <c r="G162" s="101" t="s">
        <v>262</v>
      </c>
      <c r="H162" s="101" t="s">
        <v>263</v>
      </c>
      <c r="I162" s="101" t="s">
        <v>264</v>
      </c>
      <c r="J162" s="101" t="s">
        <v>265</v>
      </c>
      <c r="K162" s="101" t="s">
        <v>266</v>
      </c>
      <c r="L162" s="101" t="s">
        <v>267</v>
      </c>
      <c r="M162" s="101" t="s">
        <v>268</v>
      </c>
      <c r="N162" s="101" t="s">
        <v>269</v>
      </c>
      <c r="O162" s="101" t="s">
        <v>270</v>
      </c>
      <c r="P162" s="101" t="s">
        <v>271</v>
      </c>
      <c r="Q162" s="101" t="s">
        <v>272</v>
      </c>
      <c r="R162" s="38"/>
    </row>
    <row r="163" spans="1:18">
      <c r="A163" s="38"/>
      <c r="B163" s="38">
        <v>80321</v>
      </c>
      <c r="C163" s="101">
        <v>305</v>
      </c>
      <c r="D163" s="101" t="s">
        <v>207</v>
      </c>
      <c r="E163" s="101" t="s">
        <v>273</v>
      </c>
      <c r="F163" s="101" t="s">
        <v>274</v>
      </c>
      <c r="G163" s="101" t="s">
        <v>275</v>
      </c>
      <c r="H163" s="101" t="s">
        <v>276</v>
      </c>
      <c r="I163" s="101" t="s">
        <v>277</v>
      </c>
      <c r="J163" s="101" t="s">
        <v>278</v>
      </c>
      <c r="K163" s="101" t="s">
        <v>279</v>
      </c>
      <c r="L163" s="101" t="s">
        <v>280</v>
      </c>
      <c r="M163" s="101" t="s">
        <v>281</v>
      </c>
      <c r="N163" s="101" t="s">
        <v>282</v>
      </c>
      <c r="O163" s="101" t="s">
        <v>283</v>
      </c>
      <c r="P163" s="101" t="s">
        <v>284</v>
      </c>
      <c r="Q163" s="101" t="s">
        <v>285</v>
      </c>
      <c r="R163" s="38"/>
    </row>
    <row r="164" spans="1:18">
      <c r="A164" s="38"/>
      <c r="B164" s="38">
        <v>80322</v>
      </c>
      <c r="C164" s="101">
        <v>306</v>
      </c>
      <c r="D164" s="101" t="s">
        <v>207</v>
      </c>
      <c r="E164" s="101" t="s">
        <v>286</v>
      </c>
      <c r="F164" s="101" t="s">
        <v>287</v>
      </c>
      <c r="G164" s="101" t="s">
        <v>288</v>
      </c>
      <c r="H164" s="101" t="s">
        <v>289</v>
      </c>
      <c r="I164" s="101" t="s">
        <v>290</v>
      </c>
      <c r="J164" s="101" t="s">
        <v>291</v>
      </c>
      <c r="K164" s="101" t="s">
        <v>292</v>
      </c>
      <c r="L164" s="101" t="s">
        <v>293</v>
      </c>
      <c r="M164" s="101" t="s">
        <v>294</v>
      </c>
      <c r="N164" s="101" t="s">
        <v>295</v>
      </c>
      <c r="O164" s="101" t="s">
        <v>296</v>
      </c>
      <c r="P164" s="101" t="s">
        <v>297</v>
      </c>
      <c r="Q164" s="101" t="s">
        <v>298</v>
      </c>
      <c r="R164" s="38"/>
    </row>
    <row r="165" spans="1:18">
      <c r="A165" s="38"/>
      <c r="B165" s="38">
        <v>80323</v>
      </c>
      <c r="C165" s="101">
        <v>307</v>
      </c>
      <c r="D165" s="101" t="s">
        <v>207</v>
      </c>
      <c r="E165" s="101" t="s">
        <v>299</v>
      </c>
      <c r="F165" s="101" t="s">
        <v>300</v>
      </c>
      <c r="G165" s="101" t="s">
        <v>301</v>
      </c>
      <c r="H165" s="101" t="s">
        <v>302</v>
      </c>
      <c r="I165" s="101" t="s">
        <v>303</v>
      </c>
      <c r="J165" s="101" t="s">
        <v>304</v>
      </c>
      <c r="K165" s="101" t="s">
        <v>305</v>
      </c>
      <c r="L165" s="101" t="s">
        <v>306</v>
      </c>
      <c r="M165" s="101" t="s">
        <v>307</v>
      </c>
      <c r="N165" s="101" t="s">
        <v>308</v>
      </c>
      <c r="O165" s="101" t="s">
        <v>309</v>
      </c>
      <c r="P165" s="101" t="s">
        <v>310</v>
      </c>
      <c r="Q165" s="101" t="s">
        <v>311</v>
      </c>
      <c r="R165" s="38"/>
    </row>
    <row r="166" spans="1:18">
      <c r="A166" s="38"/>
      <c r="B166" s="38">
        <v>80324</v>
      </c>
      <c r="C166" s="101">
        <v>308</v>
      </c>
      <c r="D166" s="101" t="s">
        <v>207</v>
      </c>
      <c r="E166" s="101" t="s">
        <v>1792</v>
      </c>
      <c r="F166" s="101" t="s">
        <v>568</v>
      </c>
      <c r="G166" s="101" t="s">
        <v>569</v>
      </c>
      <c r="H166" s="101" t="s">
        <v>570</v>
      </c>
      <c r="I166" s="101" t="s">
        <v>571</v>
      </c>
      <c r="J166" s="101" t="s">
        <v>572</v>
      </c>
      <c r="K166" s="101" t="s">
        <v>573</v>
      </c>
      <c r="L166" s="101" t="s">
        <v>574</v>
      </c>
      <c r="M166" s="101" t="s">
        <v>575</v>
      </c>
      <c r="N166" s="101" t="s">
        <v>576</v>
      </c>
      <c r="O166" s="101" t="s">
        <v>577</v>
      </c>
      <c r="P166" s="101" t="s">
        <v>578</v>
      </c>
      <c r="Q166" s="101" t="s">
        <v>579</v>
      </c>
      <c r="R166" s="38"/>
    </row>
    <row r="167" spans="1:18">
      <c r="A167" s="38"/>
      <c r="B167" s="38">
        <v>80325</v>
      </c>
      <c r="C167" s="101">
        <v>309</v>
      </c>
      <c r="D167" s="101" t="s">
        <v>207</v>
      </c>
      <c r="E167" s="101" t="s">
        <v>1793</v>
      </c>
      <c r="F167" s="101" t="s">
        <v>580</v>
      </c>
      <c r="G167" s="101" t="s">
        <v>581</v>
      </c>
      <c r="H167" s="101" t="s">
        <v>582</v>
      </c>
      <c r="I167" s="101" t="s">
        <v>583</v>
      </c>
      <c r="J167" s="101" t="s">
        <v>584</v>
      </c>
      <c r="K167" s="101" t="s">
        <v>585</v>
      </c>
      <c r="L167" s="101" t="s">
        <v>586</v>
      </c>
      <c r="M167" s="101" t="s">
        <v>587</v>
      </c>
      <c r="N167" s="101" t="s">
        <v>588</v>
      </c>
      <c r="O167" s="101" t="s">
        <v>589</v>
      </c>
      <c r="P167" s="101" t="s">
        <v>590</v>
      </c>
      <c r="Q167" s="101" t="s">
        <v>591</v>
      </c>
      <c r="R167" s="38"/>
    </row>
    <row r="168" spans="1:18">
      <c r="A168" s="38"/>
      <c r="B168" s="38">
        <v>80326</v>
      </c>
      <c r="C168" s="101">
        <v>310</v>
      </c>
      <c r="D168" s="101" t="s">
        <v>1789</v>
      </c>
      <c r="E168" s="101" t="s">
        <v>1794</v>
      </c>
      <c r="F168" s="101" t="s">
        <v>592</v>
      </c>
      <c r="G168" s="101" t="s">
        <v>593</v>
      </c>
      <c r="H168" s="101" t="s">
        <v>594</v>
      </c>
      <c r="I168" s="101" t="s">
        <v>595</v>
      </c>
      <c r="J168" s="101" t="s">
        <v>596</v>
      </c>
      <c r="K168" s="101" t="s">
        <v>597</v>
      </c>
      <c r="L168" s="101" t="s">
        <v>598</v>
      </c>
      <c r="M168" s="101" t="s">
        <v>599</v>
      </c>
      <c r="N168" s="101" t="s">
        <v>600</v>
      </c>
      <c r="O168" s="101" t="s">
        <v>601</v>
      </c>
      <c r="P168" s="101" t="s">
        <v>602</v>
      </c>
      <c r="Q168" s="101" t="s">
        <v>603</v>
      </c>
      <c r="R168" s="38"/>
    </row>
    <row r="169" spans="1:18">
      <c r="A169" s="38"/>
      <c r="B169" s="38">
        <v>80327</v>
      </c>
      <c r="C169" s="105">
        <v>401</v>
      </c>
      <c r="D169" s="105" t="s">
        <v>1789</v>
      </c>
      <c r="E169" s="105" t="s">
        <v>312</v>
      </c>
      <c r="F169" s="105" t="s">
        <v>313</v>
      </c>
      <c r="G169" s="105" t="s">
        <v>314</v>
      </c>
      <c r="H169" s="105" t="s">
        <v>315</v>
      </c>
      <c r="I169" s="105" t="s">
        <v>316</v>
      </c>
      <c r="J169" s="105" t="s">
        <v>317</v>
      </c>
      <c r="K169" s="105" t="s">
        <v>318</v>
      </c>
      <c r="L169" s="105" t="s">
        <v>319</v>
      </c>
      <c r="M169" s="105" t="s">
        <v>320</v>
      </c>
      <c r="N169" s="105" t="s">
        <v>1025</v>
      </c>
      <c r="O169" s="105" t="s">
        <v>1026</v>
      </c>
      <c r="P169" s="105" t="s">
        <v>1027</v>
      </c>
      <c r="Q169" s="105" t="s">
        <v>321</v>
      </c>
      <c r="R169" s="38"/>
    </row>
    <row r="170" spans="1:18">
      <c r="A170" s="38"/>
      <c r="B170" s="38">
        <v>80328</v>
      </c>
      <c r="C170" s="105">
        <v>402</v>
      </c>
      <c r="D170" s="105" t="s">
        <v>1789</v>
      </c>
      <c r="E170" s="105" t="s">
        <v>322</v>
      </c>
      <c r="F170" s="105" t="s">
        <v>323</v>
      </c>
      <c r="G170" s="105" t="s">
        <v>324</v>
      </c>
      <c r="H170" s="105" t="s">
        <v>325</v>
      </c>
      <c r="I170" s="105" t="s">
        <v>326</v>
      </c>
      <c r="J170" s="105" t="s">
        <v>327</v>
      </c>
      <c r="K170" s="105" t="s">
        <v>328</v>
      </c>
      <c r="L170" s="105" t="s">
        <v>329</v>
      </c>
      <c r="M170" s="105" t="s">
        <v>330</v>
      </c>
      <c r="N170" s="105" t="s">
        <v>1010</v>
      </c>
      <c r="O170" s="105" t="s">
        <v>1011</v>
      </c>
      <c r="P170" s="105" t="s">
        <v>1012</v>
      </c>
      <c r="Q170" s="105" t="s">
        <v>331</v>
      </c>
      <c r="R170" s="38"/>
    </row>
    <row r="171" spans="1:18">
      <c r="A171" s="38"/>
      <c r="B171" s="38">
        <v>80329</v>
      </c>
      <c r="C171" s="105">
        <v>403</v>
      </c>
      <c r="D171" s="105" t="s">
        <v>1789</v>
      </c>
      <c r="E171" s="105" t="s">
        <v>1795</v>
      </c>
      <c r="F171" s="105" t="s">
        <v>1013</v>
      </c>
      <c r="G171" s="105" t="s">
        <v>1014</v>
      </c>
      <c r="H171" s="105" t="s">
        <v>1015</v>
      </c>
      <c r="I171" s="105" t="s">
        <v>1016</v>
      </c>
      <c r="J171" s="105" t="s">
        <v>1017</v>
      </c>
      <c r="K171" s="105" t="s">
        <v>1018</v>
      </c>
      <c r="L171" s="105" t="s">
        <v>1019</v>
      </c>
      <c r="M171" s="105" t="s">
        <v>1020</v>
      </c>
      <c r="N171" s="105" t="s">
        <v>1021</v>
      </c>
      <c r="O171" s="105" t="s">
        <v>1022</v>
      </c>
      <c r="P171" s="105" t="s">
        <v>1023</v>
      </c>
      <c r="Q171" s="105" t="s">
        <v>1024</v>
      </c>
      <c r="R171" s="38"/>
    </row>
    <row r="172" spans="1:18">
      <c r="A172" s="38"/>
      <c r="B172" s="38">
        <v>80330</v>
      </c>
      <c r="C172" s="105">
        <v>404</v>
      </c>
      <c r="D172" s="105" t="s">
        <v>1789</v>
      </c>
      <c r="E172" s="105" t="s">
        <v>1796</v>
      </c>
      <c r="F172" s="105" t="s">
        <v>1028</v>
      </c>
      <c r="G172" s="105" t="s">
        <v>1029</v>
      </c>
      <c r="H172" s="105" t="s">
        <v>1030</v>
      </c>
      <c r="I172" s="105" t="s">
        <v>1031</v>
      </c>
      <c r="J172" s="105" t="s">
        <v>1032</v>
      </c>
      <c r="K172" s="105" t="s">
        <v>1033</v>
      </c>
      <c r="L172" s="105" t="s">
        <v>1034</v>
      </c>
      <c r="M172" s="105" t="s">
        <v>1035</v>
      </c>
      <c r="N172" s="105" t="s">
        <v>1036</v>
      </c>
      <c r="O172" s="105" t="s">
        <v>1037</v>
      </c>
      <c r="P172" s="105" t="s">
        <v>1038</v>
      </c>
      <c r="Q172" s="105" t="s">
        <v>1039</v>
      </c>
      <c r="R172" s="38"/>
    </row>
    <row r="173" spans="1:18">
      <c r="A173" s="38"/>
      <c r="B173" s="38">
        <v>80331</v>
      </c>
      <c r="C173" s="104">
        <v>500</v>
      </c>
      <c r="D173" s="104" t="s">
        <v>332</v>
      </c>
      <c r="E173" s="104" t="s">
        <v>333</v>
      </c>
      <c r="F173" s="104" t="s">
        <v>334</v>
      </c>
      <c r="G173" s="104" t="s">
        <v>335</v>
      </c>
      <c r="H173" s="104" t="s">
        <v>336</v>
      </c>
      <c r="I173" s="104" t="s">
        <v>337</v>
      </c>
      <c r="J173" s="104" t="s">
        <v>338</v>
      </c>
      <c r="K173" s="104" t="s">
        <v>339</v>
      </c>
      <c r="L173" s="104" t="s">
        <v>340</v>
      </c>
      <c r="M173" s="104" t="s">
        <v>341</v>
      </c>
      <c r="N173" s="104" t="s">
        <v>342</v>
      </c>
      <c r="O173" s="104" t="s">
        <v>343</v>
      </c>
      <c r="P173" s="104" t="s">
        <v>344</v>
      </c>
      <c r="Q173" s="104" t="s">
        <v>345</v>
      </c>
      <c r="R173" s="38"/>
    </row>
    <row r="174" spans="1:18">
      <c r="A174" s="38"/>
      <c r="B174" s="38">
        <v>80332</v>
      </c>
      <c r="C174" s="104">
        <v>501</v>
      </c>
      <c r="D174" s="104" t="s">
        <v>332</v>
      </c>
      <c r="E174" s="104" t="s">
        <v>346</v>
      </c>
      <c r="F174" s="104" t="s">
        <v>347</v>
      </c>
      <c r="G174" s="104" t="s">
        <v>348</v>
      </c>
      <c r="H174" s="104" t="s">
        <v>349</v>
      </c>
      <c r="I174" s="104" t="s">
        <v>350</v>
      </c>
      <c r="J174" s="104" t="s">
        <v>351</v>
      </c>
      <c r="K174" s="104" t="s">
        <v>352</v>
      </c>
      <c r="L174" s="104" t="s">
        <v>353</v>
      </c>
      <c r="M174" s="104" t="s">
        <v>354</v>
      </c>
      <c r="N174" s="104" t="s">
        <v>355</v>
      </c>
      <c r="O174" s="104" t="s">
        <v>356</v>
      </c>
      <c r="P174" s="104" t="s">
        <v>357</v>
      </c>
      <c r="Q174" s="104" t="s">
        <v>358</v>
      </c>
      <c r="R174" s="38"/>
    </row>
    <row r="175" spans="1:18">
      <c r="A175" s="38"/>
      <c r="B175" s="38">
        <v>80333</v>
      </c>
      <c r="C175" s="104">
        <v>502</v>
      </c>
      <c r="D175" s="104" t="s">
        <v>332</v>
      </c>
      <c r="E175" s="104" t="s">
        <v>359</v>
      </c>
      <c r="F175" s="104" t="s">
        <v>360</v>
      </c>
      <c r="G175" s="104" t="s">
        <v>361</v>
      </c>
      <c r="H175" s="104" t="s">
        <v>362</v>
      </c>
      <c r="I175" s="104" t="s">
        <v>363</v>
      </c>
      <c r="J175" s="104" t="s">
        <v>364</v>
      </c>
      <c r="K175" s="104" t="s">
        <v>365</v>
      </c>
      <c r="L175" s="104" t="s">
        <v>366</v>
      </c>
      <c r="M175" s="104" t="s">
        <v>367</v>
      </c>
      <c r="N175" s="104" t="s">
        <v>368</v>
      </c>
      <c r="O175" s="104" t="s">
        <v>369</v>
      </c>
      <c r="P175" s="104" t="s">
        <v>370</v>
      </c>
      <c r="Q175" s="104" t="s">
        <v>371</v>
      </c>
      <c r="R175" s="38"/>
    </row>
    <row r="176" spans="1:18">
      <c r="A176" s="38"/>
      <c r="B176" s="38">
        <v>80334</v>
      </c>
      <c r="C176" s="104">
        <v>503</v>
      </c>
      <c r="D176" s="104" t="s">
        <v>1797</v>
      </c>
      <c r="E176" s="104" t="s">
        <v>372</v>
      </c>
      <c r="F176" s="104" t="s">
        <v>373</v>
      </c>
      <c r="G176" s="104" t="s">
        <v>374</v>
      </c>
      <c r="H176" s="104" t="s">
        <v>375</v>
      </c>
      <c r="I176" s="104" t="s">
        <v>376</v>
      </c>
      <c r="J176" s="104" t="s">
        <v>377</v>
      </c>
      <c r="K176" s="104" t="s">
        <v>378</v>
      </c>
      <c r="L176" s="104" t="s">
        <v>379</v>
      </c>
      <c r="M176" s="104" t="s">
        <v>380</v>
      </c>
      <c r="N176" s="104" t="s">
        <v>381</v>
      </c>
      <c r="O176" s="104" t="s">
        <v>382</v>
      </c>
      <c r="P176" s="104" t="s">
        <v>383</v>
      </c>
      <c r="Q176" s="104" t="s">
        <v>384</v>
      </c>
      <c r="R176" s="38"/>
    </row>
    <row r="177" spans="1:18">
      <c r="A177" s="38"/>
      <c r="B177" s="38">
        <v>80335</v>
      </c>
      <c r="C177" s="104">
        <v>504</v>
      </c>
      <c r="D177" s="104" t="s">
        <v>332</v>
      </c>
      <c r="E177" s="104" t="s">
        <v>385</v>
      </c>
      <c r="F177" s="104" t="s">
        <v>386</v>
      </c>
      <c r="G177" s="104" t="s">
        <v>387</v>
      </c>
      <c r="H177" s="104" t="s">
        <v>388</v>
      </c>
      <c r="I177" s="104" t="s">
        <v>389</v>
      </c>
      <c r="J177" s="104" t="s">
        <v>390</v>
      </c>
      <c r="K177" s="104" t="s">
        <v>391</v>
      </c>
      <c r="L177" s="104" t="s">
        <v>392</v>
      </c>
      <c r="M177" s="104" t="s">
        <v>393</v>
      </c>
      <c r="N177" s="104" t="s">
        <v>394</v>
      </c>
      <c r="O177" s="104" t="s">
        <v>395</v>
      </c>
      <c r="P177" s="104" t="s">
        <v>396</v>
      </c>
      <c r="Q177" s="104" t="s">
        <v>397</v>
      </c>
      <c r="R177" s="38"/>
    </row>
    <row r="178" spans="1:18">
      <c r="A178" s="38"/>
      <c r="B178" s="38">
        <v>80336</v>
      </c>
      <c r="C178" s="104">
        <v>505</v>
      </c>
      <c r="D178" s="104" t="s">
        <v>332</v>
      </c>
      <c r="E178" s="104" t="s">
        <v>398</v>
      </c>
      <c r="F178" s="104" t="s">
        <v>399</v>
      </c>
      <c r="G178" s="104" t="s">
        <v>400</v>
      </c>
      <c r="H178" s="104" t="s">
        <v>401</v>
      </c>
      <c r="I178" s="104" t="s">
        <v>402</v>
      </c>
      <c r="J178" s="104" t="s">
        <v>403</v>
      </c>
      <c r="K178" s="104" t="s">
        <v>404</v>
      </c>
      <c r="L178" s="104" t="s">
        <v>405</v>
      </c>
      <c r="M178" s="104" t="s">
        <v>406</v>
      </c>
      <c r="N178" s="104" t="s">
        <v>407</v>
      </c>
      <c r="O178" s="104" t="s">
        <v>408</v>
      </c>
      <c r="P178" s="104" t="s">
        <v>409</v>
      </c>
      <c r="Q178" s="104" t="s">
        <v>410</v>
      </c>
      <c r="R178" s="38"/>
    </row>
    <row r="179" spans="1:18">
      <c r="A179" s="38"/>
      <c r="B179" s="38">
        <v>80337</v>
      </c>
      <c r="C179" s="104">
        <v>506</v>
      </c>
      <c r="D179" s="104" t="s">
        <v>332</v>
      </c>
      <c r="E179" s="104" t="s">
        <v>1798</v>
      </c>
      <c r="F179" s="104" t="s">
        <v>544</v>
      </c>
      <c r="G179" s="104" t="s">
        <v>545</v>
      </c>
      <c r="H179" s="104" t="s">
        <v>546</v>
      </c>
      <c r="I179" s="104" t="s">
        <v>547</v>
      </c>
      <c r="J179" s="104" t="s">
        <v>548</v>
      </c>
      <c r="K179" s="104" t="s">
        <v>549</v>
      </c>
      <c r="L179" s="104" t="s">
        <v>550</v>
      </c>
      <c r="M179" s="104" t="s">
        <v>551</v>
      </c>
      <c r="N179" s="104" t="s">
        <v>552</v>
      </c>
      <c r="O179" s="104" t="s">
        <v>553</v>
      </c>
      <c r="P179" s="104" t="s">
        <v>554</v>
      </c>
      <c r="Q179" s="104" t="s">
        <v>555</v>
      </c>
      <c r="R179" s="38"/>
    </row>
    <row r="180" spans="1:18">
      <c r="A180" s="38"/>
      <c r="B180" s="38">
        <v>80338</v>
      </c>
      <c r="C180" s="104">
        <v>507</v>
      </c>
      <c r="D180" s="104" t="s">
        <v>332</v>
      </c>
      <c r="E180" s="104" t="s">
        <v>1799</v>
      </c>
      <c r="F180" s="104" t="s">
        <v>556</v>
      </c>
      <c r="G180" s="104" t="s">
        <v>557</v>
      </c>
      <c r="H180" s="104" t="s">
        <v>558</v>
      </c>
      <c r="I180" s="104" t="s">
        <v>559</v>
      </c>
      <c r="J180" s="104" t="s">
        <v>560</v>
      </c>
      <c r="K180" s="104" t="s">
        <v>561</v>
      </c>
      <c r="L180" s="104" t="s">
        <v>562</v>
      </c>
      <c r="M180" s="104" t="s">
        <v>563</v>
      </c>
      <c r="N180" s="104" t="s">
        <v>564</v>
      </c>
      <c r="O180" s="104" t="s">
        <v>565</v>
      </c>
      <c r="P180" s="104" t="s">
        <v>566</v>
      </c>
      <c r="Q180" s="104" t="s">
        <v>567</v>
      </c>
      <c r="R180" s="38"/>
    </row>
    <row r="181" spans="1:18">
      <c r="A181" s="38"/>
      <c r="B181" s="38">
        <v>80339</v>
      </c>
      <c r="C181" s="104">
        <v>508</v>
      </c>
      <c r="D181" s="104" t="s">
        <v>332</v>
      </c>
      <c r="E181" s="104" t="s">
        <v>1800</v>
      </c>
      <c r="F181" s="104" t="s">
        <v>616</v>
      </c>
      <c r="G181" s="104" t="s">
        <v>617</v>
      </c>
      <c r="H181" s="104" t="s">
        <v>618</v>
      </c>
      <c r="I181" s="104" t="s">
        <v>619</v>
      </c>
      <c r="J181" s="104" t="s">
        <v>620</v>
      </c>
      <c r="K181" s="104" t="s">
        <v>621</v>
      </c>
      <c r="L181" s="104" t="s">
        <v>622</v>
      </c>
      <c r="M181" s="104" t="s">
        <v>623</v>
      </c>
      <c r="N181" s="104" t="s">
        <v>624</v>
      </c>
      <c r="O181" s="104" t="s">
        <v>625</v>
      </c>
      <c r="P181" s="104" t="s">
        <v>626</v>
      </c>
      <c r="Q181" s="104" t="s">
        <v>627</v>
      </c>
      <c r="R181" s="38"/>
    </row>
    <row r="182" spans="1:18">
      <c r="A182" s="38"/>
      <c r="B182" s="38">
        <v>80340</v>
      </c>
      <c r="C182" s="104">
        <v>509</v>
      </c>
      <c r="D182" s="104" t="s">
        <v>332</v>
      </c>
      <c r="E182" s="104" t="s">
        <v>1801</v>
      </c>
      <c r="F182" s="104" t="s">
        <v>628</v>
      </c>
      <c r="G182" s="104" t="s">
        <v>629</v>
      </c>
      <c r="H182" s="104" t="s">
        <v>630</v>
      </c>
      <c r="I182" s="104" t="s">
        <v>631</v>
      </c>
      <c r="J182" s="104" t="s">
        <v>632</v>
      </c>
      <c r="K182" s="104" t="s">
        <v>633</v>
      </c>
      <c r="L182" s="104" t="s">
        <v>634</v>
      </c>
      <c r="M182" s="104" t="s">
        <v>635</v>
      </c>
      <c r="N182" s="104" t="s">
        <v>636</v>
      </c>
      <c r="O182" s="104" t="s">
        <v>637</v>
      </c>
      <c r="P182" s="104" t="s">
        <v>638</v>
      </c>
      <c r="Q182" s="104" t="s">
        <v>639</v>
      </c>
      <c r="R182" s="38"/>
    </row>
    <row r="183" spans="1:18">
      <c r="A183" s="38"/>
      <c r="B183" s="38">
        <v>80341</v>
      </c>
      <c r="C183" s="104">
        <v>510</v>
      </c>
      <c r="D183" s="104" t="s">
        <v>332</v>
      </c>
      <c r="E183" s="104" t="s">
        <v>1802</v>
      </c>
      <c r="F183" s="104" t="s">
        <v>640</v>
      </c>
      <c r="G183" s="104" t="s">
        <v>641</v>
      </c>
      <c r="H183" s="104" t="s">
        <v>642</v>
      </c>
      <c r="I183" s="104" t="s">
        <v>643</v>
      </c>
      <c r="J183" s="104" t="s">
        <v>644</v>
      </c>
      <c r="K183" s="104" t="s">
        <v>645</v>
      </c>
      <c r="L183" s="104" t="s">
        <v>646</v>
      </c>
      <c r="M183" s="104" t="s">
        <v>647</v>
      </c>
      <c r="N183" s="104" t="s">
        <v>648</v>
      </c>
      <c r="O183" s="104" t="s">
        <v>649</v>
      </c>
      <c r="P183" s="104" t="s">
        <v>650</v>
      </c>
      <c r="Q183" s="104" t="s">
        <v>651</v>
      </c>
      <c r="R183" s="38"/>
    </row>
    <row r="184" spans="1:18">
      <c r="A184" s="38"/>
      <c r="B184" s="38">
        <v>80342</v>
      </c>
      <c r="C184" s="101">
        <v>601</v>
      </c>
      <c r="D184" s="101" t="s">
        <v>1789</v>
      </c>
      <c r="E184" s="101" t="s">
        <v>411</v>
      </c>
      <c r="F184" s="101" t="s">
        <v>412</v>
      </c>
      <c r="G184" s="101" t="s">
        <v>413</v>
      </c>
      <c r="H184" s="101" t="s">
        <v>414</v>
      </c>
      <c r="I184" s="101" t="s">
        <v>415</v>
      </c>
      <c r="J184" s="101" t="s">
        <v>416</v>
      </c>
      <c r="K184" s="101" t="s">
        <v>417</v>
      </c>
      <c r="L184" s="101" t="s">
        <v>418</v>
      </c>
      <c r="M184" s="101" t="s">
        <v>419</v>
      </c>
      <c r="N184" s="101" t="s">
        <v>980</v>
      </c>
      <c r="O184" s="101" t="s">
        <v>981</v>
      </c>
      <c r="P184" s="101" t="s">
        <v>982</v>
      </c>
      <c r="Q184" s="101" t="s">
        <v>420</v>
      </c>
      <c r="R184" s="38"/>
    </row>
    <row r="185" spans="1:18">
      <c r="A185" s="38"/>
      <c r="B185" s="38">
        <v>80343</v>
      </c>
      <c r="C185" s="101">
        <v>603</v>
      </c>
      <c r="D185" s="101" t="s">
        <v>1789</v>
      </c>
      <c r="E185" s="101" t="s">
        <v>1803</v>
      </c>
      <c r="F185" s="101" t="s">
        <v>983</v>
      </c>
      <c r="G185" s="101" t="s">
        <v>984</v>
      </c>
      <c r="H185" s="101" t="s">
        <v>985</v>
      </c>
      <c r="I185" s="101" t="s">
        <v>986</v>
      </c>
      <c r="J185" s="101" t="s">
        <v>987</v>
      </c>
      <c r="K185" s="101" t="s">
        <v>988</v>
      </c>
      <c r="L185" s="101" t="s">
        <v>989</v>
      </c>
      <c r="M185" s="101" t="s">
        <v>990</v>
      </c>
      <c r="N185" s="101" t="s">
        <v>991</v>
      </c>
      <c r="O185" s="101" t="s">
        <v>992</v>
      </c>
      <c r="P185" s="101" t="s">
        <v>993</v>
      </c>
      <c r="Q185" s="101" t="s">
        <v>994</v>
      </c>
      <c r="R185" s="38"/>
    </row>
    <row r="186" spans="1:18">
      <c r="A186" s="38"/>
      <c r="B186" s="38">
        <v>80344</v>
      </c>
      <c r="C186" s="101">
        <v>602</v>
      </c>
      <c r="D186" s="101" t="s">
        <v>332</v>
      </c>
      <c r="E186" s="101" t="s">
        <v>421</v>
      </c>
      <c r="F186" s="101" t="s">
        <v>422</v>
      </c>
      <c r="G186" s="101" t="s">
        <v>423</v>
      </c>
      <c r="H186" s="101" t="s">
        <v>424</v>
      </c>
      <c r="I186" s="101" t="s">
        <v>425</v>
      </c>
      <c r="J186" s="101" t="s">
        <v>426</v>
      </c>
      <c r="K186" s="101" t="s">
        <v>427</v>
      </c>
      <c r="L186" s="101" t="s">
        <v>428</v>
      </c>
      <c r="M186" s="101" t="s">
        <v>429</v>
      </c>
      <c r="N186" s="101" t="s">
        <v>995</v>
      </c>
      <c r="O186" s="101" t="s">
        <v>996</v>
      </c>
      <c r="P186" s="101" t="s">
        <v>997</v>
      </c>
      <c r="Q186" s="101" t="s">
        <v>430</v>
      </c>
      <c r="R186" s="38"/>
    </row>
    <row r="187" spans="1:18">
      <c r="A187" s="38"/>
      <c r="B187" s="38">
        <v>80345</v>
      </c>
      <c r="C187" s="101">
        <v>604</v>
      </c>
      <c r="D187" s="101" t="s">
        <v>1789</v>
      </c>
      <c r="E187" s="101" t="s">
        <v>1804</v>
      </c>
      <c r="F187" s="101" t="s">
        <v>998</v>
      </c>
      <c r="G187" s="101" t="s">
        <v>999</v>
      </c>
      <c r="H187" s="101" t="s">
        <v>1000</v>
      </c>
      <c r="I187" s="101" t="s">
        <v>1001</v>
      </c>
      <c r="J187" s="101" t="s">
        <v>1002</v>
      </c>
      <c r="K187" s="101" t="s">
        <v>1003</v>
      </c>
      <c r="L187" s="101" t="s">
        <v>1004</v>
      </c>
      <c r="M187" s="101" t="s">
        <v>1005</v>
      </c>
      <c r="N187" s="101" t="s">
        <v>1006</v>
      </c>
      <c r="O187" s="101" t="s">
        <v>1007</v>
      </c>
      <c r="P187" s="101" t="s">
        <v>1008</v>
      </c>
      <c r="Q187" s="101" t="s">
        <v>1009</v>
      </c>
      <c r="R187" s="38"/>
    </row>
    <row r="188" spans="1:18">
      <c r="A188" s="98" t="s">
        <v>13</v>
      </c>
      <c r="B188" s="98"/>
      <c r="C188" s="98" t="s">
        <v>431</v>
      </c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>
      <c r="A189" s="99" t="s">
        <v>432</v>
      </c>
      <c r="B189" s="97" t="s">
        <v>1782</v>
      </c>
      <c r="C189" s="99" t="s">
        <v>433</v>
      </c>
      <c r="D189" s="99" t="s">
        <v>434</v>
      </c>
      <c r="E189" s="99" t="s">
        <v>435</v>
      </c>
      <c r="F189" s="99" t="s">
        <v>436</v>
      </c>
      <c r="G189" s="99" t="s">
        <v>437</v>
      </c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>
      <c r="A190" s="38"/>
      <c r="B190" s="38">
        <v>80400</v>
      </c>
      <c r="C190" s="38" t="s">
        <v>1805</v>
      </c>
      <c r="D190" s="38">
        <v>10</v>
      </c>
      <c r="E190" s="38">
        <v>1</v>
      </c>
      <c r="F190" s="38">
        <v>10</v>
      </c>
      <c r="G190" s="38">
        <v>1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>
        <v>80401</v>
      </c>
      <c r="C191" s="38" t="s">
        <v>1806</v>
      </c>
      <c r="D191" s="51">
        <v>5</v>
      </c>
      <c r="E191" s="51">
        <v>10</v>
      </c>
      <c r="F191" s="51">
        <v>7</v>
      </c>
      <c r="G191" s="51">
        <v>0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>
        <v>80402</v>
      </c>
      <c r="C192" s="38" t="s">
        <v>438</v>
      </c>
      <c r="D192" s="38">
        <v>-1</v>
      </c>
      <c r="E192" s="38">
        <v>0</v>
      </c>
      <c r="F192" s="38">
        <v>-3</v>
      </c>
      <c r="G192" s="38">
        <v>1</v>
      </c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98" t="s">
        <v>13</v>
      </c>
      <c r="B193" s="98"/>
      <c r="C193" s="98" t="s">
        <v>439</v>
      </c>
      <c r="D193" s="98"/>
      <c r="E193" s="98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98"/>
      <c r="Q193" s="98"/>
      <c r="R193" s="98"/>
    </row>
    <row r="194" spans="1:18">
      <c r="A194" s="99" t="s">
        <v>440</v>
      </c>
      <c r="B194" s="97" t="s">
        <v>1782</v>
      </c>
      <c r="C194" s="99" t="s">
        <v>441</v>
      </c>
      <c r="D194" s="99" t="s">
        <v>442</v>
      </c>
      <c r="E194" s="99" t="s">
        <v>58</v>
      </c>
      <c r="F194" s="99" t="s">
        <v>59</v>
      </c>
      <c r="G194" s="99" t="s">
        <v>60</v>
      </c>
      <c r="H194" s="99" t="s">
        <v>61</v>
      </c>
      <c r="I194" s="99" t="s">
        <v>443</v>
      </c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>
      <c r="A195" s="107"/>
      <c r="B195" s="38">
        <v>80500</v>
      </c>
      <c r="C195" s="107">
        <v>1</v>
      </c>
      <c r="D195" s="107" t="s">
        <v>1807</v>
      </c>
      <c r="E195" s="107" t="s">
        <v>1808</v>
      </c>
      <c r="F195" s="107" t="s">
        <v>1809</v>
      </c>
      <c r="G195" s="107" t="s">
        <v>652</v>
      </c>
      <c r="H195" s="107" t="s">
        <v>444</v>
      </c>
      <c r="I195" s="38" t="s">
        <v>445</v>
      </c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>
        <v>80501</v>
      </c>
      <c r="C196" s="38">
        <v>2</v>
      </c>
      <c r="D196" s="38" t="s">
        <v>1810</v>
      </c>
      <c r="E196" s="38" t="s">
        <v>1811</v>
      </c>
      <c r="F196" s="38" t="s">
        <v>1812</v>
      </c>
      <c r="G196" s="38" t="s">
        <v>653</v>
      </c>
      <c r="H196" s="107" t="s">
        <v>444</v>
      </c>
      <c r="I196" s="38" t="s">
        <v>445</v>
      </c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>
        <v>80502</v>
      </c>
      <c r="C197" s="38">
        <v>3</v>
      </c>
      <c r="D197" s="38" t="s">
        <v>446</v>
      </c>
      <c r="E197" s="38" t="s">
        <v>447</v>
      </c>
      <c r="F197" s="38" t="s">
        <v>448</v>
      </c>
      <c r="G197" s="38" t="s">
        <v>449</v>
      </c>
      <c r="H197" s="107" t="s">
        <v>444</v>
      </c>
      <c r="I197" s="38" t="s">
        <v>445</v>
      </c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>
        <v>80503</v>
      </c>
      <c r="C198" s="38">
        <v>4</v>
      </c>
      <c r="D198" s="38" t="s">
        <v>1813</v>
      </c>
      <c r="E198" s="38" t="s">
        <v>1814</v>
      </c>
      <c r="F198" s="38" t="s">
        <v>1815</v>
      </c>
      <c r="G198" s="38" t="s">
        <v>654</v>
      </c>
      <c r="H198" s="107" t="s">
        <v>444</v>
      </c>
      <c r="I198" s="38" t="s">
        <v>445</v>
      </c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>
        <v>80504</v>
      </c>
      <c r="C199" s="38">
        <v>5</v>
      </c>
      <c r="D199" s="38" t="s">
        <v>1816</v>
      </c>
      <c r="E199" s="38" t="s">
        <v>1817</v>
      </c>
      <c r="F199" s="38" t="s">
        <v>1818</v>
      </c>
      <c r="G199" s="38" t="s">
        <v>655</v>
      </c>
      <c r="H199" s="107" t="s">
        <v>444</v>
      </c>
      <c r="I199" s="38" t="s">
        <v>445</v>
      </c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>
        <v>80505</v>
      </c>
      <c r="C200" s="38">
        <v>6</v>
      </c>
      <c r="D200" s="38" t="s">
        <v>1819</v>
      </c>
      <c r="E200" s="38" t="s">
        <v>1820</v>
      </c>
      <c r="F200" s="38" t="s">
        <v>1821</v>
      </c>
      <c r="G200" s="38" t="s">
        <v>656</v>
      </c>
      <c r="H200" s="107" t="s">
        <v>444</v>
      </c>
      <c r="I200" s="38" t="s">
        <v>445</v>
      </c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>
      <c r="A201" s="38"/>
      <c r="B201" s="38">
        <v>80506</v>
      </c>
      <c r="C201" s="38">
        <v>7</v>
      </c>
      <c r="D201" s="38" t="s">
        <v>1822</v>
      </c>
      <c r="E201" s="38" t="s">
        <v>1823</v>
      </c>
      <c r="F201" s="38" t="s">
        <v>1824</v>
      </c>
      <c r="G201" s="38" t="s">
        <v>657</v>
      </c>
      <c r="H201" s="107" t="s">
        <v>444</v>
      </c>
      <c r="I201" s="38" t="s">
        <v>445</v>
      </c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>
      <c r="A202" s="38"/>
      <c r="B202" s="38">
        <v>80507</v>
      </c>
      <c r="C202" s="38">
        <v>8</v>
      </c>
      <c r="D202" s="38" t="s">
        <v>1825</v>
      </c>
      <c r="E202" s="38" t="s">
        <v>1826</v>
      </c>
      <c r="F202" s="38" t="s">
        <v>1827</v>
      </c>
      <c r="G202" s="38" t="s">
        <v>1828</v>
      </c>
      <c r="H202" s="107" t="s">
        <v>444</v>
      </c>
      <c r="I202" s="38" t="s">
        <v>445</v>
      </c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>
      <c r="A203" s="108" t="s">
        <v>458</v>
      </c>
      <c r="B203" s="108"/>
      <c r="C203" s="108"/>
      <c r="D203" s="108" t="s">
        <v>459</v>
      </c>
      <c r="E203" s="108" t="s">
        <v>460</v>
      </c>
      <c r="F203" s="108" t="s">
        <v>1829</v>
      </c>
      <c r="G203" s="108" t="s">
        <v>461</v>
      </c>
      <c r="H203" s="45"/>
      <c r="I203" s="45"/>
      <c r="J203" s="45"/>
      <c r="K203" s="45"/>
      <c r="L203" s="45"/>
      <c r="M203" s="45"/>
      <c r="N203" s="45"/>
      <c r="O203" s="45"/>
      <c r="P203" s="45"/>
      <c r="Q203" s="38"/>
      <c r="R203" s="38"/>
    </row>
    <row r="204" spans="1:18">
      <c r="A204" s="109" t="s">
        <v>462</v>
      </c>
      <c r="B204" s="97" t="s">
        <v>1782</v>
      </c>
      <c r="C204" s="109" t="s">
        <v>450</v>
      </c>
      <c r="D204" s="109" t="s">
        <v>442</v>
      </c>
      <c r="E204" s="109" t="s">
        <v>463</v>
      </c>
      <c r="F204" s="109" t="s">
        <v>464</v>
      </c>
      <c r="G204" s="109" t="s">
        <v>465</v>
      </c>
      <c r="H204" s="90" t="s">
        <v>1830</v>
      </c>
      <c r="I204" s="90"/>
      <c r="J204" s="90"/>
      <c r="K204" s="90"/>
      <c r="L204" s="90"/>
      <c r="M204" s="90"/>
      <c r="N204" s="90"/>
      <c r="O204" s="90"/>
      <c r="P204" s="90"/>
      <c r="Q204" s="38"/>
      <c r="R204" s="38"/>
    </row>
    <row r="205" spans="1:18">
      <c r="A205" s="37"/>
      <c r="B205" s="38">
        <v>80600</v>
      </c>
      <c r="C205" s="37">
        <v>0</v>
      </c>
      <c r="D205" s="37" t="s">
        <v>466</v>
      </c>
      <c r="E205" s="37">
        <v>1</v>
      </c>
      <c r="F205" s="37">
        <v>1</v>
      </c>
      <c r="G205" s="38">
        <v>0</v>
      </c>
      <c r="H205" s="37" t="s">
        <v>1831</v>
      </c>
      <c r="I205" s="37"/>
      <c r="J205" s="37"/>
      <c r="K205" s="37"/>
      <c r="L205" s="37"/>
      <c r="M205" s="37"/>
      <c r="N205" s="37"/>
      <c r="O205" s="37"/>
      <c r="P205" s="37"/>
      <c r="Q205" s="38"/>
      <c r="R205" s="38"/>
    </row>
    <row r="206" spans="1:18">
      <c r="A206" s="38"/>
      <c r="B206" s="38">
        <v>80601</v>
      </c>
      <c r="C206" s="38">
        <v>1</v>
      </c>
      <c r="D206" s="38" t="s">
        <v>467</v>
      </c>
      <c r="E206" s="38">
        <v>2</v>
      </c>
      <c r="F206" s="38">
        <v>2</v>
      </c>
      <c r="G206" s="38">
        <v>10</v>
      </c>
      <c r="H206" s="38" t="s">
        <v>1832</v>
      </c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>
      <c r="A207" s="38"/>
      <c r="B207" s="38">
        <v>80602</v>
      </c>
      <c r="C207" s="38">
        <v>2</v>
      </c>
      <c r="D207" s="38" t="s">
        <v>468</v>
      </c>
      <c r="E207" s="38">
        <v>3</v>
      </c>
      <c r="F207" s="38">
        <v>3</v>
      </c>
      <c r="G207" s="38">
        <v>15</v>
      </c>
      <c r="H207" s="38" t="s">
        <v>1833</v>
      </c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>
      <c r="A208" s="38"/>
      <c r="B208" s="38">
        <v>80603</v>
      </c>
      <c r="C208" s="38">
        <v>3</v>
      </c>
      <c r="D208" s="38" t="s">
        <v>469</v>
      </c>
      <c r="E208" s="38">
        <v>3</v>
      </c>
      <c r="F208" s="38">
        <v>2</v>
      </c>
      <c r="G208" s="38">
        <v>20</v>
      </c>
      <c r="H208" s="38" t="s">
        <v>1834</v>
      </c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>
      <c r="A209" s="38"/>
      <c r="B209" s="38">
        <v>80604</v>
      </c>
      <c r="C209" s="38">
        <v>4</v>
      </c>
      <c r="D209" s="38" t="s">
        <v>470</v>
      </c>
      <c r="E209" s="38">
        <v>5</v>
      </c>
      <c r="F209" s="38">
        <v>2</v>
      </c>
      <c r="G209" s="38">
        <v>25</v>
      </c>
      <c r="H209" s="38" t="s">
        <v>1835</v>
      </c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s="41" customFormat="1">
      <c r="A210" s="99" t="s">
        <v>1836</v>
      </c>
      <c r="B210" s="97" t="s">
        <v>1782</v>
      </c>
      <c r="C210" s="99" t="s">
        <v>1837</v>
      </c>
      <c r="D210" s="99" t="s">
        <v>1838</v>
      </c>
      <c r="E210" s="99" t="s">
        <v>507</v>
      </c>
      <c r="F210" s="99" t="s">
        <v>508</v>
      </c>
      <c r="G210" s="99" t="s">
        <v>509</v>
      </c>
      <c r="H210" s="99" t="s">
        <v>510</v>
      </c>
      <c r="I210" s="99" t="s">
        <v>543</v>
      </c>
      <c r="J210" s="99" t="s">
        <v>1839</v>
      </c>
      <c r="K210" s="99"/>
      <c r="L210" s="99"/>
      <c r="M210" s="99"/>
      <c r="N210" s="99"/>
      <c r="O210" s="90"/>
      <c r="P210" s="90"/>
      <c r="Q210" s="90"/>
      <c r="R210" s="90"/>
    </row>
    <row r="211" spans="1:18">
      <c r="A211" s="110"/>
      <c r="B211" s="38">
        <v>90001</v>
      </c>
      <c r="C211" s="111">
        <v>90001</v>
      </c>
      <c r="D211" s="112">
        <v>2</v>
      </c>
      <c r="E211" s="112">
        <v>4</v>
      </c>
      <c r="F211" s="112">
        <v>6</v>
      </c>
      <c r="G211" s="112">
        <v>8</v>
      </c>
      <c r="H211" s="112">
        <v>10</v>
      </c>
      <c r="I211" s="112">
        <v>15</v>
      </c>
      <c r="J211" s="112" t="s">
        <v>1840</v>
      </c>
      <c r="K211" s="110"/>
      <c r="L211" s="110"/>
      <c r="M211" s="110"/>
      <c r="N211" s="110"/>
      <c r="O211" s="38"/>
      <c r="P211" s="38"/>
      <c r="Q211" s="38"/>
      <c r="R211" s="38"/>
    </row>
    <row r="212" spans="1:18">
      <c r="A212" s="110"/>
      <c r="B212" s="38">
        <v>90002</v>
      </c>
      <c r="C212" s="111">
        <v>90002</v>
      </c>
      <c r="D212" s="112">
        <v>50</v>
      </c>
      <c r="E212" s="112">
        <v>60</v>
      </c>
      <c r="F212" s="112">
        <v>70</v>
      </c>
      <c r="G212" s="112">
        <v>90</v>
      </c>
      <c r="H212" s="112">
        <v>130</v>
      </c>
      <c r="I212" s="112">
        <v>200</v>
      </c>
      <c r="J212" s="112" t="s">
        <v>1841</v>
      </c>
      <c r="K212" s="110"/>
      <c r="L212" s="110"/>
      <c r="M212" s="110"/>
      <c r="N212" s="110"/>
      <c r="O212" s="38"/>
      <c r="P212" s="38"/>
      <c r="Q212" s="38"/>
      <c r="R212" s="38"/>
    </row>
    <row r="213" spans="1:18">
      <c r="A213" s="110"/>
      <c r="B213" s="38">
        <v>90003</v>
      </c>
      <c r="C213" s="111">
        <v>90003</v>
      </c>
      <c r="D213" s="112">
        <v>25</v>
      </c>
      <c r="E213" s="112">
        <v>40</v>
      </c>
      <c r="F213" s="112">
        <v>55</v>
      </c>
      <c r="G213" s="112">
        <v>70</v>
      </c>
      <c r="H213" s="112">
        <v>85</v>
      </c>
      <c r="I213" s="112">
        <v>100</v>
      </c>
      <c r="J213" s="112" t="s">
        <v>1842</v>
      </c>
      <c r="K213" s="110"/>
      <c r="L213" s="110"/>
      <c r="M213" s="110"/>
      <c r="N213" s="110"/>
      <c r="O213" s="38"/>
      <c r="P213" s="38"/>
      <c r="Q213" s="38"/>
      <c r="R213" s="38"/>
    </row>
    <row r="214" spans="1:18">
      <c r="A214" s="110"/>
      <c r="B214" s="38">
        <v>90004</v>
      </c>
      <c r="C214" s="111">
        <v>90004</v>
      </c>
      <c r="D214" s="112">
        <v>8</v>
      </c>
      <c r="E214" s="112">
        <v>10</v>
      </c>
      <c r="F214" s="112">
        <v>12</v>
      </c>
      <c r="G214" s="112">
        <v>14</v>
      </c>
      <c r="H214" s="112">
        <v>16</v>
      </c>
      <c r="I214" s="112">
        <v>20</v>
      </c>
      <c r="J214" s="112" t="s">
        <v>786</v>
      </c>
      <c r="K214" s="110"/>
      <c r="L214" s="110"/>
      <c r="M214" s="110"/>
      <c r="N214" s="110"/>
      <c r="O214" s="38"/>
      <c r="P214" s="38"/>
      <c r="Q214" s="38"/>
      <c r="R214" s="38"/>
    </row>
    <row r="215" spans="1:18">
      <c r="A215" s="110"/>
      <c r="B215" s="38">
        <v>90005</v>
      </c>
      <c r="C215" s="111">
        <v>90005</v>
      </c>
      <c r="D215" s="112">
        <v>100</v>
      </c>
      <c r="E215" s="112">
        <v>200</v>
      </c>
      <c r="F215" s="112">
        <v>300</v>
      </c>
      <c r="G215" s="112">
        <v>400</v>
      </c>
      <c r="H215" s="112">
        <v>500</v>
      </c>
      <c r="I215" s="112">
        <v>600</v>
      </c>
      <c r="J215" s="112" t="s">
        <v>1843</v>
      </c>
      <c r="K215" s="110"/>
      <c r="L215" s="110"/>
      <c r="M215" s="110"/>
      <c r="N215" s="110"/>
      <c r="O215" s="38"/>
      <c r="P215" s="38"/>
      <c r="Q215" s="38"/>
      <c r="R215" s="38"/>
    </row>
    <row r="216" spans="1:18" s="67" customFormat="1">
      <c r="A216" s="98" t="s">
        <v>682</v>
      </c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45"/>
      <c r="Q216" s="45"/>
      <c r="R216" s="45"/>
    </row>
    <row r="217" spans="1:18" s="67" customFormat="1">
      <c r="A217" s="45" t="s">
        <v>683</v>
      </c>
      <c r="B217" s="45"/>
      <c r="C217" s="45"/>
      <c r="D217" s="45"/>
      <c r="E217" s="45"/>
      <c r="F217" s="45"/>
      <c r="G217" s="45"/>
      <c r="H217" s="45"/>
      <c r="I217" s="45"/>
      <c r="J217" s="45" t="s">
        <v>1844</v>
      </c>
      <c r="K217" s="45"/>
      <c r="L217" s="45"/>
      <c r="M217" s="45"/>
      <c r="N217" s="45"/>
      <c r="O217" s="45"/>
      <c r="P217" s="45"/>
      <c r="Q217" s="45"/>
      <c r="R217" s="45"/>
    </row>
    <row r="218" spans="1:18">
      <c r="A218" s="99" t="s">
        <v>684</v>
      </c>
      <c r="B218" s="97" t="s">
        <v>685</v>
      </c>
      <c r="C218" s="99" t="s">
        <v>686</v>
      </c>
      <c r="D218" s="99" t="s">
        <v>687</v>
      </c>
      <c r="E218" s="99" t="s">
        <v>688</v>
      </c>
      <c r="F218" s="99" t="s">
        <v>689</v>
      </c>
      <c r="G218" s="99"/>
      <c r="H218" s="99"/>
      <c r="I218" s="99"/>
      <c r="J218" s="99"/>
      <c r="K218" s="99"/>
      <c r="L218" s="99"/>
      <c r="M218" s="99"/>
      <c r="N218" s="99"/>
      <c r="O218" s="99"/>
      <c r="P218" s="38"/>
      <c r="Q218" s="38"/>
      <c r="R218" s="38"/>
    </row>
    <row r="219" spans="1:18">
      <c r="A219" s="38"/>
      <c r="B219" s="38">
        <v>100001</v>
      </c>
      <c r="C219" s="113">
        <v>5</v>
      </c>
      <c r="D219" s="113">
        <v>901</v>
      </c>
      <c r="E219" s="113">
        <v>1</v>
      </c>
      <c r="F219" s="113" t="s">
        <v>690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>
      <c r="A220" s="38"/>
      <c r="B220" s="38">
        <v>100002</v>
      </c>
      <c r="C220" s="114">
        <v>10</v>
      </c>
      <c r="D220" s="114">
        <v>5103</v>
      </c>
      <c r="E220" s="114">
        <v>1</v>
      </c>
      <c r="F220" s="114" t="s">
        <v>691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>
      <c r="A221" s="38"/>
      <c r="B221" s="38">
        <v>100003</v>
      </c>
      <c r="C221" s="113">
        <v>15</v>
      </c>
      <c r="D221" s="113">
        <v>5006</v>
      </c>
      <c r="E221" s="113">
        <v>1</v>
      </c>
      <c r="F221" s="113" t="s">
        <v>692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>
      <c r="A222" s="38"/>
      <c r="B222" s="38">
        <v>100004</v>
      </c>
      <c r="C222" s="114">
        <v>20</v>
      </c>
      <c r="D222" s="114">
        <v>1401</v>
      </c>
      <c r="E222" s="114">
        <v>1</v>
      </c>
      <c r="F222" s="114" t="s">
        <v>1845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>
      <c r="A223" s="38"/>
      <c r="B223" s="38">
        <v>100005</v>
      </c>
      <c r="C223" s="113">
        <v>30</v>
      </c>
      <c r="D223" s="113">
        <v>7</v>
      </c>
      <c r="E223" s="113">
        <v>1</v>
      </c>
      <c r="F223" s="113" t="s">
        <v>1846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s="67" customFormat="1">
      <c r="A224" s="45" t="s">
        <v>693</v>
      </c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1:18">
      <c r="A225" s="99" t="s">
        <v>1847</v>
      </c>
      <c r="B225" s="97" t="s">
        <v>685</v>
      </c>
      <c r="C225" s="99" t="s">
        <v>694</v>
      </c>
      <c r="D225" s="99" t="s">
        <v>687</v>
      </c>
      <c r="E225" s="99" t="s">
        <v>688</v>
      </c>
      <c r="F225" s="99" t="s">
        <v>689</v>
      </c>
      <c r="G225" s="99"/>
      <c r="H225" s="99"/>
      <c r="I225" s="99"/>
      <c r="J225" s="99"/>
      <c r="K225" s="99"/>
      <c r="L225" s="99"/>
      <c r="M225" s="99"/>
      <c r="N225" s="99"/>
      <c r="O225" s="99"/>
      <c r="P225" s="38"/>
      <c r="Q225" s="38"/>
      <c r="R225" s="38"/>
    </row>
    <row r="226" spans="1:18">
      <c r="A226" s="38"/>
      <c r="B226" s="38">
        <v>110001</v>
      </c>
      <c r="C226" s="115">
        <v>1</v>
      </c>
      <c r="D226" s="115">
        <v>5111</v>
      </c>
      <c r="E226" s="115">
        <v>1</v>
      </c>
      <c r="F226" s="115" t="s">
        <v>695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>
      <c r="A227" s="38"/>
      <c r="B227" s="38">
        <v>110002</v>
      </c>
      <c r="C227" s="116">
        <v>2</v>
      </c>
      <c r="D227" s="116">
        <v>5100</v>
      </c>
      <c r="E227" s="116">
        <v>1</v>
      </c>
      <c r="F227" s="116" t="s">
        <v>696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>
      <c r="A228" s="38"/>
      <c r="B228" s="38">
        <v>110003</v>
      </c>
      <c r="C228" s="115">
        <v>3</v>
      </c>
      <c r="D228" s="115">
        <v>5112</v>
      </c>
      <c r="E228" s="115">
        <v>1</v>
      </c>
      <c r="F228" s="115" t="s">
        <v>697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>
      <c r="A229" s="38"/>
      <c r="B229" s="38">
        <v>110004</v>
      </c>
      <c r="C229" s="116">
        <v>4</v>
      </c>
      <c r="D229" s="116">
        <v>5113</v>
      </c>
      <c r="E229" s="116">
        <v>1</v>
      </c>
      <c r="F229" s="116" t="s">
        <v>698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>
      <c r="A230" s="38"/>
      <c r="B230" s="38">
        <v>110005</v>
      </c>
      <c r="C230" s="115">
        <v>5</v>
      </c>
      <c r="D230" s="115">
        <v>5007</v>
      </c>
      <c r="E230" s="115">
        <v>1</v>
      </c>
      <c r="F230" s="115" t="s">
        <v>699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s="67" customFormat="1">
      <c r="A231" s="45" t="s">
        <v>700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>
      <c r="A232" s="99" t="s">
        <v>701</v>
      </c>
      <c r="B232" s="97" t="s">
        <v>685</v>
      </c>
      <c r="C232" s="99" t="s">
        <v>687</v>
      </c>
      <c r="D232" s="99" t="s">
        <v>688</v>
      </c>
      <c r="E232" s="99" t="s">
        <v>689</v>
      </c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38"/>
      <c r="Q232" s="38"/>
      <c r="R232" s="38"/>
    </row>
    <row r="233" spans="1:18">
      <c r="A233" s="38"/>
      <c r="B233" s="38">
        <v>120000</v>
      </c>
      <c r="C233" s="117">
        <v>5105</v>
      </c>
      <c r="D233" s="117">
        <v>1</v>
      </c>
      <c r="E233" s="38" t="s">
        <v>702</v>
      </c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s="67" customFormat="1">
      <c r="A234" s="45" t="s">
        <v>1848</v>
      </c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>
      <c r="A235" s="38" t="s">
        <v>1618</v>
      </c>
      <c r="B235" s="97" t="s">
        <v>685</v>
      </c>
      <c r="C235" s="38" t="s">
        <v>710</v>
      </c>
      <c r="D235" s="38" t="s">
        <v>711</v>
      </c>
      <c r="E235" s="38" t="s">
        <v>1619</v>
      </c>
      <c r="F235" s="38" t="s">
        <v>1620</v>
      </c>
      <c r="G235" s="38" t="s">
        <v>507</v>
      </c>
      <c r="H235" s="38" t="s">
        <v>508</v>
      </c>
      <c r="I235" s="38" t="s">
        <v>509</v>
      </c>
      <c r="J235" s="38" t="s">
        <v>510</v>
      </c>
      <c r="K235" s="38" t="s">
        <v>543</v>
      </c>
      <c r="L235" s="38" t="s">
        <v>762</v>
      </c>
      <c r="M235" s="38" t="s">
        <v>763</v>
      </c>
      <c r="N235" s="38" t="s">
        <v>764</v>
      </c>
      <c r="O235" s="38" t="s">
        <v>765</v>
      </c>
      <c r="P235" s="38" t="s">
        <v>766</v>
      </c>
      <c r="Q235" s="38" t="s">
        <v>767</v>
      </c>
      <c r="R235" s="38" t="s">
        <v>768</v>
      </c>
    </row>
    <row r="236" spans="1:18">
      <c r="A236" s="38"/>
      <c r="B236" s="38">
        <v>130000</v>
      </c>
      <c r="C236" s="37" t="s">
        <v>788</v>
      </c>
      <c r="D236" s="37" t="s">
        <v>1621</v>
      </c>
      <c r="E236" s="37" t="s">
        <v>1622</v>
      </c>
      <c r="F236" s="118" t="s">
        <v>769</v>
      </c>
      <c r="G236" s="118" t="s">
        <v>1623</v>
      </c>
      <c r="H236" s="118" t="s">
        <v>770</v>
      </c>
      <c r="I236" s="118" t="s">
        <v>771</v>
      </c>
      <c r="J236" s="118" t="s">
        <v>772</v>
      </c>
      <c r="K236" s="118" t="s">
        <v>773</v>
      </c>
      <c r="L236" s="118" t="s">
        <v>774</v>
      </c>
      <c r="M236" s="118" t="s">
        <v>775</v>
      </c>
      <c r="N236" s="118" t="s">
        <v>776</v>
      </c>
      <c r="O236" s="118" t="s">
        <v>777</v>
      </c>
      <c r="P236" s="118" t="s">
        <v>1624</v>
      </c>
      <c r="Q236" s="118" t="s">
        <v>778</v>
      </c>
      <c r="R236" s="118" t="s">
        <v>1625</v>
      </c>
    </row>
    <row r="237" spans="1:18">
      <c r="A237" s="38"/>
      <c r="B237" s="38">
        <v>130001</v>
      </c>
      <c r="C237" s="37" t="s">
        <v>788</v>
      </c>
      <c r="D237" s="37" t="s">
        <v>1621</v>
      </c>
      <c r="E237" s="37" t="s">
        <v>1626</v>
      </c>
      <c r="F237" s="119" t="s">
        <v>779</v>
      </c>
      <c r="G237" s="119" t="s">
        <v>779</v>
      </c>
      <c r="H237" s="119" t="s">
        <v>779</v>
      </c>
      <c r="I237" s="119" t="s">
        <v>779</v>
      </c>
      <c r="J237" s="119" t="s">
        <v>779</v>
      </c>
      <c r="K237" s="119" t="s">
        <v>779</v>
      </c>
      <c r="L237" s="119" t="s">
        <v>779</v>
      </c>
      <c r="M237" s="119" t="s">
        <v>779</v>
      </c>
      <c r="N237" s="119" t="s">
        <v>779</v>
      </c>
      <c r="O237" s="119" t="s">
        <v>779</v>
      </c>
      <c r="P237" s="119" t="s">
        <v>779</v>
      </c>
      <c r="Q237" s="119" t="s">
        <v>779</v>
      </c>
      <c r="R237" s="119" t="s">
        <v>1627</v>
      </c>
    </row>
    <row r="238" spans="1:18">
      <c r="A238" s="38"/>
      <c r="B238" s="38">
        <v>130002</v>
      </c>
      <c r="C238" s="37" t="s">
        <v>788</v>
      </c>
      <c r="D238" s="37" t="s">
        <v>1621</v>
      </c>
      <c r="E238" s="37" t="s">
        <v>1628</v>
      </c>
      <c r="F238" s="119" t="s">
        <v>780</v>
      </c>
      <c r="G238" s="119" t="s">
        <v>781</v>
      </c>
      <c r="H238" s="119" t="s">
        <v>782</v>
      </c>
      <c r="I238" s="119" t="s">
        <v>783</v>
      </c>
      <c r="J238" s="119" t="s">
        <v>784</v>
      </c>
      <c r="K238" s="119" t="s">
        <v>784</v>
      </c>
      <c r="L238" s="119" t="s">
        <v>784</v>
      </c>
      <c r="M238" s="119" t="s">
        <v>784</v>
      </c>
      <c r="N238" s="119" t="s">
        <v>784</v>
      </c>
      <c r="O238" s="119" t="s">
        <v>784</v>
      </c>
      <c r="P238" s="119" t="s">
        <v>784</v>
      </c>
      <c r="Q238" s="119" t="s">
        <v>784</v>
      </c>
      <c r="R238" s="119" t="s">
        <v>784</v>
      </c>
    </row>
    <row r="239" spans="1:18">
      <c r="A239" s="38"/>
      <c r="B239" s="38">
        <v>130003</v>
      </c>
      <c r="C239" s="37" t="s">
        <v>788</v>
      </c>
      <c r="D239" s="37" t="s">
        <v>1629</v>
      </c>
      <c r="E239" s="37" t="s">
        <v>1622</v>
      </c>
      <c r="F239" s="118" t="s">
        <v>1630</v>
      </c>
      <c r="G239" s="118" t="s">
        <v>1631</v>
      </c>
      <c r="H239" s="118" t="s">
        <v>1632</v>
      </c>
      <c r="I239" s="118" t="s">
        <v>1633</v>
      </c>
      <c r="J239" s="118" t="s">
        <v>1634</v>
      </c>
      <c r="K239" s="120" t="s">
        <v>1635</v>
      </c>
      <c r="L239" s="118" t="s">
        <v>1636</v>
      </c>
      <c r="M239" s="118" t="s">
        <v>1637</v>
      </c>
      <c r="N239" s="118" t="s">
        <v>1638</v>
      </c>
      <c r="O239" s="118" t="s">
        <v>1639</v>
      </c>
      <c r="P239" s="118" t="s">
        <v>1640</v>
      </c>
      <c r="Q239" s="118" t="s">
        <v>1641</v>
      </c>
      <c r="R239" s="118" t="s">
        <v>1642</v>
      </c>
    </row>
    <row r="240" spans="1:18">
      <c r="A240" s="38"/>
      <c r="B240" s="38">
        <v>130004</v>
      </c>
      <c r="C240" s="37" t="s">
        <v>788</v>
      </c>
      <c r="D240" s="37" t="s">
        <v>1629</v>
      </c>
      <c r="E240" s="37" t="s">
        <v>1626</v>
      </c>
      <c r="F240" s="119" t="s">
        <v>779</v>
      </c>
      <c r="G240" s="119" t="s">
        <v>779</v>
      </c>
      <c r="H240" s="119" t="s">
        <v>779</v>
      </c>
      <c r="I240" s="119" t="s">
        <v>779</v>
      </c>
      <c r="J240" s="119" t="s">
        <v>779</v>
      </c>
      <c r="K240" s="119" t="s">
        <v>779</v>
      </c>
      <c r="L240" s="119" t="s">
        <v>779</v>
      </c>
      <c r="M240" s="119" t="s">
        <v>779</v>
      </c>
      <c r="N240" s="119" t="s">
        <v>779</v>
      </c>
      <c r="O240" s="119" t="s">
        <v>779</v>
      </c>
      <c r="P240" s="119" t="s">
        <v>779</v>
      </c>
      <c r="Q240" s="119" t="s">
        <v>779</v>
      </c>
      <c r="R240" s="119" t="s">
        <v>779</v>
      </c>
    </row>
    <row r="241" spans="1:18">
      <c r="A241" s="38"/>
      <c r="B241" s="38">
        <v>130005</v>
      </c>
      <c r="C241" s="37" t="s">
        <v>788</v>
      </c>
      <c r="D241" s="37" t="s">
        <v>1629</v>
      </c>
      <c r="E241" s="37" t="s">
        <v>1628</v>
      </c>
      <c r="F241" s="120" t="s">
        <v>1643</v>
      </c>
      <c r="G241" s="119" t="s">
        <v>784</v>
      </c>
      <c r="H241" s="119" t="s">
        <v>784</v>
      </c>
      <c r="I241" s="119" t="s">
        <v>784</v>
      </c>
      <c r="J241" s="119" t="s">
        <v>784</v>
      </c>
      <c r="K241" s="119" t="s">
        <v>784</v>
      </c>
      <c r="L241" s="119" t="s">
        <v>784</v>
      </c>
      <c r="M241" s="119" t="s">
        <v>784</v>
      </c>
      <c r="N241" s="119" t="s">
        <v>784</v>
      </c>
      <c r="O241" s="119" t="s">
        <v>784</v>
      </c>
      <c r="P241" s="119" t="s">
        <v>784</v>
      </c>
      <c r="Q241" s="119" t="s">
        <v>784</v>
      </c>
      <c r="R241" s="119" t="s">
        <v>784</v>
      </c>
    </row>
    <row r="242" spans="1:18">
      <c r="A242" s="38"/>
      <c r="B242" s="38">
        <v>130006</v>
      </c>
      <c r="C242" s="37" t="s">
        <v>788</v>
      </c>
      <c r="D242" s="37" t="s">
        <v>1644</v>
      </c>
      <c r="E242" s="37" t="s">
        <v>1622</v>
      </c>
      <c r="F242" s="118" t="s">
        <v>1645</v>
      </c>
      <c r="G242" s="118" t="s">
        <v>1646</v>
      </c>
      <c r="H242" s="118" t="s">
        <v>1647</v>
      </c>
      <c r="I242" s="118" t="s">
        <v>1648</v>
      </c>
      <c r="J242" s="118" t="s">
        <v>1649</v>
      </c>
      <c r="K242" s="120" t="s">
        <v>1650</v>
      </c>
      <c r="L242" s="118" t="s">
        <v>1651</v>
      </c>
      <c r="M242" s="118" t="s">
        <v>1652</v>
      </c>
      <c r="N242" s="118" t="s">
        <v>1653</v>
      </c>
      <c r="O242" s="118" t="s">
        <v>1654</v>
      </c>
      <c r="P242" s="118" t="s">
        <v>1655</v>
      </c>
      <c r="Q242" s="118" t="s">
        <v>1656</v>
      </c>
      <c r="R242" s="118" t="s">
        <v>1657</v>
      </c>
    </row>
    <row r="243" spans="1:18">
      <c r="A243" s="38"/>
      <c r="B243" s="38">
        <v>130007</v>
      </c>
      <c r="C243" s="37" t="s">
        <v>788</v>
      </c>
      <c r="D243" s="37" t="s">
        <v>1644</v>
      </c>
      <c r="E243" s="37" t="s">
        <v>1626</v>
      </c>
      <c r="F243" s="119" t="s">
        <v>779</v>
      </c>
      <c r="G243" s="119" t="s">
        <v>779</v>
      </c>
      <c r="H243" s="119" t="s">
        <v>779</v>
      </c>
      <c r="I243" s="119" t="s">
        <v>779</v>
      </c>
      <c r="J243" s="119" t="s">
        <v>779</v>
      </c>
      <c r="K243" s="119" t="s">
        <v>779</v>
      </c>
      <c r="L243" s="119" t="s">
        <v>779</v>
      </c>
      <c r="M243" s="119" t="s">
        <v>779</v>
      </c>
      <c r="N243" s="119" t="s">
        <v>779</v>
      </c>
      <c r="O243" s="119" t="s">
        <v>779</v>
      </c>
      <c r="P243" s="119" t="s">
        <v>779</v>
      </c>
      <c r="Q243" s="119" t="s">
        <v>779</v>
      </c>
      <c r="R243" s="119" t="s">
        <v>779</v>
      </c>
    </row>
    <row r="244" spans="1:18">
      <c r="A244" s="38"/>
      <c r="B244" s="38">
        <v>130008</v>
      </c>
      <c r="C244" s="37" t="s">
        <v>788</v>
      </c>
      <c r="D244" s="37" t="s">
        <v>1644</v>
      </c>
      <c r="E244" s="37" t="s">
        <v>1628</v>
      </c>
      <c r="F244" s="120" t="s">
        <v>1643</v>
      </c>
      <c r="G244" s="119" t="s">
        <v>784</v>
      </c>
      <c r="H244" s="119" t="s">
        <v>784</v>
      </c>
      <c r="I244" s="119" t="s">
        <v>784</v>
      </c>
      <c r="J244" s="119" t="s">
        <v>784</v>
      </c>
      <c r="K244" s="119" t="s">
        <v>784</v>
      </c>
      <c r="L244" s="119" t="s">
        <v>784</v>
      </c>
      <c r="M244" s="119" t="s">
        <v>784</v>
      </c>
      <c r="N244" s="119" t="s">
        <v>784</v>
      </c>
      <c r="O244" s="119" t="s">
        <v>784</v>
      </c>
      <c r="P244" s="119" t="s">
        <v>784</v>
      </c>
      <c r="Q244" s="119" t="s">
        <v>784</v>
      </c>
      <c r="R244" s="119" t="s">
        <v>784</v>
      </c>
    </row>
    <row r="245" spans="1:18">
      <c r="A245" s="38" t="s">
        <v>13</v>
      </c>
      <c r="B245" s="38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>
      <c r="A246" s="38"/>
      <c r="B246" s="38">
        <v>130009</v>
      </c>
      <c r="C246" s="37" t="s">
        <v>800</v>
      </c>
      <c r="D246" s="37" t="s">
        <v>1621</v>
      </c>
      <c r="E246" s="37" t="s">
        <v>1622</v>
      </c>
      <c r="F246" s="118" t="s">
        <v>1658</v>
      </c>
      <c r="G246" s="118" t="s">
        <v>1849</v>
      </c>
      <c r="H246" s="118" t="s">
        <v>1850</v>
      </c>
      <c r="I246" s="118" t="s">
        <v>1659</v>
      </c>
      <c r="J246" s="118" t="s">
        <v>1660</v>
      </c>
      <c r="K246" s="118" t="s">
        <v>1661</v>
      </c>
      <c r="L246" s="118" t="s">
        <v>1662</v>
      </c>
      <c r="M246" s="118" t="s">
        <v>1663</v>
      </c>
      <c r="N246" s="118" t="s">
        <v>1664</v>
      </c>
      <c r="O246" s="118" t="s">
        <v>1665</v>
      </c>
      <c r="P246" s="118" t="s">
        <v>1666</v>
      </c>
      <c r="Q246" s="118" t="s">
        <v>1667</v>
      </c>
      <c r="R246" s="118" t="s">
        <v>1668</v>
      </c>
    </row>
    <row r="247" spans="1:18">
      <c r="A247" s="38"/>
      <c r="B247" s="38">
        <v>130010</v>
      </c>
      <c r="C247" s="37" t="s">
        <v>800</v>
      </c>
      <c r="D247" s="37" t="s">
        <v>1621</v>
      </c>
      <c r="E247" s="37" t="s">
        <v>1626</v>
      </c>
      <c r="F247" s="119" t="s">
        <v>779</v>
      </c>
      <c r="G247" s="119" t="s">
        <v>779</v>
      </c>
      <c r="H247" s="119" t="s">
        <v>779</v>
      </c>
      <c r="I247" s="119" t="s">
        <v>779</v>
      </c>
      <c r="J247" s="119" t="s">
        <v>779</v>
      </c>
      <c r="K247" s="119" t="s">
        <v>779</v>
      </c>
      <c r="L247" s="119" t="s">
        <v>779</v>
      </c>
      <c r="M247" s="119" t="s">
        <v>779</v>
      </c>
      <c r="N247" s="119" t="s">
        <v>779</v>
      </c>
      <c r="O247" s="119" t="s">
        <v>779</v>
      </c>
      <c r="P247" s="119" t="s">
        <v>779</v>
      </c>
      <c r="Q247" s="119" t="s">
        <v>779</v>
      </c>
      <c r="R247" s="119" t="s">
        <v>1669</v>
      </c>
    </row>
    <row r="248" spans="1:18">
      <c r="A248" s="38"/>
      <c r="B248" s="38">
        <v>130011</v>
      </c>
      <c r="C248" s="37" t="s">
        <v>800</v>
      </c>
      <c r="D248" s="37" t="s">
        <v>1621</v>
      </c>
      <c r="E248" s="37" t="s">
        <v>1628</v>
      </c>
      <c r="F248" s="119" t="s">
        <v>1643</v>
      </c>
      <c r="G248" s="119" t="s">
        <v>784</v>
      </c>
      <c r="H248" s="119" t="s">
        <v>784</v>
      </c>
      <c r="I248" s="119" t="s">
        <v>784</v>
      </c>
      <c r="J248" s="119" t="s">
        <v>784</v>
      </c>
      <c r="K248" s="119" t="s">
        <v>784</v>
      </c>
      <c r="L248" s="119" t="s">
        <v>784</v>
      </c>
      <c r="M248" s="119" t="s">
        <v>784</v>
      </c>
      <c r="N248" s="119" t="s">
        <v>784</v>
      </c>
      <c r="O248" s="119" t="s">
        <v>784</v>
      </c>
      <c r="P248" s="119" t="s">
        <v>784</v>
      </c>
      <c r="Q248" s="119" t="s">
        <v>784</v>
      </c>
      <c r="R248" s="119" t="s">
        <v>784</v>
      </c>
    </row>
    <row r="249" spans="1:18">
      <c r="A249" s="38"/>
      <c r="B249" s="38">
        <v>130012</v>
      </c>
      <c r="C249" s="37" t="s">
        <v>800</v>
      </c>
      <c r="D249" s="37" t="s">
        <v>1629</v>
      </c>
      <c r="E249" s="37" t="s">
        <v>1622</v>
      </c>
      <c r="F249" s="118" t="s">
        <v>1851</v>
      </c>
      <c r="G249" s="118" t="s">
        <v>1852</v>
      </c>
      <c r="H249" s="118" t="s">
        <v>1853</v>
      </c>
      <c r="I249" s="118" t="s">
        <v>1854</v>
      </c>
      <c r="J249" s="118" t="s">
        <v>1670</v>
      </c>
      <c r="K249" s="120" t="s">
        <v>1671</v>
      </c>
      <c r="L249" s="118" t="s">
        <v>1672</v>
      </c>
      <c r="M249" s="118" t="s">
        <v>1673</v>
      </c>
      <c r="N249" s="118" t="s">
        <v>1674</v>
      </c>
      <c r="O249" s="118" t="s">
        <v>1675</v>
      </c>
      <c r="P249" s="118" t="s">
        <v>1676</v>
      </c>
      <c r="Q249" s="118" t="s">
        <v>1677</v>
      </c>
      <c r="R249" s="118" t="s">
        <v>1678</v>
      </c>
    </row>
    <row r="250" spans="1:18">
      <c r="A250" s="38"/>
      <c r="B250" s="38">
        <v>130013</v>
      </c>
      <c r="C250" s="37" t="s">
        <v>800</v>
      </c>
      <c r="D250" s="37" t="s">
        <v>1629</v>
      </c>
      <c r="E250" s="37" t="s">
        <v>1626</v>
      </c>
      <c r="F250" s="119" t="s">
        <v>779</v>
      </c>
      <c r="G250" s="119" t="s">
        <v>779</v>
      </c>
      <c r="H250" s="119" t="s">
        <v>779</v>
      </c>
      <c r="I250" s="119" t="s">
        <v>779</v>
      </c>
      <c r="J250" s="119" t="s">
        <v>779</v>
      </c>
      <c r="K250" s="119" t="s">
        <v>779</v>
      </c>
      <c r="L250" s="119" t="s">
        <v>779</v>
      </c>
      <c r="M250" s="119" t="s">
        <v>779</v>
      </c>
      <c r="N250" s="119" t="s">
        <v>779</v>
      </c>
      <c r="O250" s="119" t="s">
        <v>779</v>
      </c>
      <c r="P250" s="119" t="s">
        <v>779</v>
      </c>
      <c r="Q250" s="119" t="s">
        <v>779</v>
      </c>
      <c r="R250" s="119" t="s">
        <v>779</v>
      </c>
    </row>
    <row r="251" spans="1:18">
      <c r="A251" s="38"/>
      <c r="B251" s="38">
        <v>130014</v>
      </c>
      <c r="C251" s="37" t="s">
        <v>800</v>
      </c>
      <c r="D251" s="37" t="s">
        <v>1629</v>
      </c>
      <c r="E251" s="37" t="s">
        <v>1628</v>
      </c>
      <c r="F251" s="119" t="s">
        <v>784</v>
      </c>
      <c r="G251" s="119" t="s">
        <v>784</v>
      </c>
      <c r="H251" s="119" t="s">
        <v>784</v>
      </c>
      <c r="I251" s="119" t="s">
        <v>784</v>
      </c>
      <c r="J251" s="119" t="s">
        <v>784</v>
      </c>
      <c r="K251" s="119" t="s">
        <v>784</v>
      </c>
      <c r="L251" s="119" t="s">
        <v>784</v>
      </c>
      <c r="M251" s="119" t="s">
        <v>784</v>
      </c>
      <c r="N251" s="119" t="s">
        <v>784</v>
      </c>
      <c r="O251" s="119" t="s">
        <v>784</v>
      </c>
      <c r="P251" s="119" t="s">
        <v>784</v>
      </c>
      <c r="Q251" s="119" t="s">
        <v>784</v>
      </c>
      <c r="R251" s="119" t="s">
        <v>784</v>
      </c>
    </row>
    <row r="252" spans="1:18">
      <c r="A252" s="38"/>
      <c r="B252" s="38">
        <v>130015</v>
      </c>
      <c r="C252" s="37" t="s">
        <v>800</v>
      </c>
      <c r="D252" s="37" t="s">
        <v>1644</v>
      </c>
      <c r="E252" s="37" t="s">
        <v>1622</v>
      </c>
      <c r="F252" s="118" t="s">
        <v>1855</v>
      </c>
      <c r="G252" s="118" t="s">
        <v>1856</v>
      </c>
      <c r="H252" s="118" t="s">
        <v>1857</v>
      </c>
      <c r="I252" s="118" t="s">
        <v>1858</v>
      </c>
      <c r="J252" s="118" t="s">
        <v>1679</v>
      </c>
      <c r="K252" s="120" t="s">
        <v>1680</v>
      </c>
      <c r="L252" s="118" t="s">
        <v>1681</v>
      </c>
      <c r="M252" s="118" t="s">
        <v>1682</v>
      </c>
      <c r="N252" s="118" t="s">
        <v>1683</v>
      </c>
      <c r="O252" s="118" t="s">
        <v>1684</v>
      </c>
      <c r="P252" s="118" t="s">
        <v>1685</v>
      </c>
      <c r="Q252" s="118" t="s">
        <v>1686</v>
      </c>
      <c r="R252" s="118" t="s">
        <v>1687</v>
      </c>
    </row>
    <row r="253" spans="1:18">
      <c r="A253" s="38"/>
      <c r="B253" s="38">
        <v>130016</v>
      </c>
      <c r="C253" s="37" t="s">
        <v>800</v>
      </c>
      <c r="D253" s="37" t="s">
        <v>1644</v>
      </c>
      <c r="E253" s="37" t="s">
        <v>1626</v>
      </c>
      <c r="F253" s="119" t="s">
        <v>779</v>
      </c>
      <c r="G253" s="119" t="s">
        <v>779</v>
      </c>
      <c r="H253" s="119" t="s">
        <v>779</v>
      </c>
      <c r="I253" s="119" t="s">
        <v>779</v>
      </c>
      <c r="J253" s="119" t="s">
        <v>779</v>
      </c>
      <c r="K253" s="119" t="s">
        <v>779</v>
      </c>
      <c r="L253" s="119" t="s">
        <v>779</v>
      </c>
      <c r="M253" s="119" t="s">
        <v>779</v>
      </c>
      <c r="N253" s="119" t="s">
        <v>779</v>
      </c>
      <c r="O253" s="119" t="s">
        <v>779</v>
      </c>
      <c r="P253" s="119" t="s">
        <v>779</v>
      </c>
      <c r="Q253" s="119" t="s">
        <v>779</v>
      </c>
      <c r="R253" s="119" t="s">
        <v>1688</v>
      </c>
    </row>
    <row r="254" spans="1:18">
      <c r="A254" s="38"/>
      <c r="B254" s="38">
        <v>130017</v>
      </c>
      <c r="C254" s="37" t="s">
        <v>800</v>
      </c>
      <c r="D254" s="37" t="s">
        <v>1644</v>
      </c>
      <c r="E254" s="37" t="s">
        <v>1628</v>
      </c>
      <c r="F254" s="120" t="s">
        <v>1643</v>
      </c>
      <c r="G254" s="119" t="s">
        <v>784</v>
      </c>
      <c r="H254" s="119" t="s">
        <v>784</v>
      </c>
      <c r="I254" s="119" t="s">
        <v>784</v>
      </c>
      <c r="J254" s="119" t="s">
        <v>784</v>
      </c>
      <c r="K254" s="119" t="s">
        <v>784</v>
      </c>
      <c r="L254" s="119" t="s">
        <v>784</v>
      </c>
      <c r="M254" s="119" t="s">
        <v>784</v>
      </c>
      <c r="N254" s="119" t="s">
        <v>784</v>
      </c>
      <c r="O254" s="119" t="s">
        <v>784</v>
      </c>
      <c r="P254" s="119" t="s">
        <v>784</v>
      </c>
      <c r="Q254" s="119" t="s">
        <v>784</v>
      </c>
      <c r="R254" s="119" t="s">
        <v>784</v>
      </c>
    </row>
    <row r="255" spans="1:18">
      <c r="A255" s="38" t="s">
        <v>13</v>
      </c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>
      <c r="A256" s="38"/>
      <c r="B256" s="38">
        <v>130018</v>
      </c>
      <c r="C256" s="37" t="s">
        <v>801</v>
      </c>
      <c r="D256" s="37" t="s">
        <v>1621</v>
      </c>
      <c r="E256" s="37" t="s">
        <v>1622</v>
      </c>
      <c r="F256" s="118" t="s">
        <v>1859</v>
      </c>
      <c r="G256" s="118" t="s">
        <v>1860</v>
      </c>
      <c r="H256" s="118" t="s">
        <v>1861</v>
      </c>
      <c r="I256" s="118" t="s">
        <v>1862</v>
      </c>
      <c r="J256" s="118" t="s">
        <v>1660</v>
      </c>
      <c r="K256" s="118" t="s">
        <v>1661</v>
      </c>
      <c r="L256" s="118" t="s">
        <v>1662</v>
      </c>
      <c r="M256" s="118" t="s">
        <v>1663</v>
      </c>
      <c r="N256" s="118" t="s">
        <v>1689</v>
      </c>
      <c r="O256" s="118" t="s">
        <v>1690</v>
      </c>
      <c r="P256" s="118" t="s">
        <v>1691</v>
      </c>
      <c r="Q256" s="118" t="s">
        <v>1692</v>
      </c>
      <c r="R256" s="118" t="s">
        <v>1693</v>
      </c>
    </row>
    <row r="257" spans="1:18">
      <c r="A257" s="38"/>
      <c r="B257" s="38">
        <v>130019</v>
      </c>
      <c r="C257" s="37" t="s">
        <v>801</v>
      </c>
      <c r="D257" s="37" t="s">
        <v>1621</v>
      </c>
      <c r="E257" s="37" t="s">
        <v>1626</v>
      </c>
      <c r="F257" s="119" t="s">
        <v>779</v>
      </c>
      <c r="G257" s="119" t="s">
        <v>779</v>
      </c>
      <c r="H257" s="119" t="s">
        <v>779</v>
      </c>
      <c r="I257" s="119" t="s">
        <v>779</v>
      </c>
      <c r="J257" s="119" t="s">
        <v>779</v>
      </c>
      <c r="K257" s="119" t="s">
        <v>779</v>
      </c>
      <c r="L257" s="119" t="s">
        <v>779</v>
      </c>
      <c r="M257" s="119" t="s">
        <v>779</v>
      </c>
      <c r="N257" s="119" t="s">
        <v>779</v>
      </c>
      <c r="O257" s="119" t="s">
        <v>779</v>
      </c>
      <c r="P257" s="119" t="s">
        <v>779</v>
      </c>
      <c r="Q257" s="119" t="s">
        <v>779</v>
      </c>
      <c r="R257" s="119" t="s">
        <v>1669</v>
      </c>
    </row>
    <row r="258" spans="1:18">
      <c r="A258" s="38"/>
      <c r="B258" s="38">
        <v>130020</v>
      </c>
      <c r="C258" s="37" t="s">
        <v>801</v>
      </c>
      <c r="D258" s="37" t="s">
        <v>1621</v>
      </c>
      <c r="E258" s="37" t="s">
        <v>1628</v>
      </c>
      <c r="F258" s="119" t="s">
        <v>1643</v>
      </c>
      <c r="G258" s="119" t="s">
        <v>784</v>
      </c>
      <c r="H258" s="119" t="s">
        <v>784</v>
      </c>
      <c r="I258" s="119" t="s">
        <v>784</v>
      </c>
      <c r="J258" s="119" t="s">
        <v>784</v>
      </c>
      <c r="K258" s="119" t="s">
        <v>784</v>
      </c>
      <c r="L258" s="119" t="s">
        <v>784</v>
      </c>
      <c r="M258" s="119" t="s">
        <v>784</v>
      </c>
      <c r="N258" s="119" t="s">
        <v>784</v>
      </c>
      <c r="O258" s="119" t="s">
        <v>784</v>
      </c>
      <c r="P258" s="119" t="s">
        <v>784</v>
      </c>
      <c r="Q258" s="119" t="s">
        <v>784</v>
      </c>
      <c r="R258" s="119" t="s">
        <v>784</v>
      </c>
    </row>
    <row r="259" spans="1:18">
      <c r="A259" s="38"/>
      <c r="B259" s="38">
        <v>130021</v>
      </c>
      <c r="C259" s="37" t="s">
        <v>801</v>
      </c>
      <c r="D259" s="37" t="s">
        <v>1629</v>
      </c>
      <c r="E259" s="37" t="s">
        <v>1622</v>
      </c>
      <c r="F259" s="118" t="s">
        <v>1863</v>
      </c>
      <c r="G259" s="118" t="s">
        <v>1864</v>
      </c>
      <c r="H259" s="118" t="s">
        <v>1865</v>
      </c>
      <c r="I259" s="118" t="s">
        <v>1866</v>
      </c>
      <c r="J259" s="118" t="s">
        <v>1694</v>
      </c>
      <c r="K259" s="120" t="s">
        <v>1695</v>
      </c>
      <c r="L259" s="118" t="s">
        <v>1696</v>
      </c>
      <c r="M259" s="118" t="s">
        <v>1697</v>
      </c>
      <c r="N259" s="118" t="s">
        <v>1698</v>
      </c>
      <c r="O259" s="118" t="s">
        <v>1699</v>
      </c>
      <c r="P259" s="118" t="s">
        <v>1700</v>
      </c>
      <c r="Q259" s="118" t="s">
        <v>1701</v>
      </c>
      <c r="R259" s="118" t="s">
        <v>1702</v>
      </c>
    </row>
    <row r="260" spans="1:18">
      <c r="A260" s="38"/>
      <c r="B260" s="38">
        <v>130022</v>
      </c>
      <c r="C260" s="37" t="s">
        <v>801</v>
      </c>
      <c r="D260" s="37" t="s">
        <v>1629</v>
      </c>
      <c r="E260" s="37" t="s">
        <v>1626</v>
      </c>
      <c r="F260" s="119" t="s">
        <v>779</v>
      </c>
      <c r="G260" s="119" t="s">
        <v>779</v>
      </c>
      <c r="H260" s="119" t="s">
        <v>779</v>
      </c>
      <c r="I260" s="119" t="s">
        <v>779</v>
      </c>
      <c r="J260" s="119" t="s">
        <v>779</v>
      </c>
      <c r="K260" s="119" t="s">
        <v>779</v>
      </c>
      <c r="L260" s="119" t="s">
        <v>779</v>
      </c>
      <c r="M260" s="119" t="s">
        <v>779</v>
      </c>
      <c r="N260" s="119" t="s">
        <v>779</v>
      </c>
      <c r="O260" s="119" t="s">
        <v>779</v>
      </c>
      <c r="P260" s="119" t="s">
        <v>779</v>
      </c>
      <c r="Q260" s="119" t="s">
        <v>779</v>
      </c>
      <c r="R260" s="119" t="s">
        <v>779</v>
      </c>
    </row>
    <row r="261" spans="1:18">
      <c r="A261" s="38"/>
      <c r="B261" s="38">
        <v>130023</v>
      </c>
      <c r="C261" s="37" t="s">
        <v>801</v>
      </c>
      <c r="D261" s="37" t="s">
        <v>1629</v>
      </c>
      <c r="E261" s="37" t="s">
        <v>1628</v>
      </c>
      <c r="F261" s="119" t="s">
        <v>784</v>
      </c>
      <c r="G261" s="119" t="s">
        <v>784</v>
      </c>
      <c r="H261" s="119" t="s">
        <v>784</v>
      </c>
      <c r="I261" s="119" t="s">
        <v>784</v>
      </c>
      <c r="J261" s="119" t="s">
        <v>784</v>
      </c>
      <c r="K261" s="119" t="s">
        <v>784</v>
      </c>
      <c r="L261" s="119" t="s">
        <v>784</v>
      </c>
      <c r="M261" s="119" t="s">
        <v>784</v>
      </c>
      <c r="N261" s="119" t="s">
        <v>784</v>
      </c>
      <c r="O261" s="119" t="s">
        <v>784</v>
      </c>
      <c r="P261" s="119" t="s">
        <v>784</v>
      </c>
      <c r="Q261" s="119" t="s">
        <v>784</v>
      </c>
      <c r="R261" s="119" t="s">
        <v>784</v>
      </c>
    </row>
    <row r="262" spans="1:18">
      <c r="A262" s="38"/>
      <c r="B262" s="38">
        <v>130024</v>
      </c>
      <c r="C262" s="37" t="s">
        <v>801</v>
      </c>
      <c r="D262" s="37" t="s">
        <v>1644</v>
      </c>
      <c r="E262" s="37" t="s">
        <v>1622</v>
      </c>
      <c r="F262" s="118" t="s">
        <v>1703</v>
      </c>
      <c r="G262" s="118" t="s">
        <v>1867</v>
      </c>
      <c r="H262" s="118" t="s">
        <v>1868</v>
      </c>
      <c r="I262" s="118" t="s">
        <v>1869</v>
      </c>
      <c r="J262" s="118" t="s">
        <v>1679</v>
      </c>
      <c r="K262" s="120" t="s">
        <v>1680</v>
      </c>
      <c r="L262" s="118" t="s">
        <v>1681</v>
      </c>
      <c r="M262" s="118" t="s">
        <v>1682</v>
      </c>
      <c r="N262" s="118" t="s">
        <v>1683</v>
      </c>
      <c r="O262" s="118" t="s">
        <v>1684</v>
      </c>
      <c r="P262" s="118" t="s">
        <v>1685</v>
      </c>
      <c r="Q262" s="118" t="s">
        <v>1686</v>
      </c>
      <c r="R262" s="118" t="s">
        <v>1704</v>
      </c>
    </row>
    <row r="263" spans="1:18">
      <c r="A263" s="38"/>
      <c r="B263" s="38">
        <v>130025</v>
      </c>
      <c r="C263" s="37" t="s">
        <v>801</v>
      </c>
      <c r="D263" s="37" t="s">
        <v>1644</v>
      </c>
      <c r="E263" s="37" t="s">
        <v>1626</v>
      </c>
      <c r="F263" s="119" t="s">
        <v>779</v>
      </c>
      <c r="G263" s="119" t="s">
        <v>779</v>
      </c>
      <c r="H263" s="119" t="s">
        <v>779</v>
      </c>
      <c r="I263" s="119" t="s">
        <v>779</v>
      </c>
      <c r="J263" s="119" t="s">
        <v>779</v>
      </c>
      <c r="K263" s="119" t="s">
        <v>779</v>
      </c>
      <c r="L263" s="119" t="s">
        <v>779</v>
      </c>
      <c r="M263" s="119" t="s">
        <v>779</v>
      </c>
      <c r="N263" s="119" t="s">
        <v>779</v>
      </c>
      <c r="O263" s="119" t="s">
        <v>779</v>
      </c>
      <c r="P263" s="119" t="s">
        <v>779</v>
      </c>
      <c r="Q263" s="119" t="s">
        <v>779</v>
      </c>
      <c r="R263" s="119" t="s">
        <v>1688</v>
      </c>
    </row>
    <row r="264" spans="1:18">
      <c r="A264" s="38"/>
      <c r="B264" s="38">
        <v>130026</v>
      </c>
      <c r="C264" s="37" t="s">
        <v>801</v>
      </c>
      <c r="D264" s="37" t="s">
        <v>1644</v>
      </c>
      <c r="E264" s="37" t="s">
        <v>1628</v>
      </c>
      <c r="F264" s="120" t="s">
        <v>1643</v>
      </c>
      <c r="G264" s="119" t="s">
        <v>784</v>
      </c>
      <c r="H264" s="119" t="s">
        <v>784</v>
      </c>
      <c r="I264" s="119" t="s">
        <v>784</v>
      </c>
      <c r="J264" s="119" t="s">
        <v>784</v>
      </c>
      <c r="K264" s="119" t="s">
        <v>784</v>
      </c>
      <c r="L264" s="119" t="s">
        <v>784</v>
      </c>
      <c r="M264" s="119" t="s">
        <v>784</v>
      </c>
      <c r="N264" s="119" t="s">
        <v>784</v>
      </c>
      <c r="O264" s="119" t="s">
        <v>784</v>
      </c>
      <c r="P264" s="119" t="s">
        <v>784</v>
      </c>
      <c r="Q264" s="119" t="s">
        <v>784</v>
      </c>
      <c r="R264" s="119" t="s">
        <v>784</v>
      </c>
    </row>
    <row r="265" spans="1:18" s="67" customFormat="1">
      <c r="A265" s="45" t="s">
        <v>1870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1:18" s="38" customFormat="1">
      <c r="A266" s="38" t="s">
        <v>1871</v>
      </c>
      <c r="B266" s="38" t="s">
        <v>1782</v>
      </c>
      <c r="C266" s="38" t="s">
        <v>1872</v>
      </c>
      <c r="D266" s="37" t="s">
        <v>1873</v>
      </c>
      <c r="E266" s="37" t="s">
        <v>1839</v>
      </c>
    </row>
    <row r="267" spans="1:18">
      <c r="A267" s="38"/>
      <c r="B267" s="38">
        <v>140002</v>
      </c>
      <c r="C267" s="38">
        <v>3</v>
      </c>
      <c r="D267" s="38">
        <v>100</v>
      </c>
      <c r="E267" s="38" t="s">
        <v>943</v>
      </c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>
      <c r="A268" s="38"/>
      <c r="B268" s="38">
        <v>140003</v>
      </c>
      <c r="C268" s="38">
        <v>4</v>
      </c>
      <c r="D268" s="38">
        <v>3</v>
      </c>
      <c r="E268" s="38" t="s">
        <v>944</v>
      </c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>
      <c r="A269" s="38"/>
      <c r="B269" s="38">
        <v>140004</v>
      </c>
      <c r="C269" s="38">
        <v>5</v>
      </c>
      <c r="D269" s="38">
        <v>20</v>
      </c>
      <c r="E269" s="38" t="s">
        <v>945</v>
      </c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>
      <c r="A270" s="38"/>
      <c r="B270" s="38">
        <v>140005</v>
      </c>
      <c r="C270" s="38">
        <v>100</v>
      </c>
      <c r="D270" s="38">
        <v>999</v>
      </c>
      <c r="E270" s="38" t="s">
        <v>946</v>
      </c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>
      <c r="A271" s="38"/>
      <c r="B271" s="38">
        <v>140006</v>
      </c>
      <c r="C271" s="38">
        <v>200</v>
      </c>
      <c r="D271" s="38">
        <v>1</v>
      </c>
      <c r="E271" s="38" t="s">
        <v>947</v>
      </c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>
      <c r="A272" s="38"/>
      <c r="B272" s="38">
        <v>140010</v>
      </c>
      <c r="C272" s="38">
        <v>400</v>
      </c>
      <c r="D272" s="38">
        <v>5</v>
      </c>
      <c r="E272" s="38" t="s">
        <v>948</v>
      </c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>
      <c r="A273" s="38"/>
      <c r="B273" s="38">
        <v>140011</v>
      </c>
      <c r="C273" s="38">
        <v>500</v>
      </c>
      <c r="D273" s="38">
        <v>6</v>
      </c>
      <c r="E273" s="38" t="s">
        <v>949</v>
      </c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>
      <c r="A274" s="38"/>
      <c r="B274" s="38">
        <v>140012</v>
      </c>
      <c r="C274" s="38">
        <v>600</v>
      </c>
      <c r="D274" s="38">
        <v>3</v>
      </c>
      <c r="E274" s="38" t="s">
        <v>950</v>
      </c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s="45" customFormat="1">
      <c r="A275" s="45" t="s">
        <v>1874</v>
      </c>
      <c r="C275" s="45" t="s">
        <v>1875</v>
      </c>
    </row>
    <row r="276" spans="1:18" s="45" customFormat="1">
      <c r="A276" s="45" t="s">
        <v>1876</v>
      </c>
      <c r="B276" s="45" t="s">
        <v>1877</v>
      </c>
    </row>
    <row r="277" spans="1:18" s="43" customFormat="1">
      <c r="A277" s="43" t="s">
        <v>1878</v>
      </c>
      <c r="B277" s="43" t="s">
        <v>1879</v>
      </c>
      <c r="C277" s="43" t="s">
        <v>1880</v>
      </c>
    </row>
    <row r="278" spans="1:18" s="43" customFormat="1">
      <c r="B278" s="43">
        <v>5</v>
      </c>
      <c r="C278" s="49" t="s">
        <v>1881</v>
      </c>
    </row>
    <row r="279" spans="1:18" s="43" customFormat="1">
      <c r="B279" s="43">
        <v>10</v>
      </c>
      <c r="C279" s="49" t="s">
        <v>59</v>
      </c>
    </row>
    <row r="280" spans="1:18" s="43" customFormat="1">
      <c r="B280" s="43">
        <v>15</v>
      </c>
      <c r="C280" s="49" t="s">
        <v>60</v>
      </c>
    </row>
    <row r="281" spans="1:18" s="43" customFormat="1">
      <c r="B281" s="43">
        <v>20</v>
      </c>
      <c r="C281" s="49" t="s">
        <v>61</v>
      </c>
    </row>
    <row r="282" spans="1:18" s="43" customFormat="1">
      <c r="B282" s="43">
        <v>25</v>
      </c>
      <c r="C282" s="49" t="s">
        <v>62</v>
      </c>
    </row>
    <row r="283" spans="1:18" s="43" customFormat="1">
      <c r="B283" s="43">
        <v>30</v>
      </c>
      <c r="C283" s="49" t="s">
        <v>63</v>
      </c>
    </row>
    <row r="284" spans="1:18" s="45" customFormat="1">
      <c r="A284" s="45" t="s">
        <v>1882</v>
      </c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</row>
    <row r="285" spans="1:18" s="45" customFormat="1">
      <c r="A285" s="45" t="s">
        <v>1876</v>
      </c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</row>
    <row r="286" spans="1:18">
      <c r="A286" s="52" t="s">
        <v>1883</v>
      </c>
      <c r="B286" s="52" t="s">
        <v>1884</v>
      </c>
      <c r="C286" s="38" t="s">
        <v>1881</v>
      </c>
      <c r="D286" s="38" t="s">
        <v>59</v>
      </c>
      <c r="E286" s="38" t="s">
        <v>60</v>
      </c>
      <c r="F286" s="38" t="s">
        <v>61</v>
      </c>
      <c r="G286" s="38" t="s">
        <v>62</v>
      </c>
      <c r="H286" s="38" t="s">
        <v>63</v>
      </c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>
      <c r="A287" s="38"/>
      <c r="B287" s="51">
        <v>2005</v>
      </c>
      <c r="C287" s="38">
        <v>25</v>
      </c>
      <c r="D287" s="38">
        <v>25</v>
      </c>
      <c r="E287" s="38">
        <v>25</v>
      </c>
      <c r="F287" s="38">
        <v>25</v>
      </c>
      <c r="G287" s="38">
        <v>25</v>
      </c>
      <c r="H287" s="38">
        <v>25</v>
      </c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>
      <c r="A288" s="38"/>
      <c r="B288" s="51">
        <v>700</v>
      </c>
      <c r="C288" s="38">
        <v>25</v>
      </c>
      <c r="D288" s="38">
        <v>0</v>
      </c>
      <c r="E288" s="38">
        <v>0</v>
      </c>
      <c r="F288" s="38">
        <v>0</v>
      </c>
      <c r="G288" s="38">
        <v>0</v>
      </c>
      <c r="H288" s="38">
        <v>0</v>
      </c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>
      <c r="A289" s="38"/>
      <c r="B289" s="51">
        <v>800</v>
      </c>
      <c r="C289" s="38">
        <v>25</v>
      </c>
      <c r="D289" s="38">
        <v>0</v>
      </c>
      <c r="E289" s="38">
        <v>0</v>
      </c>
      <c r="F289" s="38">
        <v>0</v>
      </c>
      <c r="G289" s="38">
        <v>0</v>
      </c>
      <c r="H289" s="38">
        <v>0</v>
      </c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>
      <c r="A290" s="38"/>
      <c r="B290" s="51">
        <v>900</v>
      </c>
      <c r="C290" s="38">
        <v>25</v>
      </c>
      <c r="D290" s="38">
        <v>25</v>
      </c>
      <c r="E290" s="38">
        <v>0</v>
      </c>
      <c r="F290" s="38">
        <v>0</v>
      </c>
      <c r="G290" s="38">
        <v>0</v>
      </c>
      <c r="H290" s="38">
        <v>0</v>
      </c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>
      <c r="A291" s="38"/>
      <c r="B291" s="51">
        <v>1000</v>
      </c>
      <c r="C291" s="38">
        <v>0</v>
      </c>
      <c r="D291" s="38">
        <v>25</v>
      </c>
      <c r="E291" s="38">
        <v>25</v>
      </c>
      <c r="F291" s="38">
        <v>0</v>
      </c>
      <c r="G291" s="38">
        <v>0</v>
      </c>
      <c r="H291" s="38">
        <v>0</v>
      </c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>
      <c r="A292" s="38"/>
      <c r="B292" s="51">
        <v>1100</v>
      </c>
      <c r="C292" s="38">
        <v>0</v>
      </c>
      <c r="D292" s="38">
        <v>25</v>
      </c>
      <c r="E292" s="38">
        <v>25</v>
      </c>
      <c r="F292" s="38">
        <v>25</v>
      </c>
      <c r="G292" s="38">
        <v>0</v>
      </c>
      <c r="H292" s="38">
        <v>0</v>
      </c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>
      <c r="A293" s="38"/>
      <c r="B293" s="51">
        <v>701</v>
      </c>
      <c r="C293" s="38">
        <v>0</v>
      </c>
      <c r="D293" s="38">
        <v>0</v>
      </c>
      <c r="E293" s="38">
        <v>25</v>
      </c>
      <c r="F293" s="38">
        <v>25</v>
      </c>
      <c r="G293" s="38">
        <v>25</v>
      </c>
      <c r="H293" s="38">
        <v>0</v>
      </c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>
      <c r="A294" s="38"/>
      <c r="B294" s="51">
        <v>801</v>
      </c>
      <c r="C294" s="38">
        <v>0</v>
      </c>
      <c r="D294" s="38">
        <v>0</v>
      </c>
      <c r="E294" s="38">
        <v>0</v>
      </c>
      <c r="F294" s="38">
        <v>25</v>
      </c>
      <c r="G294" s="38">
        <v>25</v>
      </c>
      <c r="H294" s="38">
        <v>0</v>
      </c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>
      <c r="A295" s="38"/>
      <c r="B295" s="51">
        <v>901</v>
      </c>
      <c r="C295" s="38">
        <v>0</v>
      </c>
      <c r="D295" s="38">
        <v>0</v>
      </c>
      <c r="E295" s="38">
        <v>0</v>
      </c>
      <c r="F295" s="38">
        <v>0</v>
      </c>
      <c r="G295" s="38">
        <v>25</v>
      </c>
      <c r="H295" s="38">
        <v>25</v>
      </c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>
      <c r="A296" s="38"/>
      <c r="B296" s="51">
        <v>1001</v>
      </c>
      <c r="C296" s="38">
        <v>0</v>
      </c>
      <c r="D296" s="38">
        <v>0</v>
      </c>
      <c r="E296" s="38">
        <v>0</v>
      </c>
      <c r="F296" s="38">
        <v>0</v>
      </c>
      <c r="G296" s="38">
        <v>0</v>
      </c>
      <c r="H296" s="38">
        <v>25</v>
      </c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>
      <c r="A297" s="38"/>
      <c r="B297" s="51">
        <v>1101</v>
      </c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25</v>
      </c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s="73" customFormat="1">
      <c r="A298" s="121" t="s">
        <v>1885</v>
      </c>
      <c r="B298" s="121"/>
      <c r="C298" s="121"/>
      <c r="D298" s="121" t="s">
        <v>1886</v>
      </c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</row>
    <row r="299" spans="1:18" s="73" customFormat="1">
      <c r="A299" s="121" t="s">
        <v>1887</v>
      </c>
      <c r="B299" s="121" t="s">
        <v>1888</v>
      </c>
      <c r="C299" s="121" t="s">
        <v>1889</v>
      </c>
      <c r="D299" s="121" t="s">
        <v>1890</v>
      </c>
      <c r="E299" s="121" t="s">
        <v>1891</v>
      </c>
      <c r="F299" s="121" t="s">
        <v>1892</v>
      </c>
      <c r="G299" s="121" t="s">
        <v>1893</v>
      </c>
      <c r="H299" s="121" t="s">
        <v>1894</v>
      </c>
      <c r="I299" s="121" t="s">
        <v>1895</v>
      </c>
      <c r="J299" s="121"/>
      <c r="K299" s="121"/>
      <c r="L299" s="121"/>
      <c r="M299" s="121"/>
      <c r="N299" s="121"/>
      <c r="O299" s="121"/>
      <c r="P299" s="121"/>
      <c r="Q299" s="121"/>
      <c r="R299" s="121"/>
    </row>
    <row r="300" spans="1:18" s="75" customFormat="1">
      <c r="A300" s="43"/>
      <c r="B300" s="43">
        <v>1</v>
      </c>
      <c r="C300" s="38" t="s">
        <v>1474</v>
      </c>
      <c r="D300" s="38" t="s">
        <v>1441</v>
      </c>
      <c r="E300" s="43">
        <f>4-COUNTIF(F300:I300,"null")</f>
        <v>4</v>
      </c>
      <c r="F300" s="38" t="s">
        <v>1344</v>
      </c>
      <c r="G300" s="38" t="s">
        <v>1519</v>
      </c>
      <c r="H300" s="38" t="s">
        <v>1345</v>
      </c>
      <c r="I300" s="38" t="s">
        <v>1346</v>
      </c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s="75" customFormat="1">
      <c r="A301" s="43"/>
      <c r="B301" s="43">
        <v>2</v>
      </c>
      <c r="C301" s="38" t="s">
        <v>1475</v>
      </c>
      <c r="D301" s="38" t="s">
        <v>1442</v>
      </c>
      <c r="E301" s="43">
        <f t="shared" ref="E301:E347" si="2">4-COUNTIF(F301:I301,"null")</f>
        <v>3</v>
      </c>
      <c r="F301" s="38" t="s">
        <v>1347</v>
      </c>
      <c r="G301" s="38" t="s">
        <v>1348</v>
      </c>
      <c r="H301" s="38" t="s">
        <v>1349</v>
      </c>
      <c r="I301" s="38" t="s">
        <v>886</v>
      </c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s="75" customFormat="1">
      <c r="A302" s="43"/>
      <c r="B302" s="43">
        <v>3</v>
      </c>
      <c r="C302" s="38" t="s">
        <v>1476</v>
      </c>
      <c r="D302" s="38" t="s">
        <v>1443</v>
      </c>
      <c r="E302" s="43">
        <f t="shared" si="2"/>
        <v>3</v>
      </c>
      <c r="F302" s="38" t="s">
        <v>1350</v>
      </c>
      <c r="G302" s="38" t="s">
        <v>1351</v>
      </c>
      <c r="H302" s="38" t="s">
        <v>1352</v>
      </c>
      <c r="I302" s="38" t="s">
        <v>886</v>
      </c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s="75" customFormat="1">
      <c r="A303" s="43"/>
      <c r="B303" s="43">
        <v>4</v>
      </c>
      <c r="C303" s="38" t="s">
        <v>1477</v>
      </c>
      <c r="D303" s="38" t="s">
        <v>1444</v>
      </c>
      <c r="E303" s="43">
        <f t="shared" si="2"/>
        <v>3</v>
      </c>
      <c r="F303" s="38" t="s">
        <v>1353</v>
      </c>
      <c r="G303" s="38" t="s">
        <v>1354</v>
      </c>
      <c r="H303" s="38" t="s">
        <v>1355</v>
      </c>
      <c r="I303" s="38" t="s">
        <v>886</v>
      </c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s="75" customFormat="1">
      <c r="A304" s="43"/>
      <c r="B304" s="43">
        <v>5</v>
      </c>
      <c r="C304" s="38" t="s">
        <v>1478</v>
      </c>
      <c r="D304" s="38" t="s">
        <v>1445</v>
      </c>
      <c r="E304" s="43">
        <f t="shared" si="2"/>
        <v>3</v>
      </c>
      <c r="F304" s="38" t="s">
        <v>1356</v>
      </c>
      <c r="G304" s="38" t="s">
        <v>1357</v>
      </c>
      <c r="H304" s="38" t="s">
        <v>1358</v>
      </c>
      <c r="I304" s="38" t="s">
        <v>886</v>
      </c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s="75" customFormat="1">
      <c r="A305" s="43"/>
      <c r="B305" s="43">
        <v>6</v>
      </c>
      <c r="C305" s="38" t="s">
        <v>1492</v>
      </c>
      <c r="D305" s="38" t="s">
        <v>1458</v>
      </c>
      <c r="E305" s="43">
        <f t="shared" si="2"/>
        <v>3</v>
      </c>
      <c r="F305" s="38" t="s">
        <v>1390</v>
      </c>
      <c r="G305" s="38" t="s">
        <v>1391</v>
      </c>
      <c r="H305" s="38" t="s">
        <v>1525</v>
      </c>
      <c r="I305" s="38" t="s">
        <v>886</v>
      </c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1:18" s="75" customFormat="1">
      <c r="A306" s="43"/>
      <c r="B306" s="43">
        <v>7</v>
      </c>
      <c r="C306" s="38" t="s">
        <v>1479</v>
      </c>
      <c r="D306" s="38" t="s">
        <v>1446</v>
      </c>
      <c r="E306" s="43">
        <f t="shared" si="2"/>
        <v>3</v>
      </c>
      <c r="F306" s="38" t="s">
        <v>1359</v>
      </c>
      <c r="G306" s="38" t="s">
        <v>1360</v>
      </c>
      <c r="H306" s="38" t="s">
        <v>1361</v>
      </c>
      <c r="I306" s="38" t="s">
        <v>886</v>
      </c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1:18" s="75" customFormat="1">
      <c r="A307" s="43"/>
      <c r="B307" s="43">
        <v>8</v>
      </c>
      <c r="C307" s="38" t="s">
        <v>1480</v>
      </c>
      <c r="D307" s="38" t="s">
        <v>1447</v>
      </c>
      <c r="E307" s="43">
        <f t="shared" si="2"/>
        <v>3</v>
      </c>
      <c r="F307" s="38" t="s">
        <v>1362</v>
      </c>
      <c r="G307" s="38" t="s">
        <v>1363</v>
      </c>
      <c r="H307" s="38" t="s">
        <v>1364</v>
      </c>
      <c r="I307" s="38" t="s">
        <v>886</v>
      </c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1:18" s="75" customFormat="1">
      <c r="A308" s="43"/>
      <c r="B308" s="43">
        <v>9</v>
      </c>
      <c r="C308" s="38" t="s">
        <v>1481</v>
      </c>
      <c r="D308" s="38" t="s">
        <v>1448</v>
      </c>
      <c r="E308" s="43">
        <f t="shared" si="2"/>
        <v>3</v>
      </c>
      <c r="F308" s="38" t="s">
        <v>1520</v>
      </c>
      <c r="G308" s="38" t="s">
        <v>1365</v>
      </c>
      <c r="H308" s="38" t="s">
        <v>1366</v>
      </c>
      <c r="I308" s="38" t="s">
        <v>886</v>
      </c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1:18" s="75" customFormat="1">
      <c r="A309" s="43"/>
      <c r="B309" s="43">
        <v>10</v>
      </c>
      <c r="C309" s="38" t="s">
        <v>1482</v>
      </c>
      <c r="D309" s="38" t="s">
        <v>1449</v>
      </c>
      <c r="E309" s="43">
        <f t="shared" si="2"/>
        <v>3</v>
      </c>
      <c r="F309" s="38" t="s">
        <v>1367</v>
      </c>
      <c r="G309" s="38" t="s">
        <v>1368</v>
      </c>
      <c r="H309" s="38" t="s">
        <v>1369</v>
      </c>
      <c r="I309" s="38" t="s">
        <v>886</v>
      </c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1:18" s="75" customFormat="1">
      <c r="A310" s="43"/>
      <c r="B310" s="43">
        <v>11</v>
      </c>
      <c r="C310" s="38" t="s">
        <v>1483</v>
      </c>
      <c r="D310" s="38" t="s">
        <v>1450</v>
      </c>
      <c r="E310" s="43">
        <f t="shared" si="2"/>
        <v>3</v>
      </c>
      <c r="F310" s="38" t="s">
        <v>1370</v>
      </c>
      <c r="G310" s="38" t="s">
        <v>1371</v>
      </c>
      <c r="H310" s="38" t="s">
        <v>1372</v>
      </c>
      <c r="I310" s="38" t="s">
        <v>886</v>
      </c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1:18" s="75" customFormat="1">
      <c r="A311" s="43"/>
      <c r="B311" s="43">
        <v>12</v>
      </c>
      <c r="C311" s="38" t="s">
        <v>1484</v>
      </c>
      <c r="D311" s="38" t="s">
        <v>1451</v>
      </c>
      <c r="E311" s="43">
        <f t="shared" si="2"/>
        <v>3</v>
      </c>
      <c r="F311" s="38" t="s">
        <v>1521</v>
      </c>
      <c r="G311" s="38" t="s">
        <v>1522</v>
      </c>
      <c r="H311" s="38" t="s">
        <v>1373</v>
      </c>
      <c r="I311" s="38" t="s">
        <v>886</v>
      </c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s="75" customFormat="1">
      <c r="A312" s="43"/>
      <c r="B312" s="43">
        <v>13</v>
      </c>
      <c r="C312" s="38" t="s">
        <v>1485</v>
      </c>
      <c r="D312" s="38" t="s">
        <v>1558</v>
      </c>
      <c r="E312" s="43">
        <f t="shared" si="2"/>
        <v>3</v>
      </c>
      <c r="F312" s="38" t="s">
        <v>1555</v>
      </c>
      <c r="G312" s="38" t="s">
        <v>1896</v>
      </c>
      <c r="H312" s="38" t="s">
        <v>1374</v>
      </c>
      <c r="I312" s="38" t="s">
        <v>886</v>
      </c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s="75" customFormat="1">
      <c r="A313" s="43"/>
      <c r="B313" s="43">
        <v>14</v>
      </c>
      <c r="C313" s="38" t="s">
        <v>1486</v>
      </c>
      <c r="D313" s="38" t="s">
        <v>1452</v>
      </c>
      <c r="E313" s="43">
        <f t="shared" si="2"/>
        <v>3</v>
      </c>
      <c r="F313" s="38" t="s">
        <v>1375</v>
      </c>
      <c r="G313" s="38" t="s">
        <v>1376</v>
      </c>
      <c r="H313" s="38" t="s">
        <v>1377</v>
      </c>
      <c r="I313" s="38" t="s">
        <v>886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s="75" customFormat="1">
      <c r="A314" s="43"/>
      <c r="B314" s="43">
        <v>15</v>
      </c>
      <c r="C314" s="38" t="s">
        <v>1487</v>
      </c>
      <c r="D314" s="38" t="s">
        <v>1453</v>
      </c>
      <c r="E314" s="43">
        <f t="shared" si="2"/>
        <v>3</v>
      </c>
      <c r="F314" s="38" t="s">
        <v>1378</v>
      </c>
      <c r="G314" s="38" t="s">
        <v>1379</v>
      </c>
      <c r="H314" s="38" t="s">
        <v>1380</v>
      </c>
      <c r="I314" s="38" t="s">
        <v>886</v>
      </c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1:18" s="75" customFormat="1">
      <c r="A315" s="43"/>
      <c r="B315" s="43">
        <v>16</v>
      </c>
      <c r="C315" s="38" t="s">
        <v>1488</v>
      </c>
      <c r="D315" s="38" t="s">
        <v>1454</v>
      </c>
      <c r="E315" s="43">
        <f t="shared" si="2"/>
        <v>3</v>
      </c>
      <c r="F315" s="38" t="s">
        <v>1381</v>
      </c>
      <c r="G315" s="38" t="s">
        <v>1556</v>
      </c>
      <c r="H315" s="38" t="s">
        <v>1382</v>
      </c>
      <c r="I315" s="38" t="s">
        <v>886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s="75" customFormat="1">
      <c r="A316" s="43"/>
      <c r="B316" s="43">
        <v>17</v>
      </c>
      <c r="C316" s="38" t="s">
        <v>1489</v>
      </c>
      <c r="D316" s="38" t="s">
        <v>1455</v>
      </c>
      <c r="E316" s="43">
        <f t="shared" si="2"/>
        <v>3</v>
      </c>
      <c r="F316" s="38" t="s">
        <v>1523</v>
      </c>
      <c r="G316" s="38" t="s">
        <v>1524</v>
      </c>
      <c r="H316" s="38" t="s">
        <v>1383</v>
      </c>
      <c r="I316" s="38" t="s">
        <v>886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s="75" customFormat="1">
      <c r="A317" s="43"/>
      <c r="B317" s="43">
        <v>18</v>
      </c>
      <c r="C317" s="38" t="s">
        <v>1490</v>
      </c>
      <c r="D317" s="38" t="s">
        <v>1456</v>
      </c>
      <c r="E317" s="43">
        <f t="shared" si="2"/>
        <v>3</v>
      </c>
      <c r="F317" s="38" t="s">
        <v>1384</v>
      </c>
      <c r="G317" s="38" t="s">
        <v>1385</v>
      </c>
      <c r="H317" s="38" t="s">
        <v>1386</v>
      </c>
      <c r="I317" s="38" t="s">
        <v>886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s="75" customFormat="1">
      <c r="A318" s="43"/>
      <c r="B318" s="43">
        <v>19</v>
      </c>
      <c r="C318" s="38" t="s">
        <v>1491</v>
      </c>
      <c r="D318" s="38" t="s">
        <v>1457</v>
      </c>
      <c r="E318" s="43">
        <f t="shared" si="2"/>
        <v>3</v>
      </c>
      <c r="F318" s="38" t="s">
        <v>1387</v>
      </c>
      <c r="G318" s="38" t="s">
        <v>1388</v>
      </c>
      <c r="H318" s="38" t="s">
        <v>1389</v>
      </c>
      <c r="I318" s="38" t="s">
        <v>886</v>
      </c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1:18" s="75" customFormat="1">
      <c r="A319" s="43"/>
      <c r="B319" s="43">
        <v>20</v>
      </c>
      <c r="C319" s="38" t="s">
        <v>1897</v>
      </c>
      <c r="D319" s="38" t="s">
        <v>1458</v>
      </c>
      <c r="E319" s="43">
        <f t="shared" si="2"/>
        <v>3</v>
      </c>
      <c r="F319" s="38" t="s">
        <v>1390</v>
      </c>
      <c r="G319" s="38" t="s">
        <v>1391</v>
      </c>
      <c r="H319" s="38" t="s">
        <v>1525</v>
      </c>
      <c r="I319" s="38" t="s">
        <v>886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s="75" customFormat="1">
      <c r="A320" s="43"/>
      <c r="B320" s="43">
        <v>21</v>
      </c>
      <c r="C320" s="38" t="s">
        <v>1493</v>
      </c>
      <c r="D320" s="38" t="s">
        <v>1559</v>
      </c>
      <c r="E320" s="43">
        <f t="shared" si="2"/>
        <v>3</v>
      </c>
      <c r="F320" s="38" t="s">
        <v>1392</v>
      </c>
      <c r="G320" s="38" t="s">
        <v>1393</v>
      </c>
      <c r="H320" s="38" t="s">
        <v>1394</v>
      </c>
      <c r="I320" s="38" t="s">
        <v>886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s="75" customFormat="1">
      <c r="A321" s="43"/>
      <c r="B321" s="43">
        <v>22</v>
      </c>
      <c r="C321" s="38" t="s">
        <v>1494</v>
      </c>
      <c r="D321" s="38" t="s">
        <v>1459</v>
      </c>
      <c r="E321" s="43">
        <f t="shared" si="2"/>
        <v>3</v>
      </c>
      <c r="F321" s="38" t="s">
        <v>1526</v>
      </c>
      <c r="G321" s="38" t="s">
        <v>1395</v>
      </c>
      <c r="H321" s="38" t="s">
        <v>1396</v>
      </c>
      <c r="I321" s="38" t="s">
        <v>886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s="75" customFormat="1">
      <c r="A322" s="43"/>
      <c r="B322" s="43">
        <v>23</v>
      </c>
      <c r="C322" s="38" t="s">
        <v>1495</v>
      </c>
      <c r="D322" s="38" t="s">
        <v>1460</v>
      </c>
      <c r="E322" s="43">
        <f t="shared" si="2"/>
        <v>3</v>
      </c>
      <c r="F322" s="38" t="s">
        <v>1397</v>
      </c>
      <c r="G322" s="38" t="s">
        <v>1527</v>
      </c>
      <c r="H322" s="38" t="s">
        <v>1398</v>
      </c>
      <c r="I322" s="38" t="s">
        <v>886</v>
      </c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1:18" s="75" customFormat="1">
      <c r="A323" s="43"/>
      <c r="B323" s="43">
        <v>24</v>
      </c>
      <c r="C323" s="38" t="s">
        <v>1496</v>
      </c>
      <c r="D323" s="38" t="s">
        <v>1562</v>
      </c>
      <c r="E323" s="43">
        <f t="shared" si="2"/>
        <v>3</v>
      </c>
      <c r="F323" s="38" t="s">
        <v>1528</v>
      </c>
      <c r="G323" s="38" t="s">
        <v>1399</v>
      </c>
      <c r="H323" s="38" t="s">
        <v>1400</v>
      </c>
      <c r="I323" s="38" t="s">
        <v>886</v>
      </c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1:18" s="75" customFormat="1">
      <c r="A324" s="43"/>
      <c r="B324" s="43">
        <v>25</v>
      </c>
      <c r="C324" s="38" t="s">
        <v>1497</v>
      </c>
      <c r="D324" s="38" t="s">
        <v>1529</v>
      </c>
      <c r="E324" s="43">
        <f t="shared" si="2"/>
        <v>3</v>
      </c>
      <c r="F324" s="38" t="s">
        <v>1401</v>
      </c>
      <c r="G324" s="38" t="s">
        <v>1402</v>
      </c>
      <c r="H324" s="38" t="s">
        <v>1403</v>
      </c>
      <c r="I324" s="38" t="s">
        <v>886</v>
      </c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1:18" s="75" customFormat="1">
      <c r="A325" s="43"/>
      <c r="B325" s="43">
        <v>26</v>
      </c>
      <c r="C325" s="38" t="s">
        <v>1498</v>
      </c>
      <c r="D325" s="38" t="s">
        <v>1563</v>
      </c>
      <c r="E325" s="43">
        <f t="shared" si="2"/>
        <v>3</v>
      </c>
      <c r="F325" s="38" t="s">
        <v>1404</v>
      </c>
      <c r="G325" s="38" t="s">
        <v>1530</v>
      </c>
      <c r="H325" s="38" t="s">
        <v>1557</v>
      </c>
      <c r="I325" s="38" t="s">
        <v>886</v>
      </c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1:18" s="75" customFormat="1">
      <c r="A326" s="43"/>
      <c r="B326" s="43">
        <v>27</v>
      </c>
      <c r="C326" s="38" t="s">
        <v>1499</v>
      </c>
      <c r="D326" s="38" t="s">
        <v>1531</v>
      </c>
      <c r="E326" s="43">
        <f t="shared" si="2"/>
        <v>3</v>
      </c>
      <c r="F326" s="38" t="s">
        <v>1532</v>
      </c>
      <c r="G326" s="38" t="s">
        <v>1405</v>
      </c>
      <c r="H326" s="38" t="s">
        <v>1406</v>
      </c>
      <c r="I326" s="38" t="s">
        <v>886</v>
      </c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s="75" customFormat="1">
      <c r="A327" s="43"/>
      <c r="B327" s="43">
        <v>28</v>
      </c>
      <c r="C327" s="38" t="s">
        <v>1500</v>
      </c>
      <c r="D327" s="38" t="s">
        <v>1461</v>
      </c>
      <c r="E327" s="43">
        <f t="shared" si="2"/>
        <v>3</v>
      </c>
      <c r="F327" s="38" t="s">
        <v>1407</v>
      </c>
      <c r="G327" s="38" t="s">
        <v>1408</v>
      </c>
      <c r="H327" s="38" t="s">
        <v>1409</v>
      </c>
      <c r="I327" s="38" t="s">
        <v>886</v>
      </c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s="75" customFormat="1">
      <c r="A328" s="43"/>
      <c r="B328" s="43">
        <v>29</v>
      </c>
      <c r="C328" s="38" t="s">
        <v>1501</v>
      </c>
      <c r="D328" s="38" t="s">
        <v>1462</v>
      </c>
      <c r="E328" s="43">
        <f t="shared" si="2"/>
        <v>2</v>
      </c>
      <c r="F328" s="38" t="s">
        <v>1533</v>
      </c>
      <c r="G328" s="38" t="s">
        <v>1410</v>
      </c>
      <c r="H328" s="38" t="s">
        <v>886</v>
      </c>
      <c r="I328" s="38" t="s">
        <v>886</v>
      </c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s="75" customFormat="1">
      <c r="A329" s="43"/>
      <c r="B329" s="43">
        <v>30</v>
      </c>
      <c r="C329" s="38" t="s">
        <v>1502</v>
      </c>
      <c r="D329" s="38" t="s">
        <v>1463</v>
      </c>
      <c r="E329" s="43">
        <f t="shared" si="2"/>
        <v>2</v>
      </c>
      <c r="F329" s="38" t="s">
        <v>1549</v>
      </c>
      <c r="G329" s="38" t="s">
        <v>1534</v>
      </c>
      <c r="H329" s="38" t="s">
        <v>886</v>
      </c>
      <c r="I329" s="38" t="s">
        <v>886</v>
      </c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s="75" customFormat="1">
      <c r="A330" s="43"/>
      <c r="B330" s="43">
        <v>31</v>
      </c>
      <c r="C330" s="38" t="s">
        <v>1503</v>
      </c>
      <c r="D330" s="38" t="s">
        <v>1535</v>
      </c>
      <c r="E330" s="43">
        <f t="shared" si="2"/>
        <v>3</v>
      </c>
      <c r="F330" s="38" t="s">
        <v>1550</v>
      </c>
      <c r="G330" s="38" t="s">
        <v>1536</v>
      </c>
      <c r="H330" s="38" t="s">
        <v>1411</v>
      </c>
      <c r="I330" s="38" t="s">
        <v>886</v>
      </c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s="75" customFormat="1">
      <c r="A331" s="43"/>
      <c r="B331" s="43">
        <v>32</v>
      </c>
      <c r="C331" s="38" t="s">
        <v>1898</v>
      </c>
      <c r="D331" s="38" t="s">
        <v>1899</v>
      </c>
      <c r="E331" s="43">
        <f t="shared" si="2"/>
        <v>2</v>
      </c>
      <c r="F331" s="38" t="s">
        <v>1537</v>
      </c>
      <c r="G331" s="38" t="s">
        <v>1412</v>
      </c>
      <c r="H331" s="38" t="s">
        <v>886</v>
      </c>
      <c r="I331" s="38" t="s">
        <v>886</v>
      </c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s="75" customFormat="1">
      <c r="A332" s="43"/>
      <c r="B332" s="43">
        <v>33</v>
      </c>
      <c r="C332" s="38" t="s">
        <v>1504</v>
      </c>
      <c r="D332" s="38" t="s">
        <v>1560</v>
      </c>
      <c r="E332" s="43">
        <f t="shared" si="2"/>
        <v>3</v>
      </c>
      <c r="F332" s="38" t="s">
        <v>1551</v>
      </c>
      <c r="G332" s="38" t="s">
        <v>1538</v>
      </c>
      <c r="H332" s="38" t="s">
        <v>1413</v>
      </c>
      <c r="I332" s="38" t="s">
        <v>886</v>
      </c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s="75" customFormat="1">
      <c r="A333" s="43"/>
      <c r="B333" s="43">
        <v>34</v>
      </c>
      <c r="C333" s="38" t="s">
        <v>1505</v>
      </c>
      <c r="D333" s="38" t="s">
        <v>1464</v>
      </c>
      <c r="E333" s="43">
        <f t="shared" si="2"/>
        <v>2</v>
      </c>
      <c r="F333" s="38" t="s">
        <v>1539</v>
      </c>
      <c r="G333" s="38" t="s">
        <v>1540</v>
      </c>
      <c r="H333" s="38" t="s">
        <v>886</v>
      </c>
      <c r="I333" s="38" t="s">
        <v>886</v>
      </c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s="75" customFormat="1">
      <c r="A334" s="43"/>
      <c r="B334" s="43">
        <v>35</v>
      </c>
      <c r="C334" s="38" t="s">
        <v>1506</v>
      </c>
      <c r="D334" s="38" t="s">
        <v>1561</v>
      </c>
      <c r="E334" s="43">
        <f t="shared" si="2"/>
        <v>2</v>
      </c>
      <c r="F334" s="38" t="s">
        <v>1541</v>
      </c>
      <c r="G334" s="38" t="s">
        <v>1414</v>
      </c>
      <c r="H334" s="38" t="s">
        <v>886</v>
      </c>
      <c r="I334" s="38" t="s">
        <v>886</v>
      </c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s="75" customFormat="1">
      <c r="A335" s="43"/>
      <c r="B335" s="43">
        <v>36</v>
      </c>
      <c r="C335" s="38" t="s">
        <v>1507</v>
      </c>
      <c r="D335" s="38" t="s">
        <v>1465</v>
      </c>
      <c r="E335" s="43">
        <f t="shared" si="2"/>
        <v>2</v>
      </c>
      <c r="F335" s="38" t="s">
        <v>1415</v>
      </c>
      <c r="G335" s="38" t="s">
        <v>1416</v>
      </c>
      <c r="H335" s="38" t="s">
        <v>886</v>
      </c>
      <c r="I335" s="38" t="s">
        <v>886</v>
      </c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s="75" customFormat="1">
      <c r="A336" s="43"/>
      <c r="B336" s="43">
        <v>37</v>
      </c>
      <c r="C336" s="38" t="s">
        <v>1508</v>
      </c>
      <c r="D336" s="38" t="s">
        <v>1542</v>
      </c>
      <c r="E336" s="43">
        <f t="shared" si="2"/>
        <v>3</v>
      </c>
      <c r="F336" s="38" t="s">
        <v>1417</v>
      </c>
      <c r="G336" s="38" t="s">
        <v>1418</v>
      </c>
      <c r="H336" s="38" t="s">
        <v>1419</v>
      </c>
      <c r="I336" s="38" t="s">
        <v>886</v>
      </c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s="75" customFormat="1">
      <c r="A337" s="43"/>
      <c r="B337" s="43">
        <v>38</v>
      </c>
      <c r="C337" s="38" t="s">
        <v>1509</v>
      </c>
      <c r="D337" s="38" t="s">
        <v>1564</v>
      </c>
      <c r="E337" s="43">
        <f t="shared" si="2"/>
        <v>3</v>
      </c>
      <c r="F337" s="38" t="s">
        <v>1420</v>
      </c>
      <c r="G337" s="38" t="s">
        <v>1421</v>
      </c>
      <c r="H337" s="38" t="s">
        <v>1422</v>
      </c>
      <c r="I337" s="38" t="s">
        <v>886</v>
      </c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s="75" customFormat="1">
      <c r="A338" s="43"/>
      <c r="B338" s="43">
        <v>39</v>
      </c>
      <c r="C338" s="38" t="s">
        <v>1510</v>
      </c>
      <c r="D338" s="38" t="s">
        <v>1466</v>
      </c>
      <c r="E338" s="43">
        <f t="shared" si="2"/>
        <v>3</v>
      </c>
      <c r="F338" s="38" t="s">
        <v>1552</v>
      </c>
      <c r="G338" s="38" t="s">
        <v>1543</v>
      </c>
      <c r="H338" s="38" t="s">
        <v>1423</v>
      </c>
      <c r="I338" s="38" t="s">
        <v>886</v>
      </c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s="75" customFormat="1">
      <c r="A339" s="43"/>
      <c r="B339" s="43">
        <v>40</v>
      </c>
      <c r="C339" s="38" t="s">
        <v>1511</v>
      </c>
      <c r="D339" s="38" t="s">
        <v>1467</v>
      </c>
      <c r="E339" s="43">
        <f t="shared" si="2"/>
        <v>3</v>
      </c>
      <c r="F339" s="38" t="s">
        <v>1424</v>
      </c>
      <c r="G339" s="38" t="s">
        <v>1425</v>
      </c>
      <c r="H339" s="38" t="s">
        <v>1426</v>
      </c>
      <c r="I339" s="38" t="s">
        <v>886</v>
      </c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s="75" customFormat="1">
      <c r="A340" s="43"/>
      <c r="B340" s="43">
        <v>41</v>
      </c>
      <c r="C340" s="38" t="s">
        <v>1512</v>
      </c>
      <c r="D340" s="38" t="s">
        <v>1468</v>
      </c>
      <c r="E340" s="43">
        <f t="shared" si="2"/>
        <v>3</v>
      </c>
      <c r="F340" s="38" t="s">
        <v>1544</v>
      </c>
      <c r="G340" s="38" t="s">
        <v>1545</v>
      </c>
      <c r="H340" s="38" t="s">
        <v>1427</v>
      </c>
      <c r="I340" s="38" t="s">
        <v>886</v>
      </c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s="75" customFormat="1">
      <c r="A341" s="43"/>
      <c r="B341" s="43">
        <v>42</v>
      </c>
      <c r="C341" s="38" t="s">
        <v>1513</v>
      </c>
      <c r="D341" s="38" t="s">
        <v>1469</v>
      </c>
      <c r="E341" s="43">
        <f t="shared" si="2"/>
        <v>2</v>
      </c>
      <c r="F341" s="38" t="s">
        <v>1428</v>
      </c>
      <c r="G341" s="38" t="s">
        <v>1546</v>
      </c>
      <c r="H341" s="38" t="s">
        <v>886</v>
      </c>
      <c r="I341" s="38" t="s">
        <v>886</v>
      </c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s="75" customFormat="1">
      <c r="A342" s="43"/>
      <c r="B342" s="43">
        <v>43</v>
      </c>
      <c r="C342" s="38" t="s">
        <v>1514</v>
      </c>
      <c r="D342" s="38" t="s">
        <v>1470</v>
      </c>
      <c r="E342" s="43">
        <f t="shared" si="2"/>
        <v>2</v>
      </c>
      <c r="F342" s="38" t="s">
        <v>1547</v>
      </c>
      <c r="G342" s="38" t="s">
        <v>1429</v>
      </c>
      <c r="H342" s="38" t="s">
        <v>886</v>
      </c>
      <c r="I342" s="38" t="s">
        <v>886</v>
      </c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s="75" customFormat="1">
      <c r="A343" s="43"/>
      <c r="B343" s="43">
        <v>44</v>
      </c>
      <c r="C343" s="38" t="s">
        <v>1900</v>
      </c>
      <c r="D343" s="38" t="s">
        <v>1471</v>
      </c>
      <c r="E343" s="43">
        <f t="shared" si="2"/>
        <v>3</v>
      </c>
      <c r="F343" s="38" t="s">
        <v>1430</v>
      </c>
      <c r="G343" s="38" t="s">
        <v>1431</v>
      </c>
      <c r="H343" s="38" t="s">
        <v>1432</v>
      </c>
      <c r="I343" s="38" t="s">
        <v>886</v>
      </c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s="75" customFormat="1">
      <c r="A344" s="43"/>
      <c r="B344" s="43">
        <v>45</v>
      </c>
      <c r="C344" s="38" t="s">
        <v>1515</v>
      </c>
      <c r="D344" s="38" t="s">
        <v>1472</v>
      </c>
      <c r="E344" s="43">
        <f t="shared" si="2"/>
        <v>3</v>
      </c>
      <c r="F344" s="38" t="s">
        <v>1433</v>
      </c>
      <c r="G344" s="38" t="s">
        <v>1434</v>
      </c>
      <c r="H344" s="38" t="s">
        <v>1435</v>
      </c>
      <c r="I344" s="38" t="s">
        <v>886</v>
      </c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s="75" customFormat="1">
      <c r="A345" s="43"/>
      <c r="B345" s="43">
        <v>46</v>
      </c>
      <c r="C345" s="38" t="s">
        <v>1516</v>
      </c>
      <c r="D345" s="38" t="s">
        <v>1472</v>
      </c>
      <c r="E345" s="43">
        <f t="shared" si="2"/>
        <v>3</v>
      </c>
      <c r="F345" s="38" t="s">
        <v>1436</v>
      </c>
      <c r="G345" s="38" t="s">
        <v>1437</v>
      </c>
      <c r="H345" s="38" t="s">
        <v>1438</v>
      </c>
      <c r="I345" s="38" t="s">
        <v>886</v>
      </c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s="75" customFormat="1">
      <c r="A346" s="43"/>
      <c r="B346" s="43">
        <v>47</v>
      </c>
      <c r="C346" s="38" t="s">
        <v>1517</v>
      </c>
      <c r="D346" s="38" t="s">
        <v>1473</v>
      </c>
      <c r="E346" s="43">
        <f t="shared" si="2"/>
        <v>2</v>
      </c>
      <c r="F346" s="38" t="s">
        <v>1553</v>
      </c>
      <c r="G346" s="38" t="s">
        <v>1439</v>
      </c>
      <c r="H346" s="38" t="s">
        <v>886</v>
      </c>
      <c r="I346" s="38" t="s">
        <v>886</v>
      </c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s="75" customFormat="1">
      <c r="A347" s="43"/>
      <c r="B347" s="43">
        <v>48</v>
      </c>
      <c r="C347" s="38" t="s">
        <v>1518</v>
      </c>
      <c r="D347" s="38" t="s">
        <v>1901</v>
      </c>
      <c r="E347" s="43">
        <f t="shared" si="2"/>
        <v>2</v>
      </c>
      <c r="F347" s="38" t="s">
        <v>1554</v>
      </c>
      <c r="G347" s="38" t="s">
        <v>1440</v>
      </c>
      <c r="H347" s="38" t="s">
        <v>886</v>
      </c>
      <c r="I347" s="38" t="s">
        <v>886</v>
      </c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s="75" customFormat="1">
      <c r="A348" s="43"/>
      <c r="B348" s="43">
        <v>49</v>
      </c>
      <c r="C348" s="38" t="s">
        <v>1902</v>
      </c>
      <c r="D348" s="38" t="s">
        <v>1903</v>
      </c>
      <c r="E348" s="43">
        <v>1</v>
      </c>
      <c r="F348" s="38" t="s">
        <v>1904</v>
      </c>
      <c r="G348" s="38">
        <v>0</v>
      </c>
      <c r="H348" s="38">
        <v>0</v>
      </c>
      <c r="I348" s="38">
        <v>0</v>
      </c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s="75" customFormat="1">
      <c r="A349" s="43"/>
      <c r="B349" s="43">
        <v>50</v>
      </c>
      <c r="C349" s="38" t="s">
        <v>1905</v>
      </c>
      <c r="D349" s="38" t="s">
        <v>1906</v>
      </c>
      <c r="E349" s="43">
        <v>1</v>
      </c>
      <c r="F349" s="38" t="s">
        <v>1907</v>
      </c>
      <c r="G349" s="38">
        <v>0</v>
      </c>
      <c r="H349" s="38">
        <v>0</v>
      </c>
      <c r="I349" s="38">
        <v>0</v>
      </c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s="75" customFormat="1">
      <c r="A350" s="43"/>
      <c r="B350" s="43">
        <v>51</v>
      </c>
      <c r="C350" s="38" t="s">
        <v>1908</v>
      </c>
      <c r="D350" s="38" t="s">
        <v>1909</v>
      </c>
      <c r="E350" s="43">
        <v>1</v>
      </c>
      <c r="F350" s="38" t="s">
        <v>1910</v>
      </c>
      <c r="G350" s="38">
        <v>0</v>
      </c>
      <c r="H350" s="38">
        <v>0</v>
      </c>
      <c r="I350" s="38">
        <v>0</v>
      </c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s="67" customFormat="1">
      <c r="A351" s="45" t="s">
        <v>1303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1:18" s="67" customFormat="1">
      <c r="A352" s="45" t="s">
        <v>1304</v>
      </c>
      <c r="B352" s="45" t="s">
        <v>1305</v>
      </c>
      <c r="C352" s="45" t="s">
        <v>689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1:18" s="76" customFormat="1">
      <c r="A353" s="43"/>
      <c r="B353" s="86" t="s">
        <v>1157</v>
      </c>
      <c r="C353" s="86" t="s">
        <v>1911</v>
      </c>
      <c r="D353" s="43"/>
      <c r="E353" s="43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s="76" customFormat="1">
      <c r="A354" s="95"/>
      <c r="B354" s="86" t="s">
        <v>1161</v>
      </c>
      <c r="C354" s="86" t="s">
        <v>1912</v>
      </c>
      <c r="D354" s="95"/>
      <c r="E354" s="95"/>
      <c r="F354" s="93"/>
      <c r="G354" s="93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s="76" customFormat="1">
      <c r="A355" s="95"/>
      <c r="B355" s="86" t="s">
        <v>1175</v>
      </c>
      <c r="C355" s="86" t="s">
        <v>1913</v>
      </c>
      <c r="D355" s="95"/>
      <c r="E355" s="95"/>
      <c r="F355" s="93"/>
      <c r="G355" s="93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s="76" customFormat="1">
      <c r="A356" s="95"/>
      <c r="B356" s="86" t="s">
        <v>1243</v>
      </c>
      <c r="C356" s="86" t="s">
        <v>1914</v>
      </c>
      <c r="D356" s="95"/>
      <c r="E356" s="95"/>
      <c r="F356" s="93"/>
      <c r="G356" s="93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>
      <c r="A357" s="93"/>
      <c r="B357" s="86" t="s">
        <v>1177</v>
      </c>
      <c r="C357" s="86" t="s">
        <v>1915</v>
      </c>
      <c r="D357" s="93"/>
      <c r="E357" s="93"/>
      <c r="F357" s="93"/>
      <c r="G357" s="93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>
      <c r="A358" s="93"/>
      <c r="B358" s="86" t="s">
        <v>1158</v>
      </c>
      <c r="C358" s="86" t="s">
        <v>1916</v>
      </c>
      <c r="D358" s="93"/>
      <c r="E358" s="93"/>
      <c r="F358" s="93"/>
      <c r="G358" s="93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>
      <c r="A359" s="93"/>
      <c r="B359" s="86" t="s">
        <v>1178</v>
      </c>
      <c r="C359" s="86" t="s">
        <v>1917</v>
      </c>
      <c r="D359" s="93"/>
      <c r="E359" s="93"/>
      <c r="F359" s="93"/>
      <c r="G359" s="93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>
      <c r="A360" s="93"/>
      <c r="B360" s="86" t="s">
        <v>1171</v>
      </c>
      <c r="C360" s="86" t="s">
        <v>1918</v>
      </c>
      <c r="D360" s="93"/>
      <c r="E360" s="93"/>
      <c r="F360" s="93"/>
      <c r="G360" s="93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>
      <c r="A361" s="93"/>
      <c r="B361" s="86" t="s">
        <v>1173</v>
      </c>
      <c r="C361" s="86" t="s">
        <v>1919</v>
      </c>
      <c r="D361" s="93"/>
      <c r="E361" s="93"/>
      <c r="F361" s="93"/>
      <c r="G361" s="93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>
      <c r="A362" s="93"/>
      <c r="B362" s="86" t="s">
        <v>1168</v>
      </c>
      <c r="C362" s="86" t="s">
        <v>1920</v>
      </c>
      <c r="D362" s="93"/>
      <c r="E362" s="93"/>
      <c r="F362" s="93"/>
      <c r="G362" s="93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>
      <c r="A363" s="93"/>
      <c r="B363" s="86" t="s">
        <v>1176</v>
      </c>
      <c r="C363" s="86" t="s">
        <v>1921</v>
      </c>
      <c r="D363" s="93"/>
      <c r="E363" s="93"/>
      <c r="F363" s="93"/>
      <c r="G363" s="93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>
      <c r="A364" s="93"/>
      <c r="B364" s="86" t="s">
        <v>1159</v>
      </c>
      <c r="C364" s="86" t="s">
        <v>1922</v>
      </c>
      <c r="D364" s="93"/>
      <c r="E364" s="93"/>
      <c r="F364" s="93"/>
      <c r="G364" s="93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>
      <c r="A365" s="95"/>
      <c r="B365" s="86" t="s">
        <v>1169</v>
      </c>
      <c r="C365" s="86" t="s">
        <v>1923</v>
      </c>
      <c r="D365" s="95"/>
      <c r="E365" s="95"/>
      <c r="F365" s="93"/>
      <c r="G365" s="93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>
      <c r="A366" s="95"/>
      <c r="B366" s="86" t="s">
        <v>1170</v>
      </c>
      <c r="C366" s="86" t="s">
        <v>1924</v>
      </c>
      <c r="D366" s="95"/>
      <c r="E366" s="95"/>
      <c r="F366" s="93"/>
      <c r="G366" s="93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>
      <c r="A367" s="95"/>
      <c r="B367" s="86" t="s">
        <v>1167</v>
      </c>
      <c r="C367" s="86" t="s">
        <v>1925</v>
      </c>
      <c r="D367" s="95"/>
      <c r="E367" s="95"/>
      <c r="F367" s="93"/>
      <c r="G367" s="93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>
      <c r="A368" s="93"/>
      <c r="B368" s="87" t="s">
        <v>1172</v>
      </c>
      <c r="C368" s="86" t="s">
        <v>1926</v>
      </c>
      <c r="D368" s="95"/>
      <c r="E368" s="95"/>
      <c r="F368" s="95"/>
      <c r="G368" s="95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>
      <c r="A369" s="93"/>
      <c r="B369" s="87" t="s">
        <v>1162</v>
      </c>
      <c r="C369" s="86" t="s">
        <v>1927</v>
      </c>
      <c r="D369" s="95"/>
      <c r="E369" s="95"/>
      <c r="F369" s="95"/>
      <c r="G369" s="95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>
      <c r="A370" s="93"/>
      <c r="B370" s="87" t="s">
        <v>1166</v>
      </c>
      <c r="C370" s="86" t="s">
        <v>1928</v>
      </c>
      <c r="D370" s="95"/>
      <c r="E370" s="95"/>
      <c r="F370" s="95"/>
      <c r="G370" s="95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>
      <c r="A371" s="93"/>
      <c r="B371" s="87" t="s">
        <v>1174</v>
      </c>
      <c r="C371" s="86" t="s">
        <v>1929</v>
      </c>
      <c r="D371" s="95"/>
      <c r="E371" s="95"/>
      <c r="F371" s="95"/>
      <c r="G371" s="95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>
      <c r="A372" s="93"/>
      <c r="B372" s="87" t="s">
        <v>1160</v>
      </c>
      <c r="C372" s="86" t="s">
        <v>1930</v>
      </c>
      <c r="D372" s="95"/>
      <c r="E372" s="95"/>
      <c r="F372" s="95"/>
      <c r="G372" s="95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>
      <c r="A373" s="93"/>
      <c r="B373" s="87" t="s">
        <v>1165</v>
      </c>
      <c r="C373" s="86" t="s">
        <v>1931</v>
      </c>
      <c r="D373" s="95"/>
      <c r="E373" s="95"/>
      <c r="F373" s="95"/>
      <c r="G373" s="95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>
      <c r="A374" s="38"/>
      <c r="B374" s="87" t="s">
        <v>1164</v>
      </c>
      <c r="C374" s="86" t="s">
        <v>1932</v>
      </c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>
      <c r="A375" s="38"/>
      <c r="B375" s="87" t="s">
        <v>1163</v>
      </c>
      <c r="C375" s="86" t="s">
        <v>1933</v>
      </c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>
      <c r="A376" s="38"/>
      <c r="B376" s="87" t="s">
        <v>1326</v>
      </c>
      <c r="C376" s="86" t="s">
        <v>1934</v>
      </c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>
      <c r="A377" s="38"/>
      <c r="B377" s="38" t="s">
        <v>1615</v>
      </c>
      <c r="C377" s="86" t="s">
        <v>1935</v>
      </c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>
      <c r="C378" s="86"/>
    </row>
  </sheetData>
  <phoneticPr fontId="1" type="noConversion"/>
  <hyperlinks>
    <hyperlink ref="F237" r:id="rId1"/>
    <hyperlink ref="F238" r:id="rId2"/>
    <hyperlink ref="G237" r:id="rId3"/>
    <hyperlink ref="G238" r:id="rId4"/>
    <hyperlink ref="H237" r:id="rId5"/>
    <hyperlink ref="H238" r:id="rId6"/>
    <hyperlink ref="I237" r:id="rId7"/>
    <hyperlink ref="I238" r:id="rId8"/>
    <hyperlink ref="J237" r:id="rId9"/>
    <hyperlink ref="J238" r:id="rId10"/>
    <hyperlink ref="K237" r:id="rId11"/>
    <hyperlink ref="K238" r:id="rId12"/>
    <hyperlink ref="L237" r:id="rId13"/>
    <hyperlink ref="L238" r:id="rId14"/>
    <hyperlink ref="M237" r:id="rId15"/>
    <hyperlink ref="M238" r:id="rId16"/>
    <hyperlink ref="N238" r:id="rId17"/>
    <hyperlink ref="O238" r:id="rId18"/>
    <hyperlink ref="P238" r:id="rId19"/>
    <hyperlink ref="Q238" r:id="rId20"/>
    <hyperlink ref="R237" r:id="rId21"/>
    <hyperlink ref="R238" r:id="rId22"/>
    <hyperlink ref="N237" r:id="rId23"/>
    <hyperlink ref="O237" r:id="rId24"/>
    <hyperlink ref="P237" r:id="rId25"/>
    <hyperlink ref="Q237" r:id="rId26"/>
    <hyperlink ref="F247" r:id="rId27"/>
    <hyperlink ref="G247" r:id="rId28"/>
    <hyperlink ref="H247" r:id="rId29"/>
    <hyperlink ref="G248" r:id="rId30"/>
    <hyperlink ref="H248" r:id="rId31"/>
    <hyperlink ref="F248" r:id="rId32"/>
    <hyperlink ref="I247" r:id="rId33"/>
    <hyperlink ref="I248" r:id="rId34"/>
    <hyperlink ref="J247" r:id="rId35"/>
    <hyperlink ref="J248" r:id="rId36"/>
    <hyperlink ref="K247" r:id="rId37"/>
    <hyperlink ref="K248" r:id="rId38"/>
    <hyperlink ref="L247" r:id="rId39"/>
    <hyperlink ref="L248" r:id="rId40"/>
    <hyperlink ref="M247" r:id="rId41"/>
    <hyperlink ref="M248" r:id="rId42"/>
    <hyperlink ref="N247" r:id="rId43"/>
    <hyperlink ref="N248" r:id="rId44"/>
    <hyperlink ref="O247" r:id="rId45"/>
    <hyperlink ref="O248" r:id="rId46"/>
    <hyperlink ref="P247" r:id="rId47"/>
    <hyperlink ref="P248" r:id="rId48"/>
    <hyperlink ref="Q247" r:id="rId49"/>
    <hyperlink ref="Q248" r:id="rId50"/>
    <hyperlink ref="R247" r:id="rId51"/>
    <hyperlink ref="R248" r:id="rId52"/>
    <hyperlink ref="G258" r:id="rId53"/>
    <hyperlink ref="H258" r:id="rId54"/>
    <hyperlink ref="F258" r:id="rId55"/>
    <hyperlink ref="I258" r:id="rId56"/>
    <hyperlink ref="J258" r:id="rId57"/>
    <hyperlink ref="K258" r:id="rId58"/>
    <hyperlink ref="L258" r:id="rId59"/>
    <hyperlink ref="M258" r:id="rId60"/>
    <hyperlink ref="N258" r:id="rId61"/>
    <hyperlink ref="O258" r:id="rId62"/>
    <hyperlink ref="P258" r:id="rId63"/>
    <hyperlink ref="Q258" r:id="rId64"/>
    <hyperlink ref="R258" r:id="rId65"/>
    <hyperlink ref="F257" r:id="rId66"/>
    <hyperlink ref="G257" r:id="rId67"/>
    <hyperlink ref="H257" r:id="rId68"/>
    <hyperlink ref="I257" r:id="rId69"/>
    <hyperlink ref="J257" r:id="rId70"/>
    <hyperlink ref="K257" r:id="rId71"/>
    <hyperlink ref="L257" r:id="rId72"/>
    <hyperlink ref="M257" r:id="rId73"/>
    <hyperlink ref="N257" r:id="rId74"/>
    <hyperlink ref="O257" r:id="rId75"/>
    <hyperlink ref="P257" r:id="rId76"/>
    <hyperlink ref="Q257" r:id="rId77"/>
    <hyperlink ref="R257" r:id="rId78"/>
    <hyperlink ref="F250" r:id="rId79"/>
    <hyperlink ref="G250" r:id="rId80"/>
    <hyperlink ref="H250" r:id="rId81"/>
    <hyperlink ref="G251" r:id="rId82"/>
    <hyperlink ref="H251" r:id="rId83"/>
    <hyperlink ref="F251" r:id="rId84"/>
    <hyperlink ref="I250" r:id="rId85"/>
    <hyperlink ref="I251" r:id="rId86"/>
    <hyperlink ref="J250" r:id="rId87"/>
    <hyperlink ref="J251" r:id="rId88"/>
    <hyperlink ref="K250" r:id="rId89"/>
    <hyperlink ref="K251" r:id="rId90"/>
    <hyperlink ref="L250" r:id="rId91"/>
    <hyperlink ref="L251" r:id="rId92"/>
    <hyperlink ref="M250" r:id="rId93"/>
    <hyperlink ref="M251" r:id="rId94"/>
    <hyperlink ref="N250" r:id="rId95"/>
    <hyperlink ref="N251" r:id="rId96"/>
    <hyperlink ref="O250" r:id="rId97"/>
    <hyperlink ref="O251" r:id="rId98"/>
    <hyperlink ref="P250" r:id="rId99"/>
    <hyperlink ref="P251" r:id="rId100"/>
    <hyperlink ref="Q250" r:id="rId101"/>
    <hyperlink ref="Q251" r:id="rId102"/>
    <hyperlink ref="R250" r:id="rId103"/>
    <hyperlink ref="R251" r:id="rId104"/>
    <hyperlink ref="F260" r:id="rId105"/>
    <hyperlink ref="G260" r:id="rId106"/>
    <hyperlink ref="H260" r:id="rId107"/>
    <hyperlink ref="G261" r:id="rId108"/>
    <hyperlink ref="H261" r:id="rId109"/>
    <hyperlink ref="F261" r:id="rId110"/>
    <hyperlink ref="I260" r:id="rId111"/>
    <hyperlink ref="I261" r:id="rId112"/>
    <hyperlink ref="J260" r:id="rId113"/>
    <hyperlink ref="J261" r:id="rId114"/>
    <hyperlink ref="K260" r:id="rId115"/>
    <hyperlink ref="K261" r:id="rId116"/>
    <hyperlink ref="L260" r:id="rId117"/>
    <hyperlink ref="L261" r:id="rId118"/>
    <hyperlink ref="M260" r:id="rId119"/>
    <hyperlink ref="M261" r:id="rId120"/>
    <hyperlink ref="N260" r:id="rId121"/>
    <hyperlink ref="N261" r:id="rId122"/>
    <hyperlink ref="O260" r:id="rId123"/>
    <hyperlink ref="O261" r:id="rId124"/>
    <hyperlink ref="P260" r:id="rId125"/>
    <hyperlink ref="P261" r:id="rId126"/>
    <hyperlink ref="Q260" r:id="rId127"/>
    <hyperlink ref="Q261" r:id="rId128"/>
    <hyperlink ref="R260" r:id="rId129"/>
    <hyperlink ref="R261" r:id="rId130"/>
    <hyperlink ref="F240" r:id="rId131"/>
    <hyperlink ref="G240" r:id="rId132"/>
    <hyperlink ref="H240" r:id="rId133"/>
    <hyperlink ref="G241" r:id="rId134"/>
    <hyperlink ref="H241" r:id="rId135"/>
    <hyperlink ref="F241" r:id="rId136" display="1@1@1"/>
    <hyperlink ref="I240" r:id="rId137"/>
    <hyperlink ref="I241" r:id="rId138"/>
    <hyperlink ref="J240" r:id="rId139"/>
    <hyperlink ref="J241" r:id="rId140"/>
    <hyperlink ref="K240" r:id="rId141"/>
    <hyperlink ref="K241" r:id="rId142"/>
    <hyperlink ref="L240" r:id="rId143"/>
    <hyperlink ref="L241" r:id="rId144"/>
    <hyperlink ref="M240" r:id="rId145"/>
    <hyperlink ref="M241" r:id="rId146"/>
    <hyperlink ref="N240" r:id="rId147"/>
    <hyperlink ref="N241" r:id="rId148"/>
    <hyperlink ref="O240" r:id="rId149"/>
    <hyperlink ref="O241" r:id="rId150"/>
    <hyperlink ref="P240" r:id="rId151"/>
    <hyperlink ref="P241" r:id="rId152"/>
    <hyperlink ref="Q240" r:id="rId153"/>
    <hyperlink ref="Q241" r:id="rId154"/>
    <hyperlink ref="R240" r:id="rId155"/>
    <hyperlink ref="R241" r:id="rId156"/>
    <hyperlink ref="F243" r:id="rId157"/>
    <hyperlink ref="G243" r:id="rId158"/>
    <hyperlink ref="H243" r:id="rId159"/>
    <hyperlink ref="G244" r:id="rId160"/>
    <hyperlink ref="H244" r:id="rId161"/>
    <hyperlink ref="F244" r:id="rId162" display="1@1@1"/>
    <hyperlink ref="I243" r:id="rId163"/>
    <hyperlink ref="I244" r:id="rId164"/>
    <hyperlink ref="J243" r:id="rId165"/>
    <hyperlink ref="J244" r:id="rId166"/>
    <hyperlink ref="K243" r:id="rId167"/>
    <hyperlink ref="K244" r:id="rId168"/>
    <hyperlink ref="L243" r:id="rId169"/>
    <hyperlink ref="L244" r:id="rId170"/>
    <hyperlink ref="M243" r:id="rId171"/>
    <hyperlink ref="M244" r:id="rId172"/>
    <hyperlink ref="N243" r:id="rId173"/>
    <hyperlink ref="N244" r:id="rId174"/>
    <hyperlink ref="O243" r:id="rId175"/>
    <hyperlink ref="O244" r:id="rId176"/>
    <hyperlink ref="P243" r:id="rId177"/>
    <hyperlink ref="P244" r:id="rId178"/>
    <hyperlink ref="Q243" r:id="rId179"/>
    <hyperlink ref="Q244" r:id="rId180"/>
    <hyperlink ref="R243" r:id="rId181"/>
    <hyperlink ref="R244" r:id="rId182"/>
    <hyperlink ref="F253" r:id="rId183"/>
    <hyperlink ref="G253" r:id="rId184"/>
    <hyperlink ref="H253" r:id="rId185"/>
    <hyperlink ref="G254" r:id="rId186"/>
    <hyperlink ref="H254" r:id="rId187"/>
    <hyperlink ref="F254" r:id="rId188" display="1@1@1"/>
    <hyperlink ref="I253" r:id="rId189"/>
    <hyperlink ref="I254" r:id="rId190"/>
    <hyperlink ref="J253" r:id="rId191"/>
    <hyperlink ref="J254" r:id="rId192"/>
    <hyperlink ref="K253" r:id="rId193"/>
    <hyperlink ref="K254" r:id="rId194"/>
    <hyperlink ref="L253" r:id="rId195"/>
    <hyperlink ref="L254" r:id="rId196"/>
    <hyperlink ref="M253" r:id="rId197"/>
    <hyperlink ref="M254" r:id="rId198"/>
    <hyperlink ref="N253" r:id="rId199"/>
    <hyperlink ref="N254" r:id="rId200"/>
    <hyperlink ref="O253" r:id="rId201"/>
    <hyperlink ref="O254" r:id="rId202"/>
    <hyperlink ref="P253" r:id="rId203"/>
    <hyperlink ref="P254" r:id="rId204"/>
    <hyperlink ref="Q253" r:id="rId205"/>
    <hyperlink ref="Q254" r:id="rId206"/>
    <hyperlink ref="R253" r:id="rId207"/>
    <hyperlink ref="R254" r:id="rId208"/>
    <hyperlink ref="F263" r:id="rId209"/>
    <hyperlink ref="G263" r:id="rId210"/>
    <hyperlink ref="H263" r:id="rId211"/>
    <hyperlink ref="G264" r:id="rId212"/>
    <hyperlink ref="H264" r:id="rId213"/>
    <hyperlink ref="F264" r:id="rId214" display="1@1@1"/>
    <hyperlink ref="I263" r:id="rId215"/>
    <hyperlink ref="I264" r:id="rId216"/>
    <hyperlink ref="J263" r:id="rId217"/>
    <hyperlink ref="J264" r:id="rId218"/>
    <hyperlink ref="K263" r:id="rId219"/>
    <hyperlink ref="K264" r:id="rId220"/>
    <hyperlink ref="L263" r:id="rId221"/>
    <hyperlink ref="L264" r:id="rId222"/>
    <hyperlink ref="M263" r:id="rId223"/>
    <hyperlink ref="M264" r:id="rId224"/>
    <hyperlink ref="N263" r:id="rId225"/>
    <hyperlink ref="N264" r:id="rId226"/>
    <hyperlink ref="O263" r:id="rId227"/>
    <hyperlink ref="O264" r:id="rId228"/>
    <hyperlink ref="P263" r:id="rId229"/>
    <hyperlink ref="P264" r:id="rId230"/>
    <hyperlink ref="Q263" r:id="rId231"/>
    <hyperlink ref="Q264" r:id="rId232"/>
    <hyperlink ref="R263" r:id="rId233"/>
    <hyperlink ref="R264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6"/>
  <sheetViews>
    <sheetView topLeftCell="A31" workbookViewId="0">
      <selection activeCell="G74" sqref="G74:G75"/>
    </sheetView>
  </sheetViews>
  <sheetFormatPr defaultRowHeight="13.5"/>
  <cols>
    <col min="1" max="10" width="9" style="123"/>
    <col min="11" max="11" width="3.625" style="123" customWidth="1"/>
    <col min="12" max="12" width="3.5" style="123" customWidth="1"/>
    <col min="13" max="13" width="3.75" style="123" customWidth="1"/>
    <col min="14" max="15" width="9" style="123"/>
    <col min="16" max="16" width="3" style="123" customWidth="1"/>
    <col min="17" max="17" width="3.5" style="123" customWidth="1"/>
    <col min="18" max="18" width="3" style="123" customWidth="1"/>
    <col min="19" max="20" width="9" style="123"/>
    <col min="21" max="21" width="3" style="123" customWidth="1"/>
    <col min="22" max="22" width="3.5" style="123" customWidth="1"/>
    <col min="23" max="23" width="5" style="123" customWidth="1"/>
    <col min="24" max="25" width="9" style="123"/>
    <col min="26" max="26" width="4.125" style="123" customWidth="1"/>
    <col min="27" max="16384" width="9" style="123"/>
  </cols>
  <sheetData>
    <row r="1" spans="2:33">
      <c r="H1" s="123" t="s">
        <v>1967</v>
      </c>
      <c r="I1" s="123" t="s">
        <v>1968</v>
      </c>
    </row>
    <row r="2" spans="2:33" ht="20.25">
      <c r="B2" s="1" t="s">
        <v>1969</v>
      </c>
      <c r="H2" s="123">
        <v>2003</v>
      </c>
      <c r="I2" s="123">
        <v>140</v>
      </c>
    </row>
    <row r="3" spans="2:33">
      <c r="S3" s="123" t="s">
        <v>1986</v>
      </c>
      <c r="T3" s="123" t="s">
        <v>1985</v>
      </c>
    </row>
    <row r="4" spans="2:33">
      <c r="B4" s="124" t="s">
        <v>1970</v>
      </c>
      <c r="C4" s="125" t="s">
        <v>1971</v>
      </c>
      <c r="D4" s="126" t="s">
        <v>1972</v>
      </c>
      <c r="E4" s="127" t="s">
        <v>1973</v>
      </c>
      <c r="F4" s="127" t="s">
        <v>1974</v>
      </c>
      <c r="G4" s="123" t="s">
        <v>1975</v>
      </c>
      <c r="H4" s="123" t="s">
        <v>1976</v>
      </c>
      <c r="I4" s="127" t="s">
        <v>1977</v>
      </c>
      <c r="J4" s="127" t="s">
        <v>1978</v>
      </c>
      <c r="L4" s="128" t="s">
        <v>1979</v>
      </c>
      <c r="N4" s="123" t="s">
        <v>1980</v>
      </c>
      <c r="Q4" s="128" t="s">
        <v>1979</v>
      </c>
      <c r="S4" s="123" t="s">
        <v>1981</v>
      </c>
      <c r="V4" s="128" t="s">
        <v>1979</v>
      </c>
      <c r="X4" s="123" t="s">
        <v>1982</v>
      </c>
      <c r="AA4" s="123" t="s">
        <v>1983</v>
      </c>
      <c r="AD4" s="123" t="s">
        <v>1984</v>
      </c>
    </row>
    <row r="5" spans="2:33">
      <c r="B5" s="127">
        <v>1</v>
      </c>
      <c r="C5" s="127">
        <f>ROUND(B5,0)*5</f>
        <v>5</v>
      </c>
      <c r="D5" s="127">
        <v>0</v>
      </c>
      <c r="E5" s="127">
        <f t="shared" ref="E5:E54" si="0">C5/5</f>
        <v>1</v>
      </c>
      <c r="F5" s="127">
        <f>E5</f>
        <v>1</v>
      </c>
      <c r="G5" s="123">
        <f>INT(F5/12)</f>
        <v>0</v>
      </c>
      <c r="H5" s="123">
        <f>G5+$H$2</f>
        <v>2003</v>
      </c>
      <c r="I5" s="127">
        <f>F5*$I$2</f>
        <v>140</v>
      </c>
      <c r="J5" s="127">
        <f>INT((I5/60)/60)</f>
        <v>0</v>
      </c>
      <c r="L5" s="129">
        <v>1</v>
      </c>
      <c r="M5" s="123">
        <v>20</v>
      </c>
      <c r="N5" s="123">
        <f>M5 - 3</f>
        <v>17</v>
      </c>
      <c r="O5" s="123">
        <f>M5 + 3</f>
        <v>23</v>
      </c>
      <c r="Q5" s="129">
        <v>1</v>
      </c>
      <c r="R5" s="123">
        <v>2</v>
      </c>
      <c r="S5" s="136">
        <f>R5+INT(Q5/5)</f>
        <v>2</v>
      </c>
      <c r="T5" s="136">
        <f>R5+INT(Q5/5)+3</f>
        <v>5</v>
      </c>
      <c r="V5" s="129">
        <v>1</v>
      </c>
      <c r="W5" s="123">
        <v>7</v>
      </c>
      <c r="X5" s="123">
        <f>W5 - 3</f>
        <v>4</v>
      </c>
      <c r="Y5" s="123">
        <f>W5 + 3 + 1</f>
        <v>11</v>
      </c>
      <c r="Z5" s="123">
        <v>47</v>
      </c>
      <c r="AA5" s="123">
        <f>Z5 - 6</f>
        <v>41</v>
      </c>
      <c r="AB5" s="123">
        <f>Z5 + 6 + 2</f>
        <v>55</v>
      </c>
      <c r="AD5" s="130">
        <v>0</v>
      </c>
      <c r="AE5" s="130">
        <v>7</v>
      </c>
      <c r="AF5" s="131">
        <f>AE5+40</f>
        <v>47</v>
      </c>
    </row>
    <row r="6" spans="2:33">
      <c r="B6" s="127">
        <v>2</v>
      </c>
      <c r="C6" s="127">
        <f t="shared" ref="C6:C19" si="1">ROUND(B6,0)*5</f>
        <v>10</v>
      </c>
      <c r="D6" s="127">
        <f t="shared" ref="D6:D54" si="2">C6+D5</f>
        <v>10</v>
      </c>
      <c r="E6" s="127">
        <f t="shared" si="0"/>
        <v>2</v>
      </c>
      <c r="F6" s="127">
        <f t="shared" ref="F6:F54" si="3">E6+F5</f>
        <v>3</v>
      </c>
      <c r="G6" s="123">
        <f t="shared" ref="G6:G54" si="4">INT(F6/12)</f>
        <v>0</v>
      </c>
      <c r="H6" s="123">
        <f t="shared" ref="H6:H54" si="5">G6+$H$2</f>
        <v>2003</v>
      </c>
      <c r="I6" s="127">
        <f t="shared" ref="I6:I54" si="6">F6*$I$2</f>
        <v>420</v>
      </c>
      <c r="J6" s="127">
        <f t="shared" ref="J6:J54" si="7">INT((I6/60)/60)</f>
        <v>0</v>
      </c>
      <c r="L6" s="129">
        <v>2</v>
      </c>
      <c r="M6" s="123">
        <v>20</v>
      </c>
      <c r="N6" s="123">
        <f t="shared" ref="N6:N54" si="8">M6 - 3</f>
        <v>17</v>
      </c>
      <c r="O6" s="123">
        <f t="shared" ref="O6:O34" si="9">M6 + 3</f>
        <v>23</v>
      </c>
      <c r="Q6" s="129">
        <v>2</v>
      </c>
      <c r="R6" s="123">
        <v>2</v>
      </c>
      <c r="S6" s="136">
        <f t="shared" ref="S6:S54" si="10">R6+INT(Q6/5)</f>
        <v>2</v>
      </c>
      <c r="T6" s="136">
        <f t="shared" ref="T6:T54" si="11">R6+INT(Q6/5)+3</f>
        <v>5</v>
      </c>
      <c r="V6" s="129">
        <v>2</v>
      </c>
      <c r="W6" s="123">
        <v>7</v>
      </c>
      <c r="X6" s="123">
        <f t="shared" ref="X6:X54" si="12">W6 - 3</f>
        <v>4</v>
      </c>
      <c r="Y6" s="123">
        <f t="shared" ref="Y6:Y54" si="13">W6 + 3 + 1</f>
        <v>11</v>
      </c>
      <c r="Z6" s="123">
        <v>47</v>
      </c>
      <c r="AA6" s="123">
        <f t="shared" ref="AA6:AA54" si="14">Z6 - 6</f>
        <v>41</v>
      </c>
      <c r="AB6" s="123">
        <f t="shared" ref="AB6:AB54" si="15">Z6 + 6 + 2</f>
        <v>55</v>
      </c>
      <c r="AD6" s="130">
        <v>6</v>
      </c>
      <c r="AE6" s="130">
        <v>15</v>
      </c>
      <c r="AF6" s="131">
        <f>AE6+40</f>
        <v>55</v>
      </c>
    </row>
    <row r="7" spans="2:33">
      <c r="B7" s="127">
        <v>3</v>
      </c>
      <c r="C7" s="127">
        <f t="shared" si="1"/>
        <v>15</v>
      </c>
      <c r="D7" s="127">
        <f t="shared" si="2"/>
        <v>25</v>
      </c>
      <c r="E7" s="127">
        <f t="shared" si="0"/>
        <v>3</v>
      </c>
      <c r="F7" s="127">
        <f t="shared" si="3"/>
        <v>6</v>
      </c>
      <c r="G7" s="123">
        <f t="shared" si="4"/>
        <v>0</v>
      </c>
      <c r="H7" s="123">
        <f t="shared" si="5"/>
        <v>2003</v>
      </c>
      <c r="I7" s="127">
        <f t="shared" si="6"/>
        <v>840</v>
      </c>
      <c r="J7" s="127">
        <f t="shared" si="7"/>
        <v>0</v>
      </c>
      <c r="L7" s="129">
        <v>3</v>
      </c>
      <c r="M7" s="123">
        <v>20</v>
      </c>
      <c r="N7" s="123">
        <f t="shared" si="8"/>
        <v>17</v>
      </c>
      <c r="O7" s="123">
        <f t="shared" si="9"/>
        <v>23</v>
      </c>
      <c r="Q7" s="129">
        <v>3</v>
      </c>
      <c r="R7" s="123">
        <v>2</v>
      </c>
      <c r="S7" s="136">
        <f t="shared" si="10"/>
        <v>2</v>
      </c>
      <c r="T7" s="136">
        <f t="shared" si="11"/>
        <v>5</v>
      </c>
      <c r="V7" s="129">
        <v>3</v>
      </c>
      <c r="W7" s="123">
        <v>7</v>
      </c>
      <c r="X7" s="123">
        <f t="shared" si="12"/>
        <v>4</v>
      </c>
      <c r="Y7" s="123">
        <f t="shared" si="13"/>
        <v>11</v>
      </c>
      <c r="Z7" s="123">
        <v>47</v>
      </c>
      <c r="AA7" s="123">
        <f t="shared" si="14"/>
        <v>41</v>
      </c>
      <c r="AB7" s="123">
        <f t="shared" si="15"/>
        <v>55</v>
      </c>
      <c r="AD7" s="130">
        <v>11</v>
      </c>
      <c r="AE7" s="130">
        <v>25</v>
      </c>
      <c r="AF7" s="131">
        <f t="shared" ref="AF7:AF8" si="16">AE7+40</f>
        <v>65</v>
      </c>
    </row>
    <row r="8" spans="2:33">
      <c r="B8" s="127">
        <v>4</v>
      </c>
      <c r="C8" s="127">
        <f t="shared" si="1"/>
        <v>20</v>
      </c>
      <c r="D8" s="127">
        <f t="shared" si="2"/>
        <v>45</v>
      </c>
      <c r="E8" s="127">
        <f t="shared" si="0"/>
        <v>4</v>
      </c>
      <c r="F8" s="127">
        <f t="shared" si="3"/>
        <v>10</v>
      </c>
      <c r="G8" s="123">
        <f t="shared" si="4"/>
        <v>0</v>
      </c>
      <c r="H8" s="123">
        <f t="shared" si="5"/>
        <v>2003</v>
      </c>
      <c r="I8" s="127">
        <f t="shared" si="6"/>
        <v>1400</v>
      </c>
      <c r="J8" s="127">
        <f t="shared" si="7"/>
        <v>0</v>
      </c>
      <c r="L8" s="128">
        <v>4</v>
      </c>
      <c r="M8" s="123">
        <v>20</v>
      </c>
      <c r="N8" s="123">
        <f t="shared" si="8"/>
        <v>17</v>
      </c>
      <c r="O8" s="123">
        <f t="shared" si="9"/>
        <v>23</v>
      </c>
      <c r="Q8" s="128">
        <v>4</v>
      </c>
      <c r="R8" s="123">
        <v>2</v>
      </c>
      <c r="S8" s="136">
        <f t="shared" si="10"/>
        <v>2</v>
      </c>
      <c r="T8" s="136">
        <f t="shared" si="11"/>
        <v>5</v>
      </c>
      <c r="V8" s="128">
        <v>4</v>
      </c>
      <c r="W8" s="123">
        <v>7</v>
      </c>
      <c r="X8" s="123">
        <f t="shared" si="12"/>
        <v>4</v>
      </c>
      <c r="Y8" s="123">
        <f t="shared" si="13"/>
        <v>11</v>
      </c>
      <c r="Z8" s="123">
        <v>47</v>
      </c>
      <c r="AA8" s="123">
        <f t="shared" si="14"/>
        <v>41</v>
      </c>
      <c r="AB8" s="123">
        <f t="shared" si="15"/>
        <v>55</v>
      </c>
      <c r="AD8" s="130">
        <v>14</v>
      </c>
      <c r="AE8" s="130">
        <v>40</v>
      </c>
      <c r="AF8" s="131">
        <f t="shared" si="16"/>
        <v>80</v>
      </c>
    </row>
    <row r="9" spans="2:33">
      <c r="B9" s="127">
        <v>5</v>
      </c>
      <c r="C9" s="127">
        <f t="shared" si="1"/>
        <v>25</v>
      </c>
      <c r="D9" s="127">
        <f t="shared" si="2"/>
        <v>70</v>
      </c>
      <c r="E9" s="127">
        <f t="shared" si="0"/>
        <v>5</v>
      </c>
      <c r="F9" s="127">
        <f t="shared" si="3"/>
        <v>15</v>
      </c>
      <c r="G9" s="123">
        <f t="shared" si="4"/>
        <v>1</v>
      </c>
      <c r="H9" s="123">
        <f t="shared" si="5"/>
        <v>2004</v>
      </c>
      <c r="I9" s="127">
        <f t="shared" si="6"/>
        <v>2100</v>
      </c>
      <c r="J9" s="127">
        <f t="shared" si="7"/>
        <v>0</v>
      </c>
      <c r="L9" s="128">
        <v>5</v>
      </c>
      <c r="M9" s="123">
        <v>20</v>
      </c>
      <c r="N9" s="123">
        <f t="shared" si="8"/>
        <v>17</v>
      </c>
      <c r="O9" s="123">
        <f t="shared" si="9"/>
        <v>23</v>
      </c>
      <c r="Q9" s="128">
        <v>5</v>
      </c>
      <c r="R9" s="123">
        <v>2</v>
      </c>
      <c r="S9" s="136">
        <f t="shared" si="10"/>
        <v>3</v>
      </c>
      <c r="T9" s="136">
        <f t="shared" si="11"/>
        <v>6</v>
      </c>
      <c r="V9" s="128">
        <v>5</v>
      </c>
      <c r="W9" s="123">
        <v>7</v>
      </c>
      <c r="X9" s="123">
        <f t="shared" si="12"/>
        <v>4</v>
      </c>
      <c r="Y9" s="123">
        <f t="shared" si="13"/>
        <v>11</v>
      </c>
      <c r="Z9" s="123">
        <v>47</v>
      </c>
      <c r="AA9" s="123">
        <f t="shared" si="14"/>
        <v>41</v>
      </c>
      <c r="AB9" s="123">
        <f t="shared" si="15"/>
        <v>55</v>
      </c>
      <c r="AD9" s="130">
        <v>20</v>
      </c>
      <c r="AE9" s="132">
        <v>60</v>
      </c>
      <c r="AF9" s="132">
        <f>AE9+30</f>
        <v>90</v>
      </c>
    </row>
    <row r="10" spans="2:33">
      <c r="B10" s="127">
        <v>6</v>
      </c>
      <c r="C10" s="127">
        <f t="shared" si="1"/>
        <v>30</v>
      </c>
      <c r="D10" s="127">
        <f t="shared" si="2"/>
        <v>100</v>
      </c>
      <c r="E10" s="127">
        <f t="shared" si="0"/>
        <v>6</v>
      </c>
      <c r="F10" s="127">
        <f t="shared" si="3"/>
        <v>21</v>
      </c>
      <c r="G10" s="123">
        <f t="shared" si="4"/>
        <v>1</v>
      </c>
      <c r="H10" s="123">
        <f t="shared" si="5"/>
        <v>2004</v>
      </c>
      <c r="I10" s="127">
        <f t="shared" si="6"/>
        <v>2940</v>
      </c>
      <c r="J10" s="127">
        <f t="shared" si="7"/>
        <v>0</v>
      </c>
      <c r="L10" s="129">
        <v>6</v>
      </c>
      <c r="M10" s="123">
        <v>30</v>
      </c>
      <c r="N10" s="123">
        <f t="shared" si="8"/>
        <v>27</v>
      </c>
      <c r="O10" s="123">
        <f t="shared" si="9"/>
        <v>33</v>
      </c>
      <c r="Q10" s="129">
        <v>6</v>
      </c>
      <c r="R10" s="123">
        <v>2</v>
      </c>
      <c r="S10" s="136">
        <f t="shared" si="10"/>
        <v>3</v>
      </c>
      <c r="T10" s="136">
        <f t="shared" si="11"/>
        <v>6</v>
      </c>
      <c r="V10" s="129">
        <v>6</v>
      </c>
      <c r="W10" s="123">
        <v>15</v>
      </c>
      <c r="X10" s="123">
        <f t="shared" si="12"/>
        <v>12</v>
      </c>
      <c r="Y10" s="123">
        <f t="shared" si="13"/>
        <v>19</v>
      </c>
      <c r="Z10" s="123">
        <v>55</v>
      </c>
      <c r="AA10" s="123">
        <f t="shared" si="14"/>
        <v>49</v>
      </c>
      <c r="AB10" s="123">
        <f t="shared" si="15"/>
        <v>63</v>
      </c>
      <c r="AD10" s="130">
        <v>31</v>
      </c>
      <c r="AE10" s="132">
        <v>85</v>
      </c>
      <c r="AF10" s="132">
        <f>AE10+40</f>
        <v>125</v>
      </c>
    </row>
    <row r="11" spans="2:33">
      <c r="B11" s="127">
        <v>7</v>
      </c>
      <c r="C11" s="127">
        <f t="shared" si="1"/>
        <v>35</v>
      </c>
      <c r="D11" s="127">
        <f t="shared" si="2"/>
        <v>135</v>
      </c>
      <c r="E11" s="127">
        <f t="shared" si="0"/>
        <v>7</v>
      </c>
      <c r="F11" s="127">
        <f t="shared" si="3"/>
        <v>28</v>
      </c>
      <c r="G11" s="123">
        <f t="shared" si="4"/>
        <v>2</v>
      </c>
      <c r="H11" s="123">
        <f t="shared" si="5"/>
        <v>2005</v>
      </c>
      <c r="I11" s="127">
        <f t="shared" si="6"/>
        <v>3920</v>
      </c>
      <c r="J11" s="127">
        <f t="shared" si="7"/>
        <v>1</v>
      </c>
      <c r="L11" s="128">
        <v>7</v>
      </c>
      <c r="M11" s="123">
        <v>30</v>
      </c>
      <c r="N11" s="123">
        <f t="shared" si="8"/>
        <v>27</v>
      </c>
      <c r="O11" s="123">
        <f t="shared" si="9"/>
        <v>33</v>
      </c>
      <c r="Q11" s="128">
        <v>7</v>
      </c>
      <c r="R11" s="123">
        <v>2</v>
      </c>
      <c r="S11" s="136">
        <f t="shared" si="10"/>
        <v>3</v>
      </c>
      <c r="T11" s="136">
        <f t="shared" si="11"/>
        <v>6</v>
      </c>
      <c r="V11" s="128">
        <v>7</v>
      </c>
      <c r="W11" s="123">
        <v>15</v>
      </c>
      <c r="X11" s="123">
        <f t="shared" si="12"/>
        <v>12</v>
      </c>
      <c r="Y11" s="123">
        <f t="shared" si="13"/>
        <v>19</v>
      </c>
      <c r="Z11" s="123">
        <v>55</v>
      </c>
      <c r="AA11" s="123">
        <f t="shared" si="14"/>
        <v>49</v>
      </c>
      <c r="AB11" s="123">
        <f t="shared" si="15"/>
        <v>63</v>
      </c>
      <c r="AD11" s="130">
        <v>43</v>
      </c>
      <c r="AE11" s="132">
        <v>115</v>
      </c>
      <c r="AF11" s="132">
        <f>AE11+50</f>
        <v>165</v>
      </c>
    </row>
    <row r="12" spans="2:33">
      <c r="B12" s="127">
        <v>8</v>
      </c>
      <c r="C12" s="127">
        <f t="shared" si="1"/>
        <v>40</v>
      </c>
      <c r="D12" s="127">
        <f t="shared" si="2"/>
        <v>175</v>
      </c>
      <c r="E12" s="127">
        <f t="shared" si="0"/>
        <v>8</v>
      </c>
      <c r="F12" s="127">
        <f t="shared" si="3"/>
        <v>36</v>
      </c>
      <c r="G12" s="123">
        <f t="shared" si="4"/>
        <v>3</v>
      </c>
      <c r="H12" s="123">
        <f t="shared" si="5"/>
        <v>2006</v>
      </c>
      <c r="I12" s="127">
        <f t="shared" si="6"/>
        <v>5040</v>
      </c>
      <c r="J12" s="127">
        <f t="shared" si="7"/>
        <v>1</v>
      </c>
      <c r="L12" s="128">
        <v>8</v>
      </c>
      <c r="M12" s="123">
        <v>30</v>
      </c>
      <c r="N12" s="123">
        <f t="shared" si="8"/>
        <v>27</v>
      </c>
      <c r="O12" s="123">
        <f t="shared" si="9"/>
        <v>33</v>
      </c>
      <c r="Q12" s="128">
        <v>8</v>
      </c>
      <c r="R12" s="123">
        <v>2</v>
      </c>
      <c r="S12" s="136">
        <f t="shared" si="10"/>
        <v>3</v>
      </c>
      <c r="T12" s="136">
        <f t="shared" si="11"/>
        <v>6</v>
      </c>
      <c r="V12" s="128">
        <v>8</v>
      </c>
      <c r="W12" s="123">
        <v>15</v>
      </c>
      <c r="X12" s="123">
        <f t="shared" si="12"/>
        <v>12</v>
      </c>
      <c r="Y12" s="123">
        <f t="shared" si="13"/>
        <v>19</v>
      </c>
      <c r="Z12" s="123">
        <v>55</v>
      </c>
      <c r="AA12" s="123">
        <f t="shared" si="14"/>
        <v>49</v>
      </c>
      <c r="AB12" s="123">
        <f t="shared" si="15"/>
        <v>63</v>
      </c>
    </row>
    <row r="13" spans="2:33">
      <c r="B13" s="127">
        <v>9</v>
      </c>
      <c r="C13" s="127">
        <f t="shared" si="1"/>
        <v>45</v>
      </c>
      <c r="D13" s="127">
        <f t="shared" si="2"/>
        <v>220</v>
      </c>
      <c r="E13" s="127">
        <f t="shared" si="0"/>
        <v>9</v>
      </c>
      <c r="F13" s="127">
        <f t="shared" si="3"/>
        <v>45</v>
      </c>
      <c r="G13" s="123">
        <f t="shared" si="4"/>
        <v>3</v>
      </c>
      <c r="H13" s="123">
        <f t="shared" si="5"/>
        <v>2006</v>
      </c>
      <c r="I13" s="127">
        <f t="shared" si="6"/>
        <v>6300</v>
      </c>
      <c r="J13" s="127">
        <f t="shared" si="7"/>
        <v>1</v>
      </c>
      <c r="L13" s="128">
        <v>9</v>
      </c>
      <c r="M13" s="123">
        <v>30</v>
      </c>
      <c r="N13" s="123">
        <f t="shared" si="8"/>
        <v>27</v>
      </c>
      <c r="O13" s="123">
        <f t="shared" si="9"/>
        <v>33</v>
      </c>
      <c r="Q13" s="128">
        <v>9</v>
      </c>
      <c r="R13" s="123">
        <v>2</v>
      </c>
      <c r="S13" s="136">
        <f t="shared" si="10"/>
        <v>3</v>
      </c>
      <c r="T13" s="136">
        <f t="shared" si="11"/>
        <v>6</v>
      </c>
      <c r="V13" s="128">
        <v>9</v>
      </c>
      <c r="W13" s="123">
        <v>15</v>
      </c>
      <c r="X13" s="123">
        <f t="shared" si="12"/>
        <v>12</v>
      </c>
      <c r="Y13" s="123">
        <f t="shared" si="13"/>
        <v>19</v>
      </c>
      <c r="Z13" s="123">
        <v>55</v>
      </c>
      <c r="AA13" s="123">
        <f t="shared" si="14"/>
        <v>49</v>
      </c>
      <c r="AB13" s="123">
        <f t="shared" si="15"/>
        <v>63</v>
      </c>
      <c r="AD13" s="130">
        <v>0</v>
      </c>
      <c r="AE13" s="123">
        <v>2013</v>
      </c>
    </row>
    <row r="14" spans="2:33">
      <c r="B14" s="127">
        <v>10</v>
      </c>
      <c r="C14" s="127">
        <f t="shared" si="1"/>
        <v>50</v>
      </c>
      <c r="D14" s="127">
        <f t="shared" si="2"/>
        <v>270</v>
      </c>
      <c r="E14" s="127">
        <f t="shared" si="0"/>
        <v>10</v>
      </c>
      <c r="F14" s="127">
        <f t="shared" si="3"/>
        <v>55</v>
      </c>
      <c r="G14" s="123">
        <f t="shared" si="4"/>
        <v>4</v>
      </c>
      <c r="H14" s="123">
        <f t="shared" si="5"/>
        <v>2007</v>
      </c>
      <c r="I14" s="127">
        <f t="shared" si="6"/>
        <v>7700</v>
      </c>
      <c r="J14" s="127">
        <f t="shared" si="7"/>
        <v>2</v>
      </c>
      <c r="L14" s="128">
        <v>10</v>
      </c>
      <c r="M14" s="123">
        <v>30</v>
      </c>
      <c r="N14" s="123">
        <f t="shared" si="8"/>
        <v>27</v>
      </c>
      <c r="O14" s="123">
        <f t="shared" si="9"/>
        <v>33</v>
      </c>
      <c r="Q14" s="128">
        <v>10</v>
      </c>
      <c r="R14" s="123">
        <v>2</v>
      </c>
      <c r="S14" s="136">
        <f t="shared" si="10"/>
        <v>4</v>
      </c>
      <c r="T14" s="136">
        <f t="shared" si="11"/>
        <v>7</v>
      </c>
      <c r="V14" s="128">
        <v>10</v>
      </c>
      <c r="W14" s="123">
        <v>15</v>
      </c>
      <c r="X14" s="123">
        <f t="shared" si="12"/>
        <v>12</v>
      </c>
      <c r="Y14" s="123">
        <f t="shared" si="13"/>
        <v>19</v>
      </c>
      <c r="Z14" s="123">
        <v>55</v>
      </c>
      <c r="AA14" s="123">
        <f t="shared" si="14"/>
        <v>49</v>
      </c>
      <c r="AB14" s="123">
        <f t="shared" si="15"/>
        <v>63</v>
      </c>
      <c r="AD14" s="130">
        <v>6</v>
      </c>
      <c r="AE14" s="123">
        <v>2014</v>
      </c>
      <c r="AF14" s="123">
        <f>AE14-AE13</f>
        <v>1</v>
      </c>
      <c r="AG14" s="123">
        <f>AD14-AD13</f>
        <v>6</v>
      </c>
    </row>
    <row r="15" spans="2:33">
      <c r="B15" s="127">
        <v>11</v>
      </c>
      <c r="C15" s="127">
        <f t="shared" si="1"/>
        <v>55</v>
      </c>
      <c r="D15" s="127">
        <f t="shared" si="2"/>
        <v>325</v>
      </c>
      <c r="E15" s="127">
        <f t="shared" si="0"/>
        <v>11</v>
      </c>
      <c r="F15" s="127">
        <f t="shared" si="3"/>
        <v>66</v>
      </c>
      <c r="G15" s="123">
        <f t="shared" si="4"/>
        <v>5</v>
      </c>
      <c r="H15" s="123">
        <f t="shared" si="5"/>
        <v>2008</v>
      </c>
      <c r="I15" s="127">
        <f t="shared" si="6"/>
        <v>9240</v>
      </c>
      <c r="J15" s="127">
        <f t="shared" si="7"/>
        <v>2</v>
      </c>
      <c r="L15" s="129">
        <v>11</v>
      </c>
      <c r="M15" s="123">
        <v>45</v>
      </c>
      <c r="N15" s="123">
        <f t="shared" si="8"/>
        <v>42</v>
      </c>
      <c r="O15" s="123">
        <f t="shared" si="9"/>
        <v>48</v>
      </c>
      <c r="Q15" s="129">
        <v>11</v>
      </c>
      <c r="R15" s="123">
        <v>3</v>
      </c>
      <c r="S15" s="136">
        <f t="shared" si="10"/>
        <v>5</v>
      </c>
      <c r="T15" s="136">
        <f t="shared" si="11"/>
        <v>8</v>
      </c>
      <c r="V15" s="129">
        <v>11</v>
      </c>
      <c r="W15" s="123">
        <v>25</v>
      </c>
      <c r="X15" s="123">
        <f t="shared" si="12"/>
        <v>22</v>
      </c>
      <c r="Y15" s="123">
        <f t="shared" si="13"/>
        <v>29</v>
      </c>
      <c r="Z15" s="123">
        <v>65</v>
      </c>
      <c r="AA15" s="123">
        <f t="shared" si="14"/>
        <v>59</v>
      </c>
      <c r="AB15" s="123">
        <f t="shared" si="15"/>
        <v>73</v>
      </c>
      <c r="AD15" s="130">
        <v>11</v>
      </c>
      <c r="AE15" s="123">
        <v>2016</v>
      </c>
      <c r="AF15" s="123">
        <f t="shared" ref="AF15:AF19" si="17">AE15-AE14</f>
        <v>2</v>
      </c>
      <c r="AG15" s="123">
        <f t="shared" ref="AG15:AG19" si="18">AD15-AD14</f>
        <v>5</v>
      </c>
    </row>
    <row r="16" spans="2:33">
      <c r="B16" s="127">
        <v>12</v>
      </c>
      <c r="C16" s="127">
        <f t="shared" si="1"/>
        <v>60</v>
      </c>
      <c r="D16" s="127">
        <f t="shared" si="2"/>
        <v>385</v>
      </c>
      <c r="E16" s="127">
        <f t="shared" si="0"/>
        <v>12</v>
      </c>
      <c r="F16" s="127">
        <f t="shared" si="3"/>
        <v>78</v>
      </c>
      <c r="G16" s="123">
        <f t="shared" si="4"/>
        <v>6</v>
      </c>
      <c r="H16" s="123">
        <f t="shared" si="5"/>
        <v>2009</v>
      </c>
      <c r="I16" s="127">
        <f t="shared" si="6"/>
        <v>10920</v>
      </c>
      <c r="J16" s="127">
        <f t="shared" si="7"/>
        <v>3</v>
      </c>
      <c r="L16" s="128">
        <v>12</v>
      </c>
      <c r="M16" s="123">
        <v>45</v>
      </c>
      <c r="N16" s="123">
        <f t="shared" si="8"/>
        <v>42</v>
      </c>
      <c r="O16" s="123">
        <f t="shared" si="9"/>
        <v>48</v>
      </c>
      <c r="Q16" s="128">
        <v>12</v>
      </c>
      <c r="R16" s="123">
        <v>3</v>
      </c>
      <c r="S16" s="136">
        <f t="shared" si="10"/>
        <v>5</v>
      </c>
      <c r="T16" s="136">
        <f t="shared" si="11"/>
        <v>8</v>
      </c>
      <c r="V16" s="128">
        <v>12</v>
      </c>
      <c r="W16" s="123">
        <v>25</v>
      </c>
      <c r="X16" s="123">
        <f t="shared" si="12"/>
        <v>22</v>
      </c>
      <c r="Y16" s="123">
        <f t="shared" si="13"/>
        <v>29</v>
      </c>
      <c r="Z16" s="123">
        <v>65</v>
      </c>
      <c r="AA16" s="123">
        <f t="shared" si="14"/>
        <v>59</v>
      </c>
      <c r="AB16" s="123">
        <f t="shared" si="15"/>
        <v>73</v>
      </c>
      <c r="AD16" s="130">
        <v>14</v>
      </c>
      <c r="AE16" s="123">
        <v>2018</v>
      </c>
      <c r="AF16" s="123">
        <f t="shared" si="17"/>
        <v>2</v>
      </c>
      <c r="AG16" s="123">
        <f t="shared" si="18"/>
        <v>3</v>
      </c>
    </row>
    <row r="17" spans="2:33">
      <c r="B17" s="127">
        <v>13</v>
      </c>
      <c r="C17" s="127">
        <f t="shared" si="1"/>
        <v>65</v>
      </c>
      <c r="D17" s="127">
        <f t="shared" si="2"/>
        <v>450</v>
      </c>
      <c r="E17" s="127">
        <f t="shared" si="0"/>
        <v>13</v>
      </c>
      <c r="F17" s="127">
        <f t="shared" si="3"/>
        <v>91</v>
      </c>
      <c r="G17" s="123">
        <f t="shared" si="4"/>
        <v>7</v>
      </c>
      <c r="H17" s="123">
        <f t="shared" si="5"/>
        <v>2010</v>
      </c>
      <c r="I17" s="127">
        <f t="shared" si="6"/>
        <v>12740</v>
      </c>
      <c r="J17" s="127">
        <f t="shared" si="7"/>
        <v>3</v>
      </c>
      <c r="L17" s="128">
        <v>13</v>
      </c>
      <c r="M17" s="123">
        <v>45</v>
      </c>
      <c r="N17" s="123">
        <f t="shared" si="8"/>
        <v>42</v>
      </c>
      <c r="O17" s="123">
        <f t="shared" si="9"/>
        <v>48</v>
      </c>
      <c r="Q17" s="128">
        <v>13</v>
      </c>
      <c r="R17" s="123">
        <v>3</v>
      </c>
      <c r="S17" s="136">
        <f t="shared" si="10"/>
        <v>5</v>
      </c>
      <c r="T17" s="136">
        <f t="shared" si="11"/>
        <v>8</v>
      </c>
      <c r="V17" s="128">
        <v>13</v>
      </c>
      <c r="W17" s="123">
        <v>25</v>
      </c>
      <c r="X17" s="123">
        <f t="shared" si="12"/>
        <v>22</v>
      </c>
      <c r="Y17" s="123">
        <f t="shared" si="13"/>
        <v>29</v>
      </c>
      <c r="Z17" s="123">
        <v>65</v>
      </c>
      <c r="AA17" s="123">
        <f t="shared" si="14"/>
        <v>59</v>
      </c>
      <c r="AB17" s="123">
        <f t="shared" si="15"/>
        <v>73</v>
      </c>
      <c r="AD17" s="130">
        <v>20</v>
      </c>
      <c r="AE17" s="123">
        <v>2024</v>
      </c>
      <c r="AF17" s="123">
        <f t="shared" si="17"/>
        <v>6</v>
      </c>
      <c r="AG17" s="123">
        <f t="shared" si="18"/>
        <v>6</v>
      </c>
    </row>
    <row r="18" spans="2:33">
      <c r="B18" s="127">
        <v>14</v>
      </c>
      <c r="C18" s="127">
        <f t="shared" si="1"/>
        <v>70</v>
      </c>
      <c r="D18" s="127">
        <f t="shared" si="2"/>
        <v>520</v>
      </c>
      <c r="E18" s="127">
        <f t="shared" si="0"/>
        <v>14</v>
      </c>
      <c r="F18" s="127">
        <f t="shared" si="3"/>
        <v>105</v>
      </c>
      <c r="G18" s="123">
        <f t="shared" si="4"/>
        <v>8</v>
      </c>
      <c r="H18" s="123">
        <f t="shared" si="5"/>
        <v>2011</v>
      </c>
      <c r="I18" s="127">
        <f t="shared" si="6"/>
        <v>14700</v>
      </c>
      <c r="J18" s="127">
        <f t="shared" si="7"/>
        <v>4</v>
      </c>
      <c r="L18" s="129">
        <v>14</v>
      </c>
      <c r="M18" s="123">
        <v>60</v>
      </c>
      <c r="N18" s="123">
        <f t="shared" si="8"/>
        <v>57</v>
      </c>
      <c r="O18" s="123">
        <f t="shared" si="9"/>
        <v>63</v>
      </c>
      <c r="Q18" s="129">
        <v>14</v>
      </c>
      <c r="R18" s="123">
        <v>3</v>
      </c>
      <c r="S18" s="136">
        <f t="shared" si="10"/>
        <v>5</v>
      </c>
      <c r="T18" s="136">
        <f t="shared" si="11"/>
        <v>8</v>
      </c>
      <c r="V18" s="129">
        <v>14</v>
      </c>
      <c r="W18" s="123">
        <v>40</v>
      </c>
      <c r="X18" s="123">
        <f t="shared" si="12"/>
        <v>37</v>
      </c>
      <c r="Y18" s="123">
        <f t="shared" si="13"/>
        <v>44</v>
      </c>
      <c r="Z18" s="123">
        <v>80</v>
      </c>
      <c r="AA18" s="123">
        <f t="shared" si="14"/>
        <v>74</v>
      </c>
      <c r="AB18" s="123">
        <f t="shared" si="15"/>
        <v>88</v>
      </c>
      <c r="AD18" s="130">
        <v>31</v>
      </c>
      <c r="AE18" s="123">
        <v>2033</v>
      </c>
      <c r="AF18" s="123">
        <f t="shared" si="17"/>
        <v>9</v>
      </c>
      <c r="AG18" s="123">
        <f t="shared" si="18"/>
        <v>11</v>
      </c>
    </row>
    <row r="19" spans="2:33">
      <c r="B19" s="127">
        <v>15</v>
      </c>
      <c r="C19" s="127">
        <f t="shared" si="1"/>
        <v>75</v>
      </c>
      <c r="D19" s="127">
        <f t="shared" si="2"/>
        <v>595</v>
      </c>
      <c r="E19" s="127">
        <f t="shared" si="0"/>
        <v>15</v>
      </c>
      <c r="F19" s="127">
        <f t="shared" si="3"/>
        <v>120</v>
      </c>
      <c r="G19" s="123">
        <f t="shared" si="4"/>
        <v>10</v>
      </c>
      <c r="H19" s="123">
        <f t="shared" si="5"/>
        <v>2013</v>
      </c>
      <c r="I19" s="127">
        <f t="shared" si="6"/>
        <v>16800</v>
      </c>
      <c r="J19" s="127">
        <f t="shared" si="7"/>
        <v>4</v>
      </c>
      <c r="L19" s="128">
        <v>15</v>
      </c>
      <c r="M19" s="123">
        <v>60</v>
      </c>
      <c r="N19" s="123">
        <f t="shared" si="8"/>
        <v>57</v>
      </c>
      <c r="O19" s="123">
        <f t="shared" si="9"/>
        <v>63</v>
      </c>
      <c r="Q19" s="128">
        <v>15</v>
      </c>
      <c r="R19" s="123">
        <v>3</v>
      </c>
      <c r="S19" s="136">
        <f t="shared" si="10"/>
        <v>6</v>
      </c>
      <c r="T19" s="136">
        <f t="shared" si="11"/>
        <v>9</v>
      </c>
      <c r="V19" s="128">
        <v>15</v>
      </c>
      <c r="W19" s="123">
        <v>40</v>
      </c>
      <c r="X19" s="123">
        <f t="shared" si="12"/>
        <v>37</v>
      </c>
      <c r="Y19" s="123">
        <f t="shared" si="13"/>
        <v>44</v>
      </c>
      <c r="Z19" s="123">
        <v>80</v>
      </c>
      <c r="AA19" s="123">
        <f t="shared" si="14"/>
        <v>74</v>
      </c>
      <c r="AB19" s="123">
        <f t="shared" si="15"/>
        <v>88</v>
      </c>
      <c r="AD19" s="130">
        <v>43</v>
      </c>
      <c r="AE19" s="123">
        <v>2045</v>
      </c>
      <c r="AF19" s="123">
        <f t="shared" si="17"/>
        <v>12</v>
      </c>
      <c r="AG19" s="123">
        <f t="shared" si="18"/>
        <v>12</v>
      </c>
    </row>
    <row r="20" spans="2:33">
      <c r="B20" s="127">
        <v>16</v>
      </c>
      <c r="C20" s="133">
        <v>80</v>
      </c>
      <c r="D20" s="127">
        <f t="shared" si="2"/>
        <v>675</v>
      </c>
      <c r="E20" s="127">
        <f t="shared" si="0"/>
        <v>16</v>
      </c>
      <c r="F20" s="127">
        <f t="shared" si="3"/>
        <v>136</v>
      </c>
      <c r="G20" s="123">
        <f t="shared" si="4"/>
        <v>11</v>
      </c>
      <c r="H20" s="123">
        <f t="shared" si="5"/>
        <v>2014</v>
      </c>
      <c r="I20" s="127">
        <f t="shared" si="6"/>
        <v>19040</v>
      </c>
      <c r="J20" s="127">
        <f t="shared" si="7"/>
        <v>5</v>
      </c>
      <c r="L20" s="128">
        <v>16</v>
      </c>
      <c r="M20" s="123">
        <v>60</v>
      </c>
      <c r="N20" s="123">
        <f t="shared" si="8"/>
        <v>57</v>
      </c>
      <c r="O20" s="123">
        <f t="shared" si="9"/>
        <v>63</v>
      </c>
      <c r="Q20" s="128">
        <v>16</v>
      </c>
      <c r="R20" s="123">
        <v>3</v>
      </c>
      <c r="S20" s="136">
        <f t="shared" si="10"/>
        <v>6</v>
      </c>
      <c r="T20" s="136">
        <f t="shared" si="11"/>
        <v>9</v>
      </c>
      <c r="V20" s="128">
        <v>16</v>
      </c>
      <c r="W20" s="123">
        <v>40</v>
      </c>
      <c r="X20" s="123">
        <f t="shared" si="12"/>
        <v>37</v>
      </c>
      <c r="Y20" s="123">
        <f t="shared" si="13"/>
        <v>44</v>
      </c>
      <c r="Z20" s="123">
        <v>80</v>
      </c>
      <c r="AA20" s="123">
        <f t="shared" si="14"/>
        <v>74</v>
      </c>
      <c r="AB20" s="123">
        <f t="shared" si="15"/>
        <v>88</v>
      </c>
    </row>
    <row r="21" spans="2:33">
      <c r="B21" s="127">
        <v>17</v>
      </c>
      <c r="C21" s="133">
        <v>80</v>
      </c>
      <c r="D21" s="127">
        <f t="shared" si="2"/>
        <v>755</v>
      </c>
      <c r="E21" s="127">
        <f t="shared" si="0"/>
        <v>16</v>
      </c>
      <c r="F21" s="127">
        <f t="shared" si="3"/>
        <v>152</v>
      </c>
      <c r="G21" s="123">
        <f t="shared" si="4"/>
        <v>12</v>
      </c>
      <c r="H21" s="123">
        <f t="shared" si="5"/>
        <v>2015</v>
      </c>
      <c r="I21" s="127">
        <f t="shared" si="6"/>
        <v>21280</v>
      </c>
      <c r="J21" s="127">
        <f t="shared" si="7"/>
        <v>5</v>
      </c>
      <c r="L21" s="128">
        <v>17</v>
      </c>
      <c r="M21" s="123">
        <v>60</v>
      </c>
      <c r="N21" s="123">
        <f t="shared" si="8"/>
        <v>57</v>
      </c>
      <c r="O21" s="123">
        <f t="shared" si="9"/>
        <v>63</v>
      </c>
      <c r="Q21" s="128">
        <v>17</v>
      </c>
      <c r="R21" s="123">
        <v>3</v>
      </c>
      <c r="S21" s="136">
        <f t="shared" si="10"/>
        <v>6</v>
      </c>
      <c r="T21" s="136">
        <f t="shared" si="11"/>
        <v>9</v>
      </c>
      <c r="V21" s="128">
        <v>17</v>
      </c>
      <c r="W21" s="123">
        <v>40</v>
      </c>
      <c r="X21" s="123">
        <f t="shared" si="12"/>
        <v>37</v>
      </c>
      <c r="Y21" s="123">
        <f t="shared" si="13"/>
        <v>44</v>
      </c>
      <c r="Z21" s="123">
        <v>80</v>
      </c>
      <c r="AA21" s="123">
        <f t="shared" si="14"/>
        <v>74</v>
      </c>
      <c r="AB21" s="123">
        <f t="shared" si="15"/>
        <v>88</v>
      </c>
    </row>
    <row r="22" spans="2:33">
      <c r="B22" s="127">
        <v>18</v>
      </c>
      <c r="C22" s="133">
        <v>80</v>
      </c>
      <c r="D22" s="127">
        <f t="shared" si="2"/>
        <v>835</v>
      </c>
      <c r="E22" s="127">
        <f t="shared" si="0"/>
        <v>16</v>
      </c>
      <c r="F22" s="127">
        <f t="shared" si="3"/>
        <v>168</v>
      </c>
      <c r="G22" s="123">
        <f t="shared" si="4"/>
        <v>14</v>
      </c>
      <c r="H22" s="123">
        <f t="shared" si="5"/>
        <v>2017</v>
      </c>
      <c r="I22" s="127">
        <f t="shared" si="6"/>
        <v>23520</v>
      </c>
      <c r="J22" s="127">
        <f t="shared" si="7"/>
        <v>6</v>
      </c>
      <c r="L22" s="128">
        <v>18</v>
      </c>
      <c r="M22" s="123">
        <v>60</v>
      </c>
      <c r="N22" s="123">
        <f t="shared" si="8"/>
        <v>57</v>
      </c>
      <c r="O22" s="123">
        <f t="shared" si="9"/>
        <v>63</v>
      </c>
      <c r="Q22" s="128">
        <v>18</v>
      </c>
      <c r="R22" s="123">
        <v>3</v>
      </c>
      <c r="S22" s="136">
        <f t="shared" si="10"/>
        <v>6</v>
      </c>
      <c r="T22" s="136">
        <f t="shared" si="11"/>
        <v>9</v>
      </c>
      <c r="V22" s="128">
        <v>18</v>
      </c>
      <c r="W22" s="123">
        <v>40</v>
      </c>
      <c r="X22" s="123">
        <f t="shared" si="12"/>
        <v>37</v>
      </c>
      <c r="Y22" s="123">
        <f t="shared" si="13"/>
        <v>44</v>
      </c>
      <c r="Z22" s="123">
        <v>80</v>
      </c>
      <c r="AA22" s="123">
        <f t="shared" si="14"/>
        <v>74</v>
      </c>
      <c r="AB22" s="123">
        <f t="shared" si="15"/>
        <v>88</v>
      </c>
    </row>
    <row r="23" spans="2:33">
      <c r="B23" s="127">
        <v>19</v>
      </c>
      <c r="C23" s="133">
        <v>80</v>
      </c>
      <c r="D23" s="127">
        <f t="shared" si="2"/>
        <v>915</v>
      </c>
      <c r="E23" s="127">
        <f t="shared" si="0"/>
        <v>16</v>
      </c>
      <c r="F23" s="127">
        <f t="shared" si="3"/>
        <v>184</v>
      </c>
      <c r="G23" s="123">
        <f t="shared" si="4"/>
        <v>15</v>
      </c>
      <c r="H23" s="123">
        <f t="shared" si="5"/>
        <v>2018</v>
      </c>
      <c r="I23" s="127">
        <f t="shared" si="6"/>
        <v>25760</v>
      </c>
      <c r="J23" s="127">
        <f t="shared" si="7"/>
        <v>7</v>
      </c>
      <c r="L23" s="128">
        <v>19</v>
      </c>
      <c r="M23" s="123">
        <v>60</v>
      </c>
      <c r="N23" s="123">
        <f t="shared" si="8"/>
        <v>57</v>
      </c>
      <c r="O23" s="123">
        <f t="shared" si="9"/>
        <v>63</v>
      </c>
      <c r="Q23" s="128">
        <v>19</v>
      </c>
      <c r="R23" s="123">
        <v>3</v>
      </c>
      <c r="S23" s="136">
        <f t="shared" si="10"/>
        <v>6</v>
      </c>
      <c r="T23" s="136">
        <f t="shared" si="11"/>
        <v>9</v>
      </c>
      <c r="V23" s="128">
        <v>19</v>
      </c>
      <c r="W23" s="123">
        <v>40</v>
      </c>
      <c r="X23" s="123">
        <f t="shared" si="12"/>
        <v>37</v>
      </c>
      <c r="Y23" s="123">
        <f t="shared" si="13"/>
        <v>44</v>
      </c>
      <c r="Z23" s="123">
        <v>80</v>
      </c>
      <c r="AA23" s="123">
        <f t="shared" si="14"/>
        <v>74</v>
      </c>
      <c r="AB23" s="123">
        <f t="shared" si="15"/>
        <v>88</v>
      </c>
    </row>
    <row r="24" spans="2:33">
      <c r="B24" s="127">
        <v>20</v>
      </c>
      <c r="C24" s="133">
        <v>80</v>
      </c>
      <c r="D24" s="127">
        <f t="shared" si="2"/>
        <v>995</v>
      </c>
      <c r="E24" s="127">
        <f t="shared" si="0"/>
        <v>16</v>
      </c>
      <c r="F24" s="127">
        <f t="shared" si="3"/>
        <v>200</v>
      </c>
      <c r="G24" s="123">
        <f t="shared" si="4"/>
        <v>16</v>
      </c>
      <c r="H24" s="123">
        <f t="shared" si="5"/>
        <v>2019</v>
      </c>
      <c r="I24" s="127">
        <f t="shared" si="6"/>
        <v>28000</v>
      </c>
      <c r="J24" s="127">
        <f t="shared" si="7"/>
        <v>7</v>
      </c>
      <c r="L24" s="129">
        <v>20</v>
      </c>
      <c r="M24" s="123">
        <v>75</v>
      </c>
      <c r="N24" s="123">
        <f t="shared" si="8"/>
        <v>72</v>
      </c>
      <c r="O24" s="123">
        <f t="shared" si="9"/>
        <v>78</v>
      </c>
      <c r="Q24" s="129">
        <v>20</v>
      </c>
      <c r="R24" s="123">
        <v>3</v>
      </c>
      <c r="S24" s="136">
        <f t="shared" si="10"/>
        <v>7</v>
      </c>
      <c r="T24" s="136">
        <f t="shared" si="11"/>
        <v>10</v>
      </c>
      <c r="V24" s="129">
        <v>20</v>
      </c>
      <c r="W24" s="123">
        <v>60</v>
      </c>
      <c r="X24" s="123">
        <f t="shared" si="12"/>
        <v>57</v>
      </c>
      <c r="Y24" s="123">
        <f t="shared" si="13"/>
        <v>64</v>
      </c>
      <c r="Z24" s="123">
        <v>90</v>
      </c>
      <c r="AA24" s="123">
        <f t="shared" si="14"/>
        <v>84</v>
      </c>
      <c r="AB24" s="123">
        <f t="shared" si="15"/>
        <v>98</v>
      </c>
    </row>
    <row r="25" spans="2:33">
      <c r="B25" s="127">
        <v>21</v>
      </c>
      <c r="C25" s="133">
        <v>80</v>
      </c>
      <c r="D25" s="127">
        <f t="shared" si="2"/>
        <v>1075</v>
      </c>
      <c r="E25" s="127">
        <f t="shared" si="0"/>
        <v>16</v>
      </c>
      <c r="F25" s="127">
        <f t="shared" si="3"/>
        <v>216</v>
      </c>
      <c r="G25" s="123">
        <f t="shared" si="4"/>
        <v>18</v>
      </c>
      <c r="H25" s="123">
        <f t="shared" si="5"/>
        <v>2021</v>
      </c>
      <c r="I25" s="127">
        <f t="shared" si="6"/>
        <v>30240</v>
      </c>
      <c r="J25" s="127">
        <f t="shared" si="7"/>
        <v>8</v>
      </c>
      <c r="L25" s="128">
        <v>21</v>
      </c>
      <c r="M25" s="123">
        <v>75</v>
      </c>
      <c r="N25" s="123">
        <f t="shared" si="8"/>
        <v>72</v>
      </c>
      <c r="O25" s="123">
        <f t="shared" si="9"/>
        <v>78</v>
      </c>
      <c r="Q25" s="128">
        <v>21</v>
      </c>
      <c r="R25" s="123">
        <v>3</v>
      </c>
      <c r="S25" s="136">
        <f t="shared" si="10"/>
        <v>7</v>
      </c>
      <c r="T25" s="136">
        <f t="shared" si="11"/>
        <v>10</v>
      </c>
      <c r="V25" s="128">
        <v>21</v>
      </c>
      <c r="W25" s="123">
        <v>60</v>
      </c>
      <c r="X25" s="123">
        <f t="shared" si="12"/>
        <v>57</v>
      </c>
      <c r="Y25" s="123">
        <f t="shared" si="13"/>
        <v>64</v>
      </c>
      <c r="Z25" s="123">
        <v>90</v>
      </c>
      <c r="AA25" s="123">
        <f t="shared" si="14"/>
        <v>84</v>
      </c>
      <c r="AB25" s="123">
        <f t="shared" si="15"/>
        <v>98</v>
      </c>
    </row>
    <row r="26" spans="2:33">
      <c r="B26" s="127">
        <v>22</v>
      </c>
      <c r="C26" s="133">
        <v>80</v>
      </c>
      <c r="D26" s="127">
        <f t="shared" si="2"/>
        <v>1155</v>
      </c>
      <c r="E26" s="127">
        <f t="shared" si="0"/>
        <v>16</v>
      </c>
      <c r="F26" s="127">
        <f t="shared" si="3"/>
        <v>232</v>
      </c>
      <c r="G26" s="123">
        <f t="shared" si="4"/>
        <v>19</v>
      </c>
      <c r="H26" s="123">
        <f t="shared" si="5"/>
        <v>2022</v>
      </c>
      <c r="I26" s="127">
        <f t="shared" si="6"/>
        <v>32480</v>
      </c>
      <c r="J26" s="127">
        <f t="shared" si="7"/>
        <v>9</v>
      </c>
      <c r="L26" s="128">
        <v>22</v>
      </c>
      <c r="M26" s="123">
        <v>75</v>
      </c>
      <c r="N26" s="123">
        <f t="shared" si="8"/>
        <v>72</v>
      </c>
      <c r="O26" s="123">
        <f t="shared" si="9"/>
        <v>78</v>
      </c>
      <c r="Q26" s="128">
        <v>22</v>
      </c>
      <c r="R26" s="123">
        <v>3</v>
      </c>
      <c r="S26" s="136">
        <f t="shared" si="10"/>
        <v>7</v>
      </c>
      <c r="T26" s="136">
        <f t="shared" si="11"/>
        <v>10</v>
      </c>
      <c r="V26" s="128">
        <v>22</v>
      </c>
      <c r="W26" s="123">
        <v>60</v>
      </c>
      <c r="X26" s="123">
        <f t="shared" si="12"/>
        <v>57</v>
      </c>
      <c r="Y26" s="123">
        <f t="shared" si="13"/>
        <v>64</v>
      </c>
      <c r="Z26" s="123">
        <v>90</v>
      </c>
      <c r="AA26" s="123">
        <f t="shared" si="14"/>
        <v>84</v>
      </c>
      <c r="AB26" s="123">
        <f t="shared" si="15"/>
        <v>98</v>
      </c>
    </row>
    <row r="27" spans="2:33">
      <c r="B27" s="127">
        <v>23</v>
      </c>
      <c r="C27" s="133">
        <v>80</v>
      </c>
      <c r="D27" s="127">
        <f t="shared" si="2"/>
        <v>1235</v>
      </c>
      <c r="E27" s="127">
        <f t="shared" si="0"/>
        <v>16</v>
      </c>
      <c r="F27" s="127">
        <f t="shared" si="3"/>
        <v>248</v>
      </c>
      <c r="G27" s="123">
        <f t="shared" si="4"/>
        <v>20</v>
      </c>
      <c r="H27" s="123">
        <f t="shared" si="5"/>
        <v>2023</v>
      </c>
      <c r="I27" s="127">
        <f t="shared" si="6"/>
        <v>34720</v>
      </c>
      <c r="J27" s="127">
        <f t="shared" si="7"/>
        <v>9</v>
      </c>
      <c r="L27" s="128">
        <v>23</v>
      </c>
      <c r="M27" s="123">
        <v>75</v>
      </c>
      <c r="N27" s="123">
        <f t="shared" si="8"/>
        <v>72</v>
      </c>
      <c r="O27" s="123">
        <f t="shared" si="9"/>
        <v>78</v>
      </c>
      <c r="Q27" s="128">
        <v>23</v>
      </c>
      <c r="R27" s="123">
        <v>3</v>
      </c>
      <c r="S27" s="136">
        <f t="shared" si="10"/>
        <v>7</v>
      </c>
      <c r="T27" s="136">
        <f t="shared" si="11"/>
        <v>10</v>
      </c>
      <c r="V27" s="128">
        <v>23</v>
      </c>
      <c r="W27" s="123">
        <v>60</v>
      </c>
      <c r="X27" s="123">
        <f t="shared" si="12"/>
        <v>57</v>
      </c>
      <c r="Y27" s="123">
        <f t="shared" si="13"/>
        <v>64</v>
      </c>
      <c r="Z27" s="123">
        <v>90</v>
      </c>
      <c r="AA27" s="123">
        <f t="shared" si="14"/>
        <v>84</v>
      </c>
      <c r="AB27" s="123">
        <f t="shared" si="15"/>
        <v>98</v>
      </c>
    </row>
    <row r="28" spans="2:33">
      <c r="B28" s="127">
        <v>24</v>
      </c>
      <c r="C28" s="133">
        <v>80</v>
      </c>
      <c r="D28" s="127">
        <f t="shared" si="2"/>
        <v>1315</v>
      </c>
      <c r="E28" s="127">
        <f t="shared" si="0"/>
        <v>16</v>
      </c>
      <c r="F28" s="127">
        <f t="shared" si="3"/>
        <v>264</v>
      </c>
      <c r="G28" s="123">
        <f t="shared" si="4"/>
        <v>22</v>
      </c>
      <c r="H28" s="123">
        <f t="shared" si="5"/>
        <v>2025</v>
      </c>
      <c r="I28" s="127">
        <f t="shared" si="6"/>
        <v>36960</v>
      </c>
      <c r="J28" s="127">
        <f t="shared" si="7"/>
        <v>10</v>
      </c>
      <c r="L28" s="128">
        <v>24</v>
      </c>
      <c r="M28" s="123">
        <v>75</v>
      </c>
      <c r="N28" s="123">
        <f t="shared" si="8"/>
        <v>72</v>
      </c>
      <c r="O28" s="123">
        <f t="shared" si="9"/>
        <v>78</v>
      </c>
      <c r="Q28" s="128">
        <v>24</v>
      </c>
      <c r="R28" s="123">
        <v>3</v>
      </c>
      <c r="S28" s="136">
        <f t="shared" si="10"/>
        <v>7</v>
      </c>
      <c r="T28" s="136">
        <f t="shared" si="11"/>
        <v>10</v>
      </c>
      <c r="V28" s="128">
        <v>24</v>
      </c>
      <c r="W28" s="123">
        <v>60</v>
      </c>
      <c r="X28" s="123">
        <f t="shared" si="12"/>
        <v>57</v>
      </c>
      <c r="Y28" s="123">
        <f t="shared" si="13"/>
        <v>64</v>
      </c>
      <c r="Z28" s="123">
        <v>90</v>
      </c>
      <c r="AA28" s="123">
        <f t="shared" si="14"/>
        <v>84</v>
      </c>
      <c r="AB28" s="123">
        <f t="shared" si="15"/>
        <v>98</v>
      </c>
    </row>
    <row r="29" spans="2:33">
      <c r="B29" s="127">
        <v>25</v>
      </c>
      <c r="C29" s="133">
        <v>80</v>
      </c>
      <c r="D29" s="127">
        <f t="shared" si="2"/>
        <v>1395</v>
      </c>
      <c r="E29" s="127">
        <f t="shared" si="0"/>
        <v>16</v>
      </c>
      <c r="F29" s="127">
        <f t="shared" si="3"/>
        <v>280</v>
      </c>
      <c r="G29" s="123">
        <f t="shared" si="4"/>
        <v>23</v>
      </c>
      <c r="H29" s="123">
        <f t="shared" si="5"/>
        <v>2026</v>
      </c>
      <c r="I29" s="127">
        <f t="shared" si="6"/>
        <v>39200</v>
      </c>
      <c r="J29" s="127">
        <f t="shared" si="7"/>
        <v>10</v>
      </c>
      <c r="L29" s="134">
        <v>25</v>
      </c>
      <c r="M29" s="123">
        <v>75</v>
      </c>
      <c r="N29" s="123">
        <f t="shared" si="8"/>
        <v>72</v>
      </c>
      <c r="O29" s="123">
        <f t="shared" si="9"/>
        <v>78</v>
      </c>
      <c r="Q29" s="134">
        <v>25</v>
      </c>
      <c r="R29" s="123">
        <v>3</v>
      </c>
      <c r="S29" s="136">
        <f t="shared" si="10"/>
        <v>8</v>
      </c>
      <c r="T29" s="136">
        <f t="shared" si="11"/>
        <v>11</v>
      </c>
      <c r="V29" s="134">
        <v>25</v>
      </c>
      <c r="W29" s="123">
        <v>60</v>
      </c>
      <c r="X29" s="123">
        <f t="shared" si="12"/>
        <v>57</v>
      </c>
      <c r="Y29" s="123">
        <f t="shared" si="13"/>
        <v>64</v>
      </c>
      <c r="Z29" s="123">
        <v>90</v>
      </c>
      <c r="AA29" s="123">
        <f t="shared" si="14"/>
        <v>84</v>
      </c>
      <c r="AB29" s="123">
        <f t="shared" si="15"/>
        <v>98</v>
      </c>
    </row>
    <row r="30" spans="2:33">
      <c r="B30" s="127">
        <v>26</v>
      </c>
      <c r="C30" s="133">
        <v>80</v>
      </c>
      <c r="D30" s="127">
        <f t="shared" si="2"/>
        <v>1475</v>
      </c>
      <c r="E30" s="127">
        <f t="shared" si="0"/>
        <v>16</v>
      </c>
      <c r="F30" s="127">
        <f t="shared" si="3"/>
        <v>296</v>
      </c>
      <c r="G30" s="123">
        <f t="shared" si="4"/>
        <v>24</v>
      </c>
      <c r="H30" s="123">
        <f t="shared" si="5"/>
        <v>2027</v>
      </c>
      <c r="I30" s="127">
        <f t="shared" si="6"/>
        <v>41440</v>
      </c>
      <c r="J30" s="127">
        <f t="shared" si="7"/>
        <v>11</v>
      </c>
      <c r="L30" s="128">
        <v>26</v>
      </c>
      <c r="M30" s="123">
        <v>75</v>
      </c>
      <c r="N30" s="123">
        <f t="shared" si="8"/>
        <v>72</v>
      </c>
      <c r="O30" s="123">
        <f t="shared" si="9"/>
        <v>78</v>
      </c>
      <c r="Q30" s="128">
        <v>26</v>
      </c>
      <c r="R30" s="123">
        <v>3</v>
      </c>
      <c r="S30" s="136">
        <f t="shared" si="10"/>
        <v>8</v>
      </c>
      <c r="T30" s="136">
        <f t="shared" si="11"/>
        <v>11</v>
      </c>
      <c r="V30" s="128">
        <v>26</v>
      </c>
      <c r="W30" s="123">
        <v>60</v>
      </c>
      <c r="X30" s="123">
        <f t="shared" si="12"/>
        <v>57</v>
      </c>
      <c r="Y30" s="123">
        <f t="shared" si="13"/>
        <v>64</v>
      </c>
      <c r="Z30" s="123">
        <v>90</v>
      </c>
      <c r="AA30" s="123">
        <f t="shared" si="14"/>
        <v>84</v>
      </c>
      <c r="AB30" s="123">
        <f t="shared" si="15"/>
        <v>98</v>
      </c>
    </row>
    <row r="31" spans="2:33">
      <c r="B31" s="127">
        <v>27</v>
      </c>
      <c r="C31" s="133">
        <v>80</v>
      </c>
      <c r="D31" s="127">
        <f t="shared" si="2"/>
        <v>1555</v>
      </c>
      <c r="E31" s="127">
        <f t="shared" si="0"/>
        <v>16</v>
      </c>
      <c r="F31" s="127">
        <f t="shared" si="3"/>
        <v>312</v>
      </c>
      <c r="G31" s="123">
        <f t="shared" si="4"/>
        <v>26</v>
      </c>
      <c r="H31" s="123">
        <f t="shared" si="5"/>
        <v>2029</v>
      </c>
      <c r="I31" s="127">
        <f t="shared" si="6"/>
        <v>43680</v>
      </c>
      <c r="J31" s="127">
        <f t="shared" si="7"/>
        <v>12</v>
      </c>
      <c r="L31" s="128">
        <v>27</v>
      </c>
      <c r="M31" s="123">
        <v>75</v>
      </c>
      <c r="N31" s="123">
        <f t="shared" si="8"/>
        <v>72</v>
      </c>
      <c r="O31" s="123">
        <f t="shared" si="9"/>
        <v>78</v>
      </c>
      <c r="Q31" s="128">
        <v>27</v>
      </c>
      <c r="R31" s="123">
        <v>3</v>
      </c>
      <c r="S31" s="136">
        <f t="shared" si="10"/>
        <v>8</v>
      </c>
      <c r="T31" s="136">
        <f t="shared" si="11"/>
        <v>11</v>
      </c>
      <c r="V31" s="128">
        <v>27</v>
      </c>
      <c r="W31" s="123">
        <v>60</v>
      </c>
      <c r="X31" s="123">
        <f t="shared" si="12"/>
        <v>57</v>
      </c>
      <c r="Y31" s="123">
        <f t="shared" si="13"/>
        <v>64</v>
      </c>
      <c r="Z31" s="123">
        <v>90</v>
      </c>
      <c r="AA31" s="123">
        <f t="shared" si="14"/>
        <v>84</v>
      </c>
      <c r="AB31" s="123">
        <f t="shared" si="15"/>
        <v>98</v>
      </c>
    </row>
    <row r="32" spans="2:33">
      <c r="B32" s="127">
        <v>28</v>
      </c>
      <c r="C32" s="133">
        <v>80</v>
      </c>
      <c r="D32" s="127">
        <f t="shared" si="2"/>
        <v>1635</v>
      </c>
      <c r="E32" s="127">
        <f t="shared" si="0"/>
        <v>16</v>
      </c>
      <c r="F32" s="127">
        <f t="shared" si="3"/>
        <v>328</v>
      </c>
      <c r="G32" s="123">
        <f t="shared" si="4"/>
        <v>27</v>
      </c>
      <c r="H32" s="123">
        <f t="shared" si="5"/>
        <v>2030</v>
      </c>
      <c r="I32" s="127">
        <f t="shared" si="6"/>
        <v>45920</v>
      </c>
      <c r="J32" s="127">
        <f t="shared" si="7"/>
        <v>12</v>
      </c>
      <c r="L32" s="128">
        <v>28</v>
      </c>
      <c r="M32" s="123">
        <v>75</v>
      </c>
      <c r="N32" s="123">
        <f t="shared" si="8"/>
        <v>72</v>
      </c>
      <c r="O32" s="123">
        <f t="shared" si="9"/>
        <v>78</v>
      </c>
      <c r="Q32" s="128">
        <v>28</v>
      </c>
      <c r="R32" s="123">
        <v>3</v>
      </c>
      <c r="S32" s="136">
        <f t="shared" si="10"/>
        <v>8</v>
      </c>
      <c r="T32" s="136">
        <f t="shared" si="11"/>
        <v>11</v>
      </c>
      <c r="V32" s="128">
        <v>28</v>
      </c>
      <c r="W32" s="123">
        <v>60</v>
      </c>
      <c r="X32" s="123">
        <f t="shared" si="12"/>
        <v>57</v>
      </c>
      <c r="Y32" s="123">
        <f t="shared" si="13"/>
        <v>64</v>
      </c>
      <c r="Z32" s="123">
        <v>90</v>
      </c>
      <c r="AA32" s="123">
        <f t="shared" si="14"/>
        <v>84</v>
      </c>
      <c r="AB32" s="123">
        <f t="shared" si="15"/>
        <v>98</v>
      </c>
    </row>
    <row r="33" spans="2:28">
      <c r="B33" s="127">
        <v>29</v>
      </c>
      <c r="C33" s="133">
        <v>80</v>
      </c>
      <c r="D33" s="127">
        <f t="shared" si="2"/>
        <v>1715</v>
      </c>
      <c r="E33" s="127">
        <f t="shared" si="0"/>
        <v>16</v>
      </c>
      <c r="F33" s="127">
        <f t="shared" si="3"/>
        <v>344</v>
      </c>
      <c r="G33" s="123">
        <f t="shared" si="4"/>
        <v>28</v>
      </c>
      <c r="H33" s="123">
        <f t="shared" si="5"/>
        <v>2031</v>
      </c>
      <c r="I33" s="127">
        <f t="shared" si="6"/>
        <v>48160</v>
      </c>
      <c r="J33" s="127">
        <f t="shared" si="7"/>
        <v>13</v>
      </c>
      <c r="L33" s="128">
        <v>29</v>
      </c>
      <c r="M33" s="123">
        <v>75</v>
      </c>
      <c r="N33" s="123">
        <f t="shared" si="8"/>
        <v>72</v>
      </c>
      <c r="O33" s="123">
        <f t="shared" si="9"/>
        <v>78</v>
      </c>
      <c r="Q33" s="128">
        <v>29</v>
      </c>
      <c r="R33" s="123">
        <v>3</v>
      </c>
      <c r="S33" s="136">
        <f t="shared" si="10"/>
        <v>8</v>
      </c>
      <c r="T33" s="136">
        <f>R33+INT(Q33/5)+3</f>
        <v>11</v>
      </c>
      <c r="V33" s="128">
        <v>29</v>
      </c>
      <c r="W33" s="123">
        <v>60</v>
      </c>
      <c r="X33" s="123">
        <f t="shared" si="12"/>
        <v>57</v>
      </c>
      <c r="Y33" s="123">
        <f t="shared" si="13"/>
        <v>64</v>
      </c>
      <c r="Z33" s="123">
        <v>90</v>
      </c>
      <c r="AA33" s="123">
        <f t="shared" si="14"/>
        <v>84</v>
      </c>
      <c r="AB33" s="123">
        <f t="shared" si="15"/>
        <v>98</v>
      </c>
    </row>
    <row r="34" spans="2:28">
      <c r="B34" s="127">
        <v>30</v>
      </c>
      <c r="C34" s="133">
        <v>80</v>
      </c>
      <c r="D34" s="127">
        <f t="shared" si="2"/>
        <v>1795</v>
      </c>
      <c r="E34" s="127">
        <f t="shared" si="0"/>
        <v>16</v>
      </c>
      <c r="F34" s="127">
        <f t="shared" si="3"/>
        <v>360</v>
      </c>
      <c r="G34" s="123">
        <f t="shared" si="4"/>
        <v>30</v>
      </c>
      <c r="H34" s="123">
        <f t="shared" si="5"/>
        <v>2033</v>
      </c>
      <c r="I34" s="127">
        <f t="shared" si="6"/>
        <v>50400</v>
      </c>
      <c r="J34" s="127">
        <f t="shared" si="7"/>
        <v>14</v>
      </c>
      <c r="L34" s="128">
        <v>30</v>
      </c>
      <c r="M34" s="123">
        <v>75</v>
      </c>
      <c r="N34" s="123">
        <f t="shared" si="8"/>
        <v>72</v>
      </c>
      <c r="O34" s="123">
        <f t="shared" si="9"/>
        <v>78</v>
      </c>
      <c r="Q34" s="128">
        <v>30</v>
      </c>
      <c r="R34" s="123">
        <v>3</v>
      </c>
      <c r="S34" s="136">
        <f t="shared" si="10"/>
        <v>9</v>
      </c>
      <c r="T34" s="136">
        <f t="shared" si="11"/>
        <v>12</v>
      </c>
      <c r="V34" s="128">
        <v>30</v>
      </c>
      <c r="W34" s="123">
        <v>60</v>
      </c>
      <c r="X34" s="123">
        <f t="shared" si="12"/>
        <v>57</v>
      </c>
      <c r="Y34" s="123">
        <f t="shared" si="13"/>
        <v>64</v>
      </c>
      <c r="Z34" s="123">
        <v>90</v>
      </c>
      <c r="AA34" s="123">
        <f t="shared" si="14"/>
        <v>84</v>
      </c>
      <c r="AB34" s="123">
        <f t="shared" si="15"/>
        <v>98</v>
      </c>
    </row>
    <row r="35" spans="2:28">
      <c r="B35" s="127">
        <v>31</v>
      </c>
      <c r="C35" s="133">
        <v>80</v>
      </c>
      <c r="D35" s="127">
        <f t="shared" si="2"/>
        <v>1875</v>
      </c>
      <c r="E35" s="127">
        <f t="shared" si="0"/>
        <v>16</v>
      </c>
      <c r="F35" s="127">
        <f t="shared" si="3"/>
        <v>376</v>
      </c>
      <c r="G35" s="123">
        <f t="shared" si="4"/>
        <v>31</v>
      </c>
      <c r="H35" s="123">
        <f t="shared" si="5"/>
        <v>2034</v>
      </c>
      <c r="I35" s="127">
        <f t="shared" si="6"/>
        <v>52640</v>
      </c>
      <c r="J35" s="127">
        <f t="shared" si="7"/>
        <v>14</v>
      </c>
      <c r="L35" s="129">
        <v>31</v>
      </c>
      <c r="M35" s="123">
        <v>90</v>
      </c>
      <c r="N35" s="123">
        <f>M35 - 3</f>
        <v>87</v>
      </c>
      <c r="O35" s="123">
        <f>M35 + 3</f>
        <v>93</v>
      </c>
      <c r="Q35" s="129">
        <v>31</v>
      </c>
      <c r="R35" s="123">
        <v>3</v>
      </c>
      <c r="S35" s="136">
        <f t="shared" si="10"/>
        <v>9</v>
      </c>
      <c r="T35" s="136">
        <f t="shared" si="11"/>
        <v>12</v>
      </c>
      <c r="V35" s="129">
        <v>31</v>
      </c>
      <c r="W35" s="123">
        <v>85</v>
      </c>
      <c r="X35" s="123">
        <f t="shared" si="12"/>
        <v>82</v>
      </c>
      <c r="Y35" s="123">
        <f t="shared" si="13"/>
        <v>89</v>
      </c>
      <c r="Z35" s="123">
        <v>125</v>
      </c>
      <c r="AA35" s="123">
        <f t="shared" si="14"/>
        <v>119</v>
      </c>
      <c r="AB35" s="123">
        <f t="shared" si="15"/>
        <v>133</v>
      </c>
    </row>
    <row r="36" spans="2:28">
      <c r="B36" s="127">
        <v>32</v>
      </c>
      <c r="C36" s="133">
        <v>80</v>
      </c>
      <c r="D36" s="127">
        <f t="shared" si="2"/>
        <v>1955</v>
      </c>
      <c r="E36" s="127">
        <f t="shared" si="0"/>
        <v>16</v>
      </c>
      <c r="F36" s="127">
        <f t="shared" si="3"/>
        <v>392</v>
      </c>
      <c r="G36" s="123">
        <f t="shared" si="4"/>
        <v>32</v>
      </c>
      <c r="H36" s="123">
        <f t="shared" si="5"/>
        <v>2035</v>
      </c>
      <c r="I36" s="127">
        <f t="shared" si="6"/>
        <v>54880</v>
      </c>
      <c r="J36" s="127">
        <f t="shared" si="7"/>
        <v>15</v>
      </c>
      <c r="L36" s="128">
        <v>32</v>
      </c>
      <c r="M36" s="123">
        <v>90</v>
      </c>
      <c r="N36" s="123">
        <f t="shared" si="8"/>
        <v>87</v>
      </c>
      <c r="O36" s="123">
        <f t="shared" ref="O36:O54" si="19">M36 + 3</f>
        <v>93</v>
      </c>
      <c r="Q36" s="128">
        <v>32</v>
      </c>
      <c r="R36" s="123">
        <v>3</v>
      </c>
      <c r="S36" s="136">
        <f t="shared" si="10"/>
        <v>9</v>
      </c>
      <c r="T36" s="136">
        <f t="shared" si="11"/>
        <v>12</v>
      </c>
      <c r="V36" s="128">
        <v>32</v>
      </c>
      <c r="W36" s="123">
        <v>85</v>
      </c>
      <c r="X36" s="123">
        <f t="shared" si="12"/>
        <v>82</v>
      </c>
      <c r="Y36" s="123">
        <f t="shared" si="13"/>
        <v>89</v>
      </c>
      <c r="Z36" s="123">
        <v>125</v>
      </c>
      <c r="AA36" s="123">
        <f t="shared" si="14"/>
        <v>119</v>
      </c>
      <c r="AB36" s="123">
        <f t="shared" si="15"/>
        <v>133</v>
      </c>
    </row>
    <row r="37" spans="2:28">
      <c r="B37" s="127">
        <v>33</v>
      </c>
      <c r="C37" s="133">
        <v>80</v>
      </c>
      <c r="D37" s="127">
        <f t="shared" si="2"/>
        <v>2035</v>
      </c>
      <c r="E37" s="127">
        <f t="shared" si="0"/>
        <v>16</v>
      </c>
      <c r="F37" s="127">
        <f t="shared" si="3"/>
        <v>408</v>
      </c>
      <c r="G37" s="123">
        <f t="shared" si="4"/>
        <v>34</v>
      </c>
      <c r="H37" s="123">
        <f t="shared" si="5"/>
        <v>2037</v>
      </c>
      <c r="I37" s="127">
        <f t="shared" si="6"/>
        <v>57120</v>
      </c>
      <c r="J37" s="127">
        <f t="shared" si="7"/>
        <v>15</v>
      </c>
      <c r="L37" s="128">
        <v>33</v>
      </c>
      <c r="M37" s="123">
        <v>90</v>
      </c>
      <c r="N37" s="123">
        <f t="shared" si="8"/>
        <v>87</v>
      </c>
      <c r="O37" s="123">
        <f t="shared" si="19"/>
        <v>93</v>
      </c>
      <c r="Q37" s="128">
        <v>33</v>
      </c>
      <c r="R37" s="123">
        <v>3</v>
      </c>
      <c r="S37" s="136">
        <f t="shared" si="10"/>
        <v>9</v>
      </c>
      <c r="T37" s="136">
        <f t="shared" si="11"/>
        <v>12</v>
      </c>
      <c r="V37" s="128">
        <v>33</v>
      </c>
      <c r="W37" s="123">
        <v>85</v>
      </c>
      <c r="X37" s="123">
        <f t="shared" si="12"/>
        <v>82</v>
      </c>
      <c r="Y37" s="123">
        <f t="shared" si="13"/>
        <v>89</v>
      </c>
      <c r="Z37" s="123">
        <v>125</v>
      </c>
      <c r="AA37" s="123">
        <f t="shared" si="14"/>
        <v>119</v>
      </c>
      <c r="AB37" s="123">
        <f t="shared" si="15"/>
        <v>133</v>
      </c>
    </row>
    <row r="38" spans="2:28">
      <c r="B38" s="127">
        <v>34</v>
      </c>
      <c r="C38" s="133">
        <v>80</v>
      </c>
      <c r="D38" s="127">
        <f t="shared" si="2"/>
        <v>2115</v>
      </c>
      <c r="E38" s="127">
        <f t="shared" si="0"/>
        <v>16</v>
      </c>
      <c r="F38" s="127">
        <f t="shared" si="3"/>
        <v>424</v>
      </c>
      <c r="G38" s="123">
        <f t="shared" si="4"/>
        <v>35</v>
      </c>
      <c r="H38" s="123">
        <f t="shared" si="5"/>
        <v>2038</v>
      </c>
      <c r="I38" s="127">
        <f t="shared" si="6"/>
        <v>59360</v>
      </c>
      <c r="J38" s="127">
        <f t="shared" si="7"/>
        <v>16</v>
      </c>
      <c r="L38" s="128">
        <v>34</v>
      </c>
      <c r="M38" s="123">
        <v>90</v>
      </c>
      <c r="N38" s="123">
        <f t="shared" si="8"/>
        <v>87</v>
      </c>
      <c r="O38" s="123">
        <f t="shared" si="19"/>
        <v>93</v>
      </c>
      <c r="Q38" s="128">
        <v>34</v>
      </c>
      <c r="R38" s="123">
        <v>3</v>
      </c>
      <c r="S38" s="136">
        <f t="shared" si="10"/>
        <v>9</v>
      </c>
      <c r="T38" s="136">
        <f t="shared" si="11"/>
        <v>12</v>
      </c>
      <c r="V38" s="128">
        <v>34</v>
      </c>
      <c r="W38" s="123">
        <v>85</v>
      </c>
      <c r="X38" s="123">
        <f t="shared" si="12"/>
        <v>82</v>
      </c>
      <c r="Y38" s="123">
        <f t="shared" si="13"/>
        <v>89</v>
      </c>
      <c r="Z38" s="123">
        <v>125</v>
      </c>
      <c r="AA38" s="123">
        <f t="shared" si="14"/>
        <v>119</v>
      </c>
      <c r="AB38" s="123">
        <f t="shared" si="15"/>
        <v>133</v>
      </c>
    </row>
    <row r="39" spans="2:28">
      <c r="B39" s="127">
        <v>35</v>
      </c>
      <c r="C39" s="133">
        <v>80</v>
      </c>
      <c r="D39" s="127">
        <f t="shared" si="2"/>
        <v>2195</v>
      </c>
      <c r="E39" s="127">
        <f t="shared" si="0"/>
        <v>16</v>
      </c>
      <c r="F39" s="127">
        <f t="shared" si="3"/>
        <v>440</v>
      </c>
      <c r="G39" s="123">
        <f t="shared" si="4"/>
        <v>36</v>
      </c>
      <c r="H39" s="123">
        <f t="shared" si="5"/>
        <v>2039</v>
      </c>
      <c r="I39" s="127">
        <f t="shared" si="6"/>
        <v>61600</v>
      </c>
      <c r="J39" s="127">
        <f t="shared" si="7"/>
        <v>17</v>
      </c>
      <c r="L39" s="128">
        <v>35</v>
      </c>
      <c r="M39" s="123">
        <v>90</v>
      </c>
      <c r="N39" s="123">
        <f t="shared" si="8"/>
        <v>87</v>
      </c>
      <c r="O39" s="123">
        <f t="shared" si="19"/>
        <v>93</v>
      </c>
      <c r="Q39" s="128">
        <v>35</v>
      </c>
      <c r="R39" s="123">
        <v>3</v>
      </c>
      <c r="S39" s="136">
        <f t="shared" si="10"/>
        <v>10</v>
      </c>
      <c r="T39" s="136">
        <f t="shared" si="11"/>
        <v>13</v>
      </c>
      <c r="V39" s="128">
        <v>35</v>
      </c>
      <c r="W39" s="123">
        <v>85</v>
      </c>
      <c r="X39" s="123">
        <f t="shared" si="12"/>
        <v>82</v>
      </c>
      <c r="Y39" s="123">
        <f t="shared" si="13"/>
        <v>89</v>
      </c>
      <c r="Z39" s="123">
        <v>125</v>
      </c>
      <c r="AA39" s="123">
        <f t="shared" si="14"/>
        <v>119</v>
      </c>
      <c r="AB39" s="123">
        <f t="shared" si="15"/>
        <v>133</v>
      </c>
    </row>
    <row r="40" spans="2:28">
      <c r="B40" s="127">
        <v>36</v>
      </c>
      <c r="C40" s="133">
        <v>80</v>
      </c>
      <c r="D40" s="127">
        <f t="shared" si="2"/>
        <v>2275</v>
      </c>
      <c r="E40" s="127">
        <f t="shared" si="0"/>
        <v>16</v>
      </c>
      <c r="F40" s="127">
        <f t="shared" si="3"/>
        <v>456</v>
      </c>
      <c r="G40" s="123">
        <f t="shared" si="4"/>
        <v>38</v>
      </c>
      <c r="H40" s="123">
        <f t="shared" si="5"/>
        <v>2041</v>
      </c>
      <c r="I40" s="127">
        <f t="shared" si="6"/>
        <v>63840</v>
      </c>
      <c r="J40" s="127">
        <f t="shared" si="7"/>
        <v>17</v>
      </c>
      <c r="L40" s="128">
        <v>36</v>
      </c>
      <c r="M40" s="123">
        <v>90</v>
      </c>
      <c r="N40" s="123">
        <f t="shared" si="8"/>
        <v>87</v>
      </c>
      <c r="O40" s="123">
        <f t="shared" si="19"/>
        <v>93</v>
      </c>
      <c r="Q40" s="128">
        <v>36</v>
      </c>
      <c r="R40" s="123">
        <v>3</v>
      </c>
      <c r="S40" s="136">
        <f t="shared" si="10"/>
        <v>10</v>
      </c>
      <c r="T40" s="136">
        <f t="shared" si="11"/>
        <v>13</v>
      </c>
      <c r="V40" s="128">
        <v>36</v>
      </c>
      <c r="W40" s="123">
        <v>85</v>
      </c>
      <c r="X40" s="123">
        <f t="shared" si="12"/>
        <v>82</v>
      </c>
      <c r="Y40" s="123">
        <f t="shared" si="13"/>
        <v>89</v>
      </c>
      <c r="Z40" s="123">
        <v>125</v>
      </c>
      <c r="AA40" s="123">
        <f t="shared" si="14"/>
        <v>119</v>
      </c>
      <c r="AB40" s="123">
        <f t="shared" si="15"/>
        <v>133</v>
      </c>
    </row>
    <row r="41" spans="2:28">
      <c r="B41" s="127">
        <v>37</v>
      </c>
      <c r="C41" s="133">
        <v>80</v>
      </c>
      <c r="D41" s="127">
        <f t="shared" si="2"/>
        <v>2355</v>
      </c>
      <c r="E41" s="127">
        <f t="shared" si="0"/>
        <v>16</v>
      </c>
      <c r="F41" s="127">
        <f t="shared" si="3"/>
        <v>472</v>
      </c>
      <c r="G41" s="123">
        <f t="shared" si="4"/>
        <v>39</v>
      </c>
      <c r="H41" s="123">
        <f t="shared" si="5"/>
        <v>2042</v>
      </c>
      <c r="I41" s="127">
        <f t="shared" si="6"/>
        <v>66080</v>
      </c>
      <c r="J41" s="127">
        <f t="shared" si="7"/>
        <v>18</v>
      </c>
      <c r="L41" s="128">
        <v>37</v>
      </c>
      <c r="M41" s="123">
        <v>90</v>
      </c>
      <c r="N41" s="123">
        <f t="shared" si="8"/>
        <v>87</v>
      </c>
      <c r="O41" s="123">
        <f t="shared" si="19"/>
        <v>93</v>
      </c>
      <c r="Q41" s="128">
        <v>37</v>
      </c>
      <c r="R41" s="123">
        <v>3</v>
      </c>
      <c r="S41" s="136">
        <f t="shared" si="10"/>
        <v>10</v>
      </c>
      <c r="T41" s="136">
        <f t="shared" si="11"/>
        <v>13</v>
      </c>
      <c r="V41" s="128">
        <v>37</v>
      </c>
      <c r="W41" s="123">
        <v>85</v>
      </c>
      <c r="X41" s="123">
        <f t="shared" si="12"/>
        <v>82</v>
      </c>
      <c r="Y41" s="123">
        <f t="shared" si="13"/>
        <v>89</v>
      </c>
      <c r="Z41" s="123">
        <v>125</v>
      </c>
      <c r="AA41" s="123">
        <f t="shared" si="14"/>
        <v>119</v>
      </c>
      <c r="AB41" s="123">
        <f t="shared" si="15"/>
        <v>133</v>
      </c>
    </row>
    <row r="42" spans="2:28">
      <c r="B42" s="127">
        <v>38</v>
      </c>
      <c r="C42" s="133">
        <v>80</v>
      </c>
      <c r="D42" s="127">
        <f t="shared" si="2"/>
        <v>2435</v>
      </c>
      <c r="E42" s="127">
        <f t="shared" si="0"/>
        <v>16</v>
      </c>
      <c r="F42" s="127">
        <f t="shared" si="3"/>
        <v>488</v>
      </c>
      <c r="G42" s="123">
        <f t="shared" si="4"/>
        <v>40</v>
      </c>
      <c r="H42" s="123">
        <f t="shared" si="5"/>
        <v>2043</v>
      </c>
      <c r="I42" s="127">
        <f t="shared" si="6"/>
        <v>68320</v>
      </c>
      <c r="J42" s="127">
        <f t="shared" si="7"/>
        <v>18</v>
      </c>
      <c r="L42" s="128">
        <v>38</v>
      </c>
      <c r="M42" s="123">
        <v>90</v>
      </c>
      <c r="N42" s="123">
        <f t="shared" si="8"/>
        <v>87</v>
      </c>
      <c r="O42" s="123">
        <f t="shared" si="19"/>
        <v>93</v>
      </c>
      <c r="Q42" s="128">
        <v>38</v>
      </c>
      <c r="R42" s="123">
        <v>3</v>
      </c>
      <c r="S42" s="136">
        <f t="shared" si="10"/>
        <v>10</v>
      </c>
      <c r="T42" s="136">
        <f t="shared" si="11"/>
        <v>13</v>
      </c>
      <c r="V42" s="128">
        <v>38</v>
      </c>
      <c r="W42" s="123">
        <v>85</v>
      </c>
      <c r="X42" s="123">
        <f t="shared" si="12"/>
        <v>82</v>
      </c>
      <c r="Y42" s="123">
        <f t="shared" si="13"/>
        <v>89</v>
      </c>
      <c r="Z42" s="123">
        <v>125</v>
      </c>
      <c r="AA42" s="123">
        <f t="shared" si="14"/>
        <v>119</v>
      </c>
      <c r="AB42" s="123">
        <f t="shared" si="15"/>
        <v>133</v>
      </c>
    </row>
    <row r="43" spans="2:28">
      <c r="B43" s="127">
        <v>39</v>
      </c>
      <c r="C43" s="133">
        <v>80</v>
      </c>
      <c r="D43" s="127">
        <f t="shared" si="2"/>
        <v>2515</v>
      </c>
      <c r="E43" s="127">
        <f t="shared" si="0"/>
        <v>16</v>
      </c>
      <c r="F43" s="127">
        <f t="shared" si="3"/>
        <v>504</v>
      </c>
      <c r="G43" s="123">
        <f t="shared" si="4"/>
        <v>42</v>
      </c>
      <c r="H43" s="123">
        <f t="shared" si="5"/>
        <v>2045</v>
      </c>
      <c r="I43" s="127">
        <f t="shared" si="6"/>
        <v>70560</v>
      </c>
      <c r="J43" s="127">
        <f t="shared" si="7"/>
        <v>19</v>
      </c>
      <c r="L43" s="128">
        <v>39</v>
      </c>
      <c r="M43" s="123">
        <v>90</v>
      </c>
      <c r="N43" s="123">
        <f t="shared" si="8"/>
        <v>87</v>
      </c>
      <c r="O43" s="123">
        <f t="shared" si="19"/>
        <v>93</v>
      </c>
      <c r="Q43" s="128">
        <v>39</v>
      </c>
      <c r="R43" s="123">
        <v>3</v>
      </c>
      <c r="S43" s="136">
        <f t="shared" si="10"/>
        <v>10</v>
      </c>
      <c r="T43" s="136">
        <f t="shared" si="11"/>
        <v>13</v>
      </c>
      <c r="V43" s="128">
        <v>39</v>
      </c>
      <c r="W43" s="123">
        <v>85</v>
      </c>
      <c r="X43" s="123">
        <f t="shared" si="12"/>
        <v>82</v>
      </c>
      <c r="Y43" s="123">
        <f t="shared" si="13"/>
        <v>89</v>
      </c>
      <c r="Z43" s="123">
        <v>125</v>
      </c>
      <c r="AA43" s="123">
        <f t="shared" si="14"/>
        <v>119</v>
      </c>
      <c r="AB43" s="123">
        <f t="shared" si="15"/>
        <v>133</v>
      </c>
    </row>
    <row r="44" spans="2:28">
      <c r="B44" s="127">
        <v>40</v>
      </c>
      <c r="C44" s="133">
        <v>80</v>
      </c>
      <c r="D44" s="127">
        <f t="shared" si="2"/>
        <v>2595</v>
      </c>
      <c r="E44" s="127">
        <f t="shared" si="0"/>
        <v>16</v>
      </c>
      <c r="F44" s="127">
        <f t="shared" si="3"/>
        <v>520</v>
      </c>
      <c r="G44" s="123">
        <f t="shared" si="4"/>
        <v>43</v>
      </c>
      <c r="H44" s="123">
        <f t="shared" si="5"/>
        <v>2046</v>
      </c>
      <c r="I44" s="127">
        <f t="shared" si="6"/>
        <v>72800</v>
      </c>
      <c r="J44" s="127">
        <f t="shared" si="7"/>
        <v>20</v>
      </c>
      <c r="L44" s="128">
        <v>40</v>
      </c>
      <c r="M44" s="123">
        <v>90</v>
      </c>
      <c r="N44" s="123">
        <f t="shared" si="8"/>
        <v>87</v>
      </c>
      <c r="O44" s="123">
        <f t="shared" si="19"/>
        <v>93</v>
      </c>
      <c r="Q44" s="128">
        <v>40</v>
      </c>
      <c r="R44" s="123">
        <v>3</v>
      </c>
      <c r="S44" s="123">
        <f t="shared" si="10"/>
        <v>11</v>
      </c>
      <c r="T44" s="136">
        <f t="shared" si="11"/>
        <v>14</v>
      </c>
      <c r="V44" s="128">
        <v>40</v>
      </c>
      <c r="W44" s="123">
        <v>85</v>
      </c>
      <c r="X44" s="123">
        <f t="shared" si="12"/>
        <v>82</v>
      </c>
      <c r="Y44" s="123">
        <f t="shared" si="13"/>
        <v>89</v>
      </c>
      <c r="Z44" s="123">
        <v>125</v>
      </c>
      <c r="AA44" s="123">
        <f t="shared" si="14"/>
        <v>119</v>
      </c>
      <c r="AB44" s="123">
        <f t="shared" si="15"/>
        <v>133</v>
      </c>
    </row>
    <row r="45" spans="2:28">
      <c r="B45" s="127">
        <v>41</v>
      </c>
      <c r="C45" s="133">
        <v>80</v>
      </c>
      <c r="D45" s="127">
        <f t="shared" si="2"/>
        <v>2675</v>
      </c>
      <c r="E45" s="127">
        <f t="shared" si="0"/>
        <v>16</v>
      </c>
      <c r="F45" s="127">
        <f t="shared" si="3"/>
        <v>536</v>
      </c>
      <c r="G45" s="123">
        <f t="shared" si="4"/>
        <v>44</v>
      </c>
      <c r="H45" s="123">
        <f t="shared" si="5"/>
        <v>2047</v>
      </c>
      <c r="I45" s="127">
        <f t="shared" si="6"/>
        <v>75040</v>
      </c>
      <c r="J45" s="127">
        <f t="shared" si="7"/>
        <v>20</v>
      </c>
      <c r="L45" s="128">
        <v>41</v>
      </c>
      <c r="M45" s="123">
        <v>90</v>
      </c>
      <c r="N45" s="123">
        <f t="shared" si="8"/>
        <v>87</v>
      </c>
      <c r="O45" s="123">
        <f t="shared" si="19"/>
        <v>93</v>
      </c>
      <c r="Q45" s="128">
        <v>41</v>
      </c>
      <c r="R45" s="123">
        <v>3</v>
      </c>
      <c r="S45" s="123">
        <f t="shared" si="10"/>
        <v>11</v>
      </c>
      <c r="T45" s="136">
        <f t="shared" si="11"/>
        <v>14</v>
      </c>
      <c r="V45" s="128">
        <v>41</v>
      </c>
      <c r="W45" s="123">
        <v>85</v>
      </c>
      <c r="X45" s="123">
        <f t="shared" si="12"/>
        <v>82</v>
      </c>
      <c r="Y45" s="123">
        <f t="shared" si="13"/>
        <v>89</v>
      </c>
      <c r="Z45" s="123">
        <v>125</v>
      </c>
      <c r="AA45" s="123">
        <f t="shared" si="14"/>
        <v>119</v>
      </c>
      <c r="AB45" s="123">
        <f t="shared" si="15"/>
        <v>133</v>
      </c>
    </row>
    <row r="46" spans="2:28">
      <c r="B46" s="127">
        <v>42</v>
      </c>
      <c r="C46" s="133">
        <v>80</v>
      </c>
      <c r="D46" s="127">
        <f t="shared" si="2"/>
        <v>2755</v>
      </c>
      <c r="E46" s="127">
        <f t="shared" si="0"/>
        <v>16</v>
      </c>
      <c r="F46" s="127">
        <f t="shared" si="3"/>
        <v>552</v>
      </c>
      <c r="G46" s="123">
        <f t="shared" si="4"/>
        <v>46</v>
      </c>
      <c r="H46" s="123">
        <f t="shared" si="5"/>
        <v>2049</v>
      </c>
      <c r="I46" s="127">
        <f t="shared" si="6"/>
        <v>77280</v>
      </c>
      <c r="J46" s="127">
        <f t="shared" si="7"/>
        <v>21</v>
      </c>
      <c r="L46" s="128">
        <v>42</v>
      </c>
      <c r="M46" s="123">
        <v>90</v>
      </c>
      <c r="N46" s="123">
        <f t="shared" si="8"/>
        <v>87</v>
      </c>
      <c r="O46" s="123">
        <f t="shared" si="19"/>
        <v>93</v>
      </c>
      <c r="Q46" s="128">
        <v>42</v>
      </c>
      <c r="R46" s="123">
        <v>3</v>
      </c>
      <c r="S46" s="123">
        <f t="shared" si="10"/>
        <v>11</v>
      </c>
      <c r="T46" s="136">
        <f t="shared" si="11"/>
        <v>14</v>
      </c>
      <c r="V46" s="128">
        <v>42</v>
      </c>
      <c r="W46" s="123">
        <v>85</v>
      </c>
      <c r="X46" s="123">
        <f t="shared" si="12"/>
        <v>82</v>
      </c>
      <c r="Y46" s="123">
        <f t="shared" si="13"/>
        <v>89</v>
      </c>
      <c r="Z46" s="123">
        <v>125</v>
      </c>
      <c r="AA46" s="123">
        <f t="shared" si="14"/>
        <v>119</v>
      </c>
      <c r="AB46" s="123">
        <f t="shared" si="15"/>
        <v>133</v>
      </c>
    </row>
    <row r="47" spans="2:28">
      <c r="B47" s="127">
        <v>43</v>
      </c>
      <c r="C47" s="133">
        <v>80</v>
      </c>
      <c r="D47" s="127">
        <f t="shared" si="2"/>
        <v>2835</v>
      </c>
      <c r="E47" s="127">
        <f t="shared" si="0"/>
        <v>16</v>
      </c>
      <c r="F47" s="127">
        <f t="shared" si="3"/>
        <v>568</v>
      </c>
      <c r="G47" s="123">
        <f t="shared" si="4"/>
        <v>47</v>
      </c>
      <c r="H47" s="123">
        <f t="shared" si="5"/>
        <v>2050</v>
      </c>
      <c r="I47" s="127">
        <f t="shared" si="6"/>
        <v>79520</v>
      </c>
      <c r="J47" s="127">
        <f t="shared" si="7"/>
        <v>22</v>
      </c>
      <c r="L47" s="129">
        <v>43</v>
      </c>
      <c r="M47" s="123">
        <v>100</v>
      </c>
      <c r="N47" s="123">
        <f t="shared" si="8"/>
        <v>97</v>
      </c>
      <c r="O47" s="123">
        <f t="shared" si="19"/>
        <v>103</v>
      </c>
      <c r="Q47" s="129">
        <v>43</v>
      </c>
      <c r="R47" s="123">
        <v>3</v>
      </c>
      <c r="S47" s="123">
        <f t="shared" si="10"/>
        <v>11</v>
      </c>
      <c r="T47" s="136">
        <f t="shared" si="11"/>
        <v>14</v>
      </c>
      <c r="V47" s="129">
        <v>43</v>
      </c>
      <c r="W47" s="123">
        <v>115</v>
      </c>
      <c r="X47" s="123">
        <f t="shared" si="12"/>
        <v>112</v>
      </c>
      <c r="Y47" s="123">
        <f t="shared" si="13"/>
        <v>119</v>
      </c>
      <c r="Z47" s="123">
        <v>165</v>
      </c>
      <c r="AA47" s="123">
        <f t="shared" si="14"/>
        <v>159</v>
      </c>
      <c r="AB47" s="123">
        <f t="shared" si="15"/>
        <v>173</v>
      </c>
    </row>
    <row r="48" spans="2:28">
      <c r="B48" s="127">
        <v>44</v>
      </c>
      <c r="C48" s="133">
        <v>80</v>
      </c>
      <c r="D48" s="127">
        <f t="shared" si="2"/>
        <v>2915</v>
      </c>
      <c r="E48" s="127">
        <f t="shared" si="0"/>
        <v>16</v>
      </c>
      <c r="F48" s="127">
        <f t="shared" si="3"/>
        <v>584</v>
      </c>
      <c r="G48" s="123">
        <f t="shared" si="4"/>
        <v>48</v>
      </c>
      <c r="H48" s="123">
        <f t="shared" si="5"/>
        <v>2051</v>
      </c>
      <c r="I48" s="127">
        <f t="shared" si="6"/>
        <v>81760</v>
      </c>
      <c r="J48" s="127">
        <f t="shared" si="7"/>
        <v>22</v>
      </c>
      <c r="L48" s="128">
        <v>44</v>
      </c>
      <c r="M48" s="123">
        <v>100</v>
      </c>
      <c r="N48" s="123">
        <f t="shared" si="8"/>
        <v>97</v>
      </c>
      <c r="O48" s="123">
        <f t="shared" si="19"/>
        <v>103</v>
      </c>
      <c r="Q48" s="128">
        <v>44</v>
      </c>
      <c r="R48" s="123">
        <v>3</v>
      </c>
      <c r="S48" s="123">
        <f t="shared" si="10"/>
        <v>11</v>
      </c>
      <c r="T48" s="136">
        <f t="shared" si="11"/>
        <v>14</v>
      </c>
      <c r="V48" s="128">
        <v>44</v>
      </c>
      <c r="W48" s="123">
        <v>115</v>
      </c>
      <c r="X48" s="123">
        <f t="shared" si="12"/>
        <v>112</v>
      </c>
      <c r="Y48" s="123">
        <f t="shared" si="13"/>
        <v>119</v>
      </c>
      <c r="Z48" s="123">
        <v>165</v>
      </c>
      <c r="AA48" s="123">
        <f t="shared" si="14"/>
        <v>159</v>
      </c>
      <c r="AB48" s="123">
        <f t="shared" si="15"/>
        <v>173</v>
      </c>
    </row>
    <row r="49" spans="2:28">
      <c r="B49" s="127">
        <v>45</v>
      </c>
      <c r="C49" s="133">
        <v>80</v>
      </c>
      <c r="D49" s="127">
        <f t="shared" si="2"/>
        <v>2995</v>
      </c>
      <c r="E49" s="127">
        <f t="shared" si="0"/>
        <v>16</v>
      </c>
      <c r="F49" s="127">
        <f t="shared" si="3"/>
        <v>600</v>
      </c>
      <c r="G49" s="123">
        <f t="shared" si="4"/>
        <v>50</v>
      </c>
      <c r="H49" s="123">
        <f t="shared" si="5"/>
        <v>2053</v>
      </c>
      <c r="I49" s="127">
        <f t="shared" si="6"/>
        <v>84000</v>
      </c>
      <c r="J49" s="127">
        <f t="shared" si="7"/>
        <v>23</v>
      </c>
      <c r="L49" s="128">
        <v>45</v>
      </c>
      <c r="M49" s="123">
        <v>100</v>
      </c>
      <c r="N49" s="123">
        <f t="shared" si="8"/>
        <v>97</v>
      </c>
      <c r="O49" s="123">
        <f t="shared" si="19"/>
        <v>103</v>
      </c>
      <c r="Q49" s="128">
        <v>45</v>
      </c>
      <c r="R49" s="123">
        <v>3</v>
      </c>
      <c r="S49" s="123">
        <f t="shared" si="10"/>
        <v>12</v>
      </c>
      <c r="T49" s="123">
        <f t="shared" si="11"/>
        <v>15</v>
      </c>
      <c r="V49" s="128">
        <v>45</v>
      </c>
      <c r="W49" s="123">
        <v>115</v>
      </c>
      <c r="X49" s="123">
        <f t="shared" si="12"/>
        <v>112</v>
      </c>
      <c r="Y49" s="123">
        <f t="shared" si="13"/>
        <v>119</v>
      </c>
      <c r="Z49" s="123">
        <v>165</v>
      </c>
      <c r="AA49" s="123">
        <f t="shared" si="14"/>
        <v>159</v>
      </c>
      <c r="AB49" s="123">
        <f t="shared" si="15"/>
        <v>173</v>
      </c>
    </row>
    <row r="50" spans="2:28">
      <c r="B50" s="127">
        <v>46</v>
      </c>
      <c r="C50" s="133">
        <v>80</v>
      </c>
      <c r="D50" s="127">
        <f t="shared" si="2"/>
        <v>3075</v>
      </c>
      <c r="E50" s="127">
        <f t="shared" si="0"/>
        <v>16</v>
      </c>
      <c r="F50" s="127">
        <f t="shared" si="3"/>
        <v>616</v>
      </c>
      <c r="G50" s="123">
        <f t="shared" si="4"/>
        <v>51</v>
      </c>
      <c r="H50" s="123">
        <f t="shared" si="5"/>
        <v>2054</v>
      </c>
      <c r="I50" s="127">
        <f t="shared" si="6"/>
        <v>86240</v>
      </c>
      <c r="J50" s="127">
        <f t="shared" si="7"/>
        <v>23</v>
      </c>
      <c r="L50" s="128">
        <v>46</v>
      </c>
      <c r="M50" s="123">
        <v>100</v>
      </c>
      <c r="N50" s="123">
        <f t="shared" si="8"/>
        <v>97</v>
      </c>
      <c r="O50" s="123">
        <f t="shared" si="19"/>
        <v>103</v>
      </c>
      <c r="Q50" s="128">
        <v>46</v>
      </c>
      <c r="R50" s="123">
        <v>3</v>
      </c>
      <c r="S50" s="123">
        <f t="shared" si="10"/>
        <v>12</v>
      </c>
      <c r="T50" s="123">
        <f t="shared" si="11"/>
        <v>15</v>
      </c>
      <c r="V50" s="128">
        <v>46</v>
      </c>
      <c r="W50" s="123">
        <v>115</v>
      </c>
      <c r="X50" s="123">
        <f t="shared" si="12"/>
        <v>112</v>
      </c>
      <c r="Y50" s="123">
        <f t="shared" si="13"/>
        <v>119</v>
      </c>
      <c r="Z50" s="123">
        <v>165</v>
      </c>
      <c r="AA50" s="123">
        <f t="shared" si="14"/>
        <v>159</v>
      </c>
      <c r="AB50" s="123">
        <f t="shared" si="15"/>
        <v>173</v>
      </c>
    </row>
    <row r="51" spans="2:28">
      <c r="B51" s="127">
        <v>47</v>
      </c>
      <c r="C51" s="133">
        <v>80</v>
      </c>
      <c r="D51" s="127">
        <f t="shared" si="2"/>
        <v>3155</v>
      </c>
      <c r="E51" s="127">
        <f t="shared" si="0"/>
        <v>16</v>
      </c>
      <c r="F51" s="127">
        <f t="shared" si="3"/>
        <v>632</v>
      </c>
      <c r="G51" s="123">
        <f t="shared" si="4"/>
        <v>52</v>
      </c>
      <c r="H51" s="123">
        <f t="shared" si="5"/>
        <v>2055</v>
      </c>
      <c r="I51" s="127">
        <f t="shared" si="6"/>
        <v>88480</v>
      </c>
      <c r="J51" s="127">
        <f t="shared" si="7"/>
        <v>24</v>
      </c>
      <c r="L51" s="128">
        <v>47</v>
      </c>
      <c r="M51" s="123">
        <v>100</v>
      </c>
      <c r="N51" s="123">
        <f t="shared" si="8"/>
        <v>97</v>
      </c>
      <c r="O51" s="123">
        <f t="shared" si="19"/>
        <v>103</v>
      </c>
      <c r="Q51" s="128">
        <v>47</v>
      </c>
      <c r="R51" s="123">
        <v>3</v>
      </c>
      <c r="S51" s="123">
        <f t="shared" si="10"/>
        <v>12</v>
      </c>
      <c r="T51" s="123">
        <f t="shared" si="11"/>
        <v>15</v>
      </c>
      <c r="V51" s="128">
        <v>47</v>
      </c>
      <c r="W51" s="123">
        <v>115</v>
      </c>
      <c r="X51" s="123">
        <f t="shared" si="12"/>
        <v>112</v>
      </c>
      <c r="Y51" s="123">
        <f t="shared" si="13"/>
        <v>119</v>
      </c>
      <c r="Z51" s="123">
        <v>165</v>
      </c>
      <c r="AA51" s="123">
        <f t="shared" si="14"/>
        <v>159</v>
      </c>
      <c r="AB51" s="123">
        <f t="shared" si="15"/>
        <v>173</v>
      </c>
    </row>
    <row r="52" spans="2:28">
      <c r="B52" s="127">
        <v>48</v>
      </c>
      <c r="C52" s="133">
        <v>80</v>
      </c>
      <c r="D52" s="127">
        <f t="shared" si="2"/>
        <v>3235</v>
      </c>
      <c r="E52" s="127">
        <f t="shared" si="0"/>
        <v>16</v>
      </c>
      <c r="F52" s="127">
        <f t="shared" si="3"/>
        <v>648</v>
      </c>
      <c r="G52" s="123">
        <f t="shared" si="4"/>
        <v>54</v>
      </c>
      <c r="H52" s="123">
        <f t="shared" si="5"/>
        <v>2057</v>
      </c>
      <c r="I52" s="127">
        <f t="shared" si="6"/>
        <v>90720</v>
      </c>
      <c r="J52" s="127">
        <f t="shared" si="7"/>
        <v>25</v>
      </c>
      <c r="L52" s="128">
        <v>48</v>
      </c>
      <c r="M52" s="123">
        <v>100</v>
      </c>
      <c r="N52" s="123">
        <f t="shared" si="8"/>
        <v>97</v>
      </c>
      <c r="O52" s="123">
        <f t="shared" si="19"/>
        <v>103</v>
      </c>
      <c r="Q52" s="128">
        <v>48</v>
      </c>
      <c r="R52" s="123">
        <v>3</v>
      </c>
      <c r="S52" s="123">
        <f t="shared" si="10"/>
        <v>12</v>
      </c>
      <c r="T52" s="123">
        <f t="shared" si="11"/>
        <v>15</v>
      </c>
      <c r="V52" s="128">
        <v>48</v>
      </c>
      <c r="W52" s="123">
        <v>115</v>
      </c>
      <c r="X52" s="123">
        <f t="shared" si="12"/>
        <v>112</v>
      </c>
      <c r="Y52" s="123">
        <f t="shared" si="13"/>
        <v>119</v>
      </c>
      <c r="Z52" s="123">
        <v>165</v>
      </c>
      <c r="AA52" s="123">
        <f t="shared" si="14"/>
        <v>159</v>
      </c>
      <c r="AB52" s="123">
        <f t="shared" si="15"/>
        <v>173</v>
      </c>
    </row>
    <row r="53" spans="2:28">
      <c r="B53" s="127">
        <v>49</v>
      </c>
      <c r="C53" s="133">
        <v>80</v>
      </c>
      <c r="D53" s="127">
        <f t="shared" si="2"/>
        <v>3315</v>
      </c>
      <c r="E53" s="127">
        <f t="shared" si="0"/>
        <v>16</v>
      </c>
      <c r="F53" s="127">
        <f t="shared" si="3"/>
        <v>664</v>
      </c>
      <c r="G53" s="123">
        <f t="shared" si="4"/>
        <v>55</v>
      </c>
      <c r="H53" s="123">
        <f t="shared" si="5"/>
        <v>2058</v>
      </c>
      <c r="I53" s="127">
        <f t="shared" si="6"/>
        <v>92960</v>
      </c>
      <c r="J53" s="127">
        <f t="shared" si="7"/>
        <v>25</v>
      </c>
      <c r="L53" s="128">
        <v>49</v>
      </c>
      <c r="M53" s="123">
        <v>100</v>
      </c>
      <c r="N53" s="123">
        <f t="shared" si="8"/>
        <v>97</v>
      </c>
      <c r="O53" s="123">
        <f t="shared" si="19"/>
        <v>103</v>
      </c>
      <c r="Q53" s="128">
        <v>49</v>
      </c>
      <c r="R53" s="123">
        <v>3</v>
      </c>
      <c r="S53" s="123">
        <f t="shared" si="10"/>
        <v>12</v>
      </c>
      <c r="T53" s="123">
        <f t="shared" si="11"/>
        <v>15</v>
      </c>
      <c r="V53" s="128">
        <v>49</v>
      </c>
      <c r="W53" s="123">
        <v>115</v>
      </c>
      <c r="X53" s="123">
        <f t="shared" si="12"/>
        <v>112</v>
      </c>
      <c r="Y53" s="123">
        <f t="shared" si="13"/>
        <v>119</v>
      </c>
      <c r="Z53" s="123">
        <v>165</v>
      </c>
      <c r="AA53" s="123">
        <f t="shared" si="14"/>
        <v>159</v>
      </c>
      <c r="AB53" s="123">
        <f t="shared" si="15"/>
        <v>173</v>
      </c>
    </row>
    <row r="54" spans="2:28">
      <c r="B54" s="127">
        <v>50</v>
      </c>
      <c r="C54" s="133">
        <v>80</v>
      </c>
      <c r="D54" s="127">
        <f t="shared" si="2"/>
        <v>3395</v>
      </c>
      <c r="E54" s="127">
        <f t="shared" si="0"/>
        <v>16</v>
      </c>
      <c r="F54" s="127">
        <f t="shared" si="3"/>
        <v>680</v>
      </c>
      <c r="G54" s="123">
        <f t="shared" si="4"/>
        <v>56</v>
      </c>
      <c r="H54" s="123">
        <f t="shared" si="5"/>
        <v>2059</v>
      </c>
      <c r="I54" s="127">
        <f t="shared" si="6"/>
        <v>95200</v>
      </c>
      <c r="J54" s="127">
        <f t="shared" si="7"/>
        <v>26</v>
      </c>
      <c r="L54" s="128">
        <v>50</v>
      </c>
      <c r="M54" s="123">
        <v>100</v>
      </c>
      <c r="N54" s="123">
        <f t="shared" si="8"/>
        <v>97</v>
      </c>
      <c r="O54" s="123">
        <f t="shared" si="19"/>
        <v>103</v>
      </c>
      <c r="Q54" s="128">
        <v>50</v>
      </c>
      <c r="R54" s="123">
        <v>3</v>
      </c>
      <c r="S54" s="123">
        <f t="shared" si="10"/>
        <v>13</v>
      </c>
      <c r="T54" s="123">
        <f t="shared" si="11"/>
        <v>16</v>
      </c>
      <c r="V54" s="128">
        <v>50</v>
      </c>
      <c r="W54" s="123">
        <v>115</v>
      </c>
      <c r="X54" s="123">
        <f t="shared" si="12"/>
        <v>112</v>
      </c>
      <c r="Y54" s="123">
        <f t="shared" si="13"/>
        <v>119</v>
      </c>
      <c r="Z54" s="123">
        <v>165</v>
      </c>
      <c r="AA54" s="123">
        <f t="shared" si="14"/>
        <v>159</v>
      </c>
      <c r="AB54" s="123">
        <f t="shared" si="15"/>
        <v>173</v>
      </c>
    </row>
    <row r="55" spans="2:28">
      <c r="B55" s="135"/>
      <c r="C55" s="135"/>
      <c r="D55" s="135"/>
    </row>
    <row r="56" spans="2:28">
      <c r="B56" s="135"/>
      <c r="C56" s="135"/>
      <c r="D56" s="1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F31" sqref="F31"/>
    </sheetView>
  </sheetViews>
  <sheetFormatPr defaultRowHeight="16.5"/>
  <cols>
    <col min="1" max="1" width="9" style="181"/>
  </cols>
  <sheetData>
    <row r="1" spans="1:9">
      <c r="D1" s="181" t="s">
        <v>2692</v>
      </c>
      <c r="E1" s="181" t="s">
        <v>2693</v>
      </c>
      <c r="F1" s="181" t="s">
        <v>2694</v>
      </c>
      <c r="G1" s="181" t="s">
        <v>2695</v>
      </c>
      <c r="H1" s="181" t="s">
        <v>2696</v>
      </c>
    </row>
    <row r="2" spans="1:9">
      <c r="C2">
        <v>0</v>
      </c>
      <c r="D2">
        <v>5</v>
      </c>
      <c r="E2">
        <v>2</v>
      </c>
      <c r="F2">
        <v>20</v>
      </c>
      <c r="G2">
        <v>12</v>
      </c>
      <c r="I2" s="199">
        <f>SUM(D2:H2)</f>
        <v>39</v>
      </c>
    </row>
    <row r="3" spans="1:9">
      <c r="C3">
        <v>1</v>
      </c>
      <c r="D3">
        <v>6</v>
      </c>
      <c r="E3" s="181">
        <v>2</v>
      </c>
      <c r="F3" s="181">
        <v>20</v>
      </c>
      <c r="G3">
        <v>10</v>
      </c>
      <c r="I3" s="199">
        <f t="shared" ref="I3:I8" si="0">SUM(D3:H3)</f>
        <v>38</v>
      </c>
    </row>
    <row r="4" spans="1:9">
      <c r="C4">
        <v>2</v>
      </c>
      <c r="D4">
        <v>7</v>
      </c>
      <c r="E4" s="181">
        <v>2</v>
      </c>
      <c r="F4" s="181">
        <v>20</v>
      </c>
      <c r="G4">
        <v>8</v>
      </c>
      <c r="I4" s="199">
        <f t="shared" si="0"/>
        <v>37</v>
      </c>
    </row>
    <row r="5" spans="1:9">
      <c r="C5">
        <v>3</v>
      </c>
      <c r="D5">
        <v>8</v>
      </c>
      <c r="E5" s="181">
        <v>2</v>
      </c>
      <c r="F5" s="181">
        <v>20</v>
      </c>
      <c r="G5">
        <v>2</v>
      </c>
      <c r="I5" s="199">
        <f t="shared" si="0"/>
        <v>32</v>
      </c>
    </row>
    <row r="6" spans="1:9">
      <c r="C6" s="181">
        <v>4</v>
      </c>
      <c r="D6">
        <v>9</v>
      </c>
      <c r="E6" s="181">
        <v>2</v>
      </c>
      <c r="F6" s="181">
        <v>20</v>
      </c>
      <c r="G6">
        <v>0</v>
      </c>
      <c r="I6" s="199">
        <f t="shared" si="0"/>
        <v>31</v>
      </c>
    </row>
    <row r="7" spans="1:9">
      <c r="C7" s="181">
        <v>5</v>
      </c>
      <c r="D7">
        <v>11</v>
      </c>
      <c r="E7" s="181">
        <v>2</v>
      </c>
      <c r="F7" s="181">
        <v>20</v>
      </c>
      <c r="G7">
        <v>0</v>
      </c>
      <c r="I7" s="199">
        <f t="shared" si="0"/>
        <v>33</v>
      </c>
    </row>
    <row r="8" spans="1:9">
      <c r="C8" s="181">
        <v>6</v>
      </c>
      <c r="D8">
        <v>15</v>
      </c>
      <c r="E8" s="181">
        <v>2</v>
      </c>
      <c r="F8" s="181">
        <v>20</v>
      </c>
      <c r="G8">
        <v>0</v>
      </c>
      <c r="I8" s="199">
        <f t="shared" si="0"/>
        <v>37</v>
      </c>
    </row>
    <row r="9" spans="1:9" s="181" customFormat="1">
      <c r="I9" s="199"/>
    </row>
    <row r="10" spans="1:9">
      <c r="F10" s="181" t="s">
        <v>2698</v>
      </c>
    </row>
    <row r="11" spans="1:9">
      <c r="A11" s="181" t="s">
        <v>2697</v>
      </c>
      <c r="B11" s="181" t="s">
        <v>2695</v>
      </c>
      <c r="C11" s="181"/>
      <c r="D11" s="181" t="s">
        <v>2692</v>
      </c>
      <c r="E11" s="181" t="s">
        <v>2693</v>
      </c>
      <c r="F11" s="181" t="s">
        <v>2694</v>
      </c>
      <c r="G11" s="181" t="s">
        <v>2695</v>
      </c>
      <c r="H11" s="181" t="s">
        <v>2696</v>
      </c>
      <c r="I11" s="181"/>
    </row>
    <row r="12" spans="1:9">
      <c r="A12" s="181">
        <v>6</v>
      </c>
      <c r="B12" s="199">
        <v>10</v>
      </c>
      <c r="C12" s="181">
        <v>0</v>
      </c>
      <c r="D12" s="199">
        <v>10</v>
      </c>
      <c r="E12" s="181">
        <v>2</v>
      </c>
      <c r="F12" s="181">
        <v>5</v>
      </c>
      <c r="G12" s="181">
        <f>INT(A12*B12/10)</f>
        <v>6</v>
      </c>
      <c r="H12" s="181"/>
      <c r="I12" s="199">
        <f>SUM(D12:H12)</f>
        <v>23</v>
      </c>
    </row>
    <row r="13" spans="1:9">
      <c r="A13" s="181">
        <v>0</v>
      </c>
      <c r="B13" s="199">
        <v>12</v>
      </c>
      <c r="C13" s="181">
        <v>1</v>
      </c>
      <c r="D13" s="199">
        <v>15</v>
      </c>
      <c r="E13" s="181">
        <v>2</v>
      </c>
      <c r="F13" s="181">
        <v>5</v>
      </c>
      <c r="G13" s="181">
        <f t="shared" ref="G13:G18" si="1">INT(A13*B13/10)</f>
        <v>0</v>
      </c>
      <c r="H13" s="181"/>
      <c r="I13" s="199">
        <f t="shared" ref="I13:I18" si="2">SUM(D13:H13)</f>
        <v>22</v>
      </c>
    </row>
    <row r="14" spans="1:9">
      <c r="A14" s="181">
        <v>2</v>
      </c>
      <c r="B14" s="199">
        <v>14</v>
      </c>
      <c r="C14" s="181">
        <v>2</v>
      </c>
      <c r="D14" s="199">
        <v>20</v>
      </c>
      <c r="E14" s="181">
        <v>2</v>
      </c>
      <c r="F14" s="181">
        <v>5</v>
      </c>
      <c r="G14" s="181">
        <f t="shared" si="1"/>
        <v>2</v>
      </c>
      <c r="H14" s="181"/>
      <c r="I14" s="199">
        <f t="shared" si="2"/>
        <v>29</v>
      </c>
    </row>
    <row r="15" spans="1:9">
      <c r="A15" s="181">
        <v>1</v>
      </c>
      <c r="B15" s="199">
        <v>16</v>
      </c>
      <c r="C15" s="181">
        <v>3</v>
      </c>
      <c r="D15" s="199">
        <v>25</v>
      </c>
      <c r="E15" s="181">
        <v>2</v>
      </c>
      <c r="F15" s="181">
        <v>5</v>
      </c>
      <c r="G15" s="181">
        <f t="shared" si="1"/>
        <v>1</v>
      </c>
      <c r="H15" s="181"/>
      <c r="I15" s="199">
        <f t="shared" si="2"/>
        <v>33</v>
      </c>
    </row>
    <row r="16" spans="1:9">
      <c r="A16" s="181">
        <v>0</v>
      </c>
      <c r="B16" s="199">
        <v>18</v>
      </c>
      <c r="C16" s="181">
        <v>4</v>
      </c>
      <c r="D16" s="199">
        <v>30</v>
      </c>
      <c r="E16" s="181">
        <v>2</v>
      </c>
      <c r="F16" s="181">
        <v>5</v>
      </c>
      <c r="G16" s="181">
        <f t="shared" si="1"/>
        <v>0</v>
      </c>
      <c r="H16" s="181"/>
      <c r="I16" s="199">
        <f t="shared" si="2"/>
        <v>37</v>
      </c>
    </row>
    <row r="17" spans="1:30">
      <c r="A17" s="181">
        <v>0</v>
      </c>
      <c r="B17" s="199">
        <v>20</v>
      </c>
      <c r="C17" s="181">
        <v>5</v>
      </c>
      <c r="D17" s="199">
        <v>35</v>
      </c>
      <c r="E17" s="181">
        <v>2</v>
      </c>
      <c r="F17" s="181">
        <v>5</v>
      </c>
      <c r="G17" s="181">
        <f t="shared" si="1"/>
        <v>0</v>
      </c>
      <c r="H17" s="181"/>
      <c r="I17" s="199">
        <f t="shared" si="2"/>
        <v>42</v>
      </c>
    </row>
    <row r="18" spans="1:30">
      <c r="A18" s="181">
        <v>0</v>
      </c>
      <c r="B18" s="199">
        <v>30</v>
      </c>
      <c r="C18" s="181">
        <v>6</v>
      </c>
      <c r="D18" s="199">
        <v>40</v>
      </c>
      <c r="E18" s="181">
        <v>2</v>
      </c>
      <c r="F18" s="181">
        <v>5</v>
      </c>
      <c r="G18" s="181">
        <f t="shared" si="1"/>
        <v>0</v>
      </c>
      <c r="H18" s="181"/>
      <c r="I18" s="199">
        <f t="shared" si="2"/>
        <v>47</v>
      </c>
    </row>
    <row r="19" spans="1:30">
      <c r="M19" s="181"/>
    </row>
    <row r="20" spans="1:30">
      <c r="A20" s="181" t="s">
        <v>2697</v>
      </c>
      <c r="B20" s="181" t="s">
        <v>2695</v>
      </c>
      <c r="C20" s="181"/>
      <c r="D20" s="181" t="s">
        <v>2692</v>
      </c>
      <c r="E20" s="181" t="s">
        <v>2693</v>
      </c>
      <c r="F20" s="181" t="s">
        <v>2694</v>
      </c>
      <c r="G20" s="181" t="s">
        <v>2695</v>
      </c>
      <c r="H20" s="181" t="s">
        <v>2696</v>
      </c>
      <c r="I20" s="181"/>
    </row>
    <row r="21" spans="1:30">
      <c r="A21" s="181">
        <v>6</v>
      </c>
      <c r="B21" s="199">
        <v>10</v>
      </c>
      <c r="C21" s="181">
        <v>0</v>
      </c>
      <c r="D21" s="199">
        <v>10</v>
      </c>
      <c r="E21" s="181">
        <v>2</v>
      </c>
      <c r="F21" s="181">
        <v>20</v>
      </c>
      <c r="G21" s="181">
        <f>INT(A21*B21/10)</f>
        <v>6</v>
      </c>
      <c r="H21" s="181"/>
      <c r="I21" s="199">
        <f>SUM(D21:H21)</f>
        <v>38</v>
      </c>
    </row>
    <row r="22" spans="1:30">
      <c r="A22" s="181">
        <v>3</v>
      </c>
      <c r="B22" s="199">
        <v>12</v>
      </c>
      <c r="C22" s="181">
        <v>1</v>
      </c>
      <c r="D22" s="199">
        <v>15</v>
      </c>
      <c r="E22" s="181">
        <v>2</v>
      </c>
      <c r="F22" s="181">
        <v>20</v>
      </c>
      <c r="G22" s="181">
        <f t="shared" ref="G22:G27" si="3">INT(A22*B22/10)</f>
        <v>3</v>
      </c>
      <c r="H22" s="181"/>
      <c r="I22" s="199">
        <f t="shared" ref="I22:I27" si="4">SUM(D22:H22)</f>
        <v>40</v>
      </c>
    </row>
    <row r="23" spans="1:30">
      <c r="A23" s="181">
        <v>6</v>
      </c>
      <c r="B23" s="199">
        <v>14</v>
      </c>
      <c r="C23" s="181">
        <v>2</v>
      </c>
      <c r="D23" s="199">
        <v>20</v>
      </c>
      <c r="E23" s="181">
        <v>2</v>
      </c>
      <c r="F23" s="181">
        <v>20</v>
      </c>
      <c r="G23" s="181">
        <f t="shared" si="3"/>
        <v>8</v>
      </c>
      <c r="H23" s="181"/>
      <c r="I23" s="199">
        <f t="shared" si="4"/>
        <v>50</v>
      </c>
    </row>
    <row r="24" spans="1:30">
      <c r="A24" s="181">
        <v>6</v>
      </c>
      <c r="B24" s="199">
        <v>16</v>
      </c>
      <c r="C24" s="181">
        <v>3</v>
      </c>
      <c r="D24" s="199">
        <v>25</v>
      </c>
      <c r="E24" s="181">
        <v>2</v>
      </c>
      <c r="F24" s="181">
        <v>20</v>
      </c>
      <c r="G24" s="181">
        <f t="shared" si="3"/>
        <v>9</v>
      </c>
      <c r="H24" s="181"/>
      <c r="I24" s="199">
        <f t="shared" si="4"/>
        <v>56</v>
      </c>
    </row>
    <row r="25" spans="1:30">
      <c r="A25" s="181">
        <v>6</v>
      </c>
      <c r="B25" s="199">
        <v>18</v>
      </c>
      <c r="C25" s="181">
        <v>4</v>
      </c>
      <c r="D25" s="199">
        <v>30</v>
      </c>
      <c r="E25" s="181">
        <v>2</v>
      </c>
      <c r="F25" s="181">
        <v>20</v>
      </c>
      <c r="G25" s="181">
        <f t="shared" si="3"/>
        <v>10</v>
      </c>
      <c r="H25" s="181"/>
      <c r="I25" s="199">
        <f t="shared" si="4"/>
        <v>62</v>
      </c>
    </row>
    <row r="26" spans="1:30">
      <c r="A26" s="181">
        <v>6</v>
      </c>
      <c r="B26" s="199">
        <v>20</v>
      </c>
      <c r="C26" s="181">
        <v>5</v>
      </c>
      <c r="D26" s="199">
        <v>35</v>
      </c>
      <c r="E26" s="181">
        <v>2</v>
      </c>
      <c r="F26" s="181">
        <v>20</v>
      </c>
      <c r="G26" s="181">
        <f t="shared" si="3"/>
        <v>12</v>
      </c>
      <c r="H26" s="181"/>
      <c r="I26" s="199">
        <f t="shared" si="4"/>
        <v>69</v>
      </c>
    </row>
    <row r="27" spans="1:30">
      <c r="A27" s="181">
        <v>6</v>
      </c>
      <c r="B27" s="199">
        <v>30</v>
      </c>
      <c r="C27" s="181">
        <v>6</v>
      </c>
      <c r="D27" s="199">
        <v>40</v>
      </c>
      <c r="E27" s="181">
        <v>2</v>
      </c>
      <c r="F27" s="181">
        <v>20</v>
      </c>
      <c r="G27" s="181">
        <f t="shared" si="3"/>
        <v>18</v>
      </c>
      <c r="H27" s="181"/>
      <c r="I27" s="199">
        <f t="shared" si="4"/>
        <v>80</v>
      </c>
    </row>
    <row r="28" spans="1:30"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</row>
    <row r="29" spans="1:30">
      <c r="A29" s="181" t="s">
        <v>2697</v>
      </c>
      <c r="B29" s="181" t="s">
        <v>2695</v>
      </c>
      <c r="C29" s="181"/>
      <c r="D29" s="181" t="s">
        <v>2692</v>
      </c>
      <c r="E29" s="181" t="s">
        <v>2693</v>
      </c>
      <c r="F29" s="181" t="s">
        <v>2694</v>
      </c>
      <c r="G29" s="181" t="s">
        <v>2695</v>
      </c>
      <c r="H29" s="181" t="s">
        <v>2696</v>
      </c>
      <c r="I29" s="181"/>
      <c r="K29" s="181" t="s">
        <v>2697</v>
      </c>
      <c r="L29" s="181" t="s">
        <v>2695</v>
      </c>
      <c r="M29" s="181"/>
      <c r="N29" s="181" t="s">
        <v>2692</v>
      </c>
      <c r="O29" s="181" t="s">
        <v>2693</v>
      </c>
      <c r="P29" s="181" t="s">
        <v>2694</v>
      </c>
      <c r="Q29" s="181" t="s">
        <v>2695</v>
      </c>
      <c r="R29" s="181" t="s">
        <v>2696</v>
      </c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</row>
    <row r="30" spans="1:30">
      <c r="A30" s="181">
        <v>0</v>
      </c>
      <c r="B30" s="199">
        <v>14</v>
      </c>
      <c r="C30" s="181">
        <v>0</v>
      </c>
      <c r="D30" s="153">
        <v>15</v>
      </c>
      <c r="E30" s="181">
        <v>2</v>
      </c>
      <c r="F30" s="181">
        <v>15</v>
      </c>
      <c r="G30" s="181">
        <f>INT(A30*B30/10)</f>
        <v>0</v>
      </c>
      <c r="H30" s="181"/>
      <c r="I30" s="199">
        <f>SUM(D30:H30)</f>
        <v>32</v>
      </c>
      <c r="K30" s="181">
        <v>6</v>
      </c>
      <c r="L30" s="199">
        <v>14</v>
      </c>
      <c r="M30" s="181">
        <v>0</v>
      </c>
      <c r="N30" s="153">
        <v>15</v>
      </c>
      <c r="O30" s="181">
        <v>2</v>
      </c>
      <c r="P30" s="181">
        <v>15</v>
      </c>
      <c r="Q30" s="181">
        <f>INT(K30*L30/10)</f>
        <v>8</v>
      </c>
      <c r="R30" s="181"/>
      <c r="S30" s="199">
        <f>SUM(N30:R30)</f>
        <v>40</v>
      </c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</row>
    <row r="31" spans="1:30">
      <c r="A31" s="181">
        <v>0</v>
      </c>
      <c r="B31" s="199">
        <v>15</v>
      </c>
      <c r="C31" s="181">
        <v>1</v>
      </c>
      <c r="D31" s="153">
        <v>27</v>
      </c>
      <c r="E31" s="181">
        <v>2</v>
      </c>
      <c r="F31" s="181">
        <v>15</v>
      </c>
      <c r="G31" s="181">
        <f t="shared" ref="G31:G36" si="5">INT(A31*B31/10)</f>
        <v>0</v>
      </c>
      <c r="H31" s="181"/>
      <c r="I31" s="199">
        <f t="shared" ref="I31:I36" si="6">SUM(D31:H31)</f>
        <v>44</v>
      </c>
      <c r="K31" s="181">
        <v>2</v>
      </c>
      <c r="L31" s="199">
        <v>15</v>
      </c>
      <c r="M31" s="181">
        <v>1</v>
      </c>
      <c r="N31" s="153">
        <v>27</v>
      </c>
      <c r="O31" s="181">
        <v>2</v>
      </c>
      <c r="P31" s="181">
        <v>15</v>
      </c>
      <c r="Q31" s="181">
        <f t="shared" ref="Q31:Q36" si="7">INT(K31*L31/10)</f>
        <v>3</v>
      </c>
      <c r="R31" s="181"/>
      <c r="S31" s="199">
        <f t="shared" ref="S31:S36" si="8">SUM(N31:R31)</f>
        <v>47</v>
      </c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</row>
    <row r="32" spans="1:30">
      <c r="A32" s="181">
        <v>0</v>
      </c>
      <c r="B32" s="199">
        <v>16</v>
      </c>
      <c r="C32" s="181">
        <v>2</v>
      </c>
      <c r="D32" s="153">
        <v>39</v>
      </c>
      <c r="E32" s="181">
        <v>2</v>
      </c>
      <c r="F32" s="181">
        <v>15</v>
      </c>
      <c r="G32" s="181">
        <f t="shared" si="5"/>
        <v>0</v>
      </c>
      <c r="H32" s="181"/>
      <c r="I32" s="199">
        <f t="shared" si="6"/>
        <v>56</v>
      </c>
      <c r="K32" s="181">
        <v>1</v>
      </c>
      <c r="L32" s="199">
        <v>16</v>
      </c>
      <c r="M32" s="181">
        <v>2</v>
      </c>
      <c r="N32" s="153">
        <v>39</v>
      </c>
      <c r="O32" s="181">
        <v>2</v>
      </c>
      <c r="P32" s="181">
        <v>15</v>
      </c>
      <c r="Q32" s="181">
        <f t="shared" si="7"/>
        <v>1</v>
      </c>
      <c r="R32" s="181"/>
      <c r="S32" s="199">
        <f t="shared" si="8"/>
        <v>57</v>
      </c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</row>
    <row r="33" spans="1:30">
      <c r="A33" s="181">
        <v>0</v>
      </c>
      <c r="B33" s="199">
        <v>17</v>
      </c>
      <c r="C33" s="181">
        <v>3</v>
      </c>
      <c r="D33" s="153">
        <v>51</v>
      </c>
      <c r="E33" s="181">
        <v>2</v>
      </c>
      <c r="F33" s="181">
        <v>15</v>
      </c>
      <c r="G33" s="181">
        <f t="shared" si="5"/>
        <v>0</v>
      </c>
      <c r="H33" s="181"/>
      <c r="I33" s="199">
        <f t="shared" si="6"/>
        <v>68</v>
      </c>
      <c r="K33" s="181">
        <v>0</v>
      </c>
      <c r="L33" s="199">
        <v>17</v>
      </c>
      <c r="M33" s="181">
        <v>3</v>
      </c>
      <c r="N33" s="153">
        <v>51</v>
      </c>
      <c r="O33" s="181">
        <v>2</v>
      </c>
      <c r="P33" s="181">
        <v>15</v>
      </c>
      <c r="Q33" s="181">
        <f t="shared" si="7"/>
        <v>0</v>
      </c>
      <c r="R33" s="181"/>
      <c r="S33" s="199">
        <f t="shared" si="8"/>
        <v>68</v>
      </c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</row>
    <row r="34" spans="1:30">
      <c r="A34" s="181">
        <v>0</v>
      </c>
      <c r="B34" s="199">
        <v>18</v>
      </c>
      <c r="C34" s="181">
        <v>4</v>
      </c>
      <c r="D34" s="153">
        <v>63</v>
      </c>
      <c r="E34" s="181">
        <v>2</v>
      </c>
      <c r="F34" s="181">
        <v>15</v>
      </c>
      <c r="G34" s="181">
        <f t="shared" si="5"/>
        <v>0</v>
      </c>
      <c r="H34" s="181"/>
      <c r="I34" s="199">
        <f t="shared" si="6"/>
        <v>80</v>
      </c>
      <c r="K34" s="181">
        <v>0</v>
      </c>
      <c r="L34" s="199">
        <v>18</v>
      </c>
      <c r="M34" s="181">
        <v>4</v>
      </c>
      <c r="N34" s="153">
        <v>63</v>
      </c>
      <c r="O34" s="181">
        <v>2</v>
      </c>
      <c r="P34" s="181">
        <v>15</v>
      </c>
      <c r="Q34" s="181">
        <f t="shared" si="7"/>
        <v>0</v>
      </c>
      <c r="R34" s="181"/>
      <c r="S34" s="199">
        <f t="shared" si="8"/>
        <v>80</v>
      </c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</row>
    <row r="35" spans="1:30">
      <c r="A35" s="181">
        <v>0</v>
      </c>
      <c r="B35" s="199">
        <v>19</v>
      </c>
      <c r="C35" s="181">
        <v>5</v>
      </c>
      <c r="D35" s="153">
        <v>75</v>
      </c>
      <c r="E35" s="181">
        <v>2</v>
      </c>
      <c r="F35" s="181">
        <v>15</v>
      </c>
      <c r="G35" s="181">
        <f t="shared" si="5"/>
        <v>0</v>
      </c>
      <c r="H35" s="181"/>
      <c r="I35" s="199">
        <f t="shared" si="6"/>
        <v>92</v>
      </c>
      <c r="K35" s="181">
        <v>0</v>
      </c>
      <c r="L35" s="199">
        <v>19</v>
      </c>
      <c r="M35" s="181">
        <v>5</v>
      </c>
      <c r="N35" s="153">
        <v>75</v>
      </c>
      <c r="O35" s="181">
        <v>2</v>
      </c>
      <c r="P35" s="181">
        <v>15</v>
      </c>
      <c r="Q35" s="181">
        <f t="shared" si="7"/>
        <v>0</v>
      </c>
      <c r="R35" s="181"/>
      <c r="S35" s="199">
        <f t="shared" si="8"/>
        <v>92</v>
      </c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</row>
    <row r="36" spans="1:30">
      <c r="A36" s="181">
        <v>0</v>
      </c>
      <c r="B36" s="199">
        <v>20</v>
      </c>
      <c r="C36" s="181">
        <v>6</v>
      </c>
      <c r="D36" s="153">
        <v>87</v>
      </c>
      <c r="E36" s="181">
        <v>2</v>
      </c>
      <c r="F36" s="181">
        <v>15</v>
      </c>
      <c r="G36" s="181">
        <f t="shared" si="5"/>
        <v>0</v>
      </c>
      <c r="H36" s="181"/>
      <c r="I36" s="199">
        <f t="shared" si="6"/>
        <v>104</v>
      </c>
      <c r="K36" s="181">
        <v>0</v>
      </c>
      <c r="L36" s="199">
        <v>20</v>
      </c>
      <c r="M36" s="181">
        <v>6</v>
      </c>
      <c r="N36" s="153">
        <v>87</v>
      </c>
      <c r="O36" s="181">
        <v>2</v>
      </c>
      <c r="P36" s="181">
        <v>15</v>
      </c>
      <c r="Q36" s="181">
        <f t="shared" si="7"/>
        <v>0</v>
      </c>
      <c r="R36" s="181"/>
      <c r="S36" s="199">
        <f t="shared" si="8"/>
        <v>104</v>
      </c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</row>
    <row r="37" spans="1:30"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</row>
    <row r="38" spans="1:30"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</row>
    <row r="39" spans="1:30"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</row>
    <row r="40" spans="1:30"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79"/>
  <sheetViews>
    <sheetView tabSelected="1" topLeftCell="G1" zoomScale="70" zoomScaleNormal="70" workbookViewId="0">
      <pane ySplit="1" topLeftCell="A2" activePane="bottomLeft" state="frozen"/>
      <selection pane="bottomLeft" activeCell="I11" sqref="I11"/>
    </sheetView>
  </sheetViews>
  <sheetFormatPr defaultRowHeight="17.25"/>
  <cols>
    <col min="1" max="1" width="35.75" style="366" customWidth="1"/>
    <col min="2" max="2" width="37.375" style="366" customWidth="1"/>
    <col min="3" max="3" width="25.625" style="366" customWidth="1"/>
    <col min="4" max="4" width="20.625" style="366" customWidth="1"/>
    <col min="5" max="5" width="25" style="366" customWidth="1"/>
    <col min="6" max="6" width="27.125" style="366" customWidth="1"/>
    <col min="7" max="7" width="27.625" style="366" customWidth="1"/>
    <col min="8" max="8" width="28.625" style="366" customWidth="1"/>
    <col min="9" max="9" width="29" style="366" customWidth="1"/>
    <col min="10" max="10" width="22.75" style="366" customWidth="1"/>
    <col min="11" max="11" width="60.625" style="366" bestFit="1" customWidth="1"/>
    <col min="12" max="13" width="17.25" style="366" customWidth="1"/>
    <col min="14" max="14" width="18.875" style="366" customWidth="1"/>
    <col min="15" max="16" width="17.25" style="366" customWidth="1"/>
    <col min="17" max="17" width="16.625" style="366" customWidth="1"/>
    <col min="18" max="18" width="13.125" style="366" customWidth="1"/>
    <col min="19" max="19" width="11.375" style="366" customWidth="1"/>
    <col min="20" max="21" width="11.5" style="366" customWidth="1"/>
    <col min="22" max="22" width="14" style="366" bestFit="1" customWidth="1"/>
    <col min="23" max="23" width="12.875" style="366" bestFit="1" customWidth="1"/>
    <col min="24" max="27" width="11.5" style="366" customWidth="1"/>
    <col min="28" max="28" width="13.75" style="366" customWidth="1"/>
    <col min="29" max="29" width="14" style="366" bestFit="1" customWidth="1"/>
    <col min="30" max="30" width="12.875" style="366" bestFit="1" customWidth="1"/>
    <col min="31" max="31" width="8.625" style="366" bestFit="1" customWidth="1"/>
    <col min="32" max="32" width="12.125" style="366" bestFit="1" customWidth="1"/>
    <col min="33" max="33" width="12.75" style="366" bestFit="1" customWidth="1"/>
    <col min="34" max="34" width="13.75" style="366" bestFit="1" customWidth="1"/>
    <col min="35" max="16384" width="9" style="366"/>
  </cols>
  <sheetData>
    <row r="1" spans="1:27">
      <c r="A1" s="364" t="s">
        <v>0</v>
      </c>
      <c r="B1" s="364"/>
      <c r="C1" s="365" t="s">
        <v>1</v>
      </c>
      <c r="D1" s="365" t="s">
        <v>829</v>
      </c>
      <c r="E1" s="365" t="s">
        <v>5</v>
      </c>
      <c r="F1" s="365" t="s">
        <v>6</v>
      </c>
      <c r="G1" s="365"/>
      <c r="H1" s="365"/>
      <c r="I1" s="365"/>
      <c r="J1" s="365"/>
      <c r="L1" s="365"/>
    </row>
    <row r="2" spans="1:27" s="367" customFormat="1">
      <c r="A2" s="367" t="s">
        <v>7</v>
      </c>
      <c r="B2" s="367" t="s">
        <v>685</v>
      </c>
      <c r="C2" s="367" t="s">
        <v>8</v>
      </c>
      <c r="D2" s="367" t="s">
        <v>2111</v>
      </c>
      <c r="E2" s="367" t="s">
        <v>12</v>
      </c>
      <c r="F2" s="367" t="s">
        <v>821</v>
      </c>
      <c r="G2" s="367" t="s">
        <v>442</v>
      </c>
      <c r="H2" s="367" t="s">
        <v>1085</v>
      </c>
      <c r="I2" s="367" t="s">
        <v>1086</v>
      </c>
      <c r="J2" s="367" t="s">
        <v>2321</v>
      </c>
      <c r="K2" s="367" t="s">
        <v>2416</v>
      </c>
      <c r="L2" s="367" t="s">
        <v>2659</v>
      </c>
      <c r="M2" s="367" t="s">
        <v>2660</v>
      </c>
      <c r="N2" s="367" t="s">
        <v>2661</v>
      </c>
      <c r="O2" s="367" t="s">
        <v>2662</v>
      </c>
      <c r="P2" s="367" t="s">
        <v>2663</v>
      </c>
      <c r="Q2" s="367" t="s">
        <v>2664</v>
      </c>
      <c r="R2" s="367" t="s">
        <v>2665</v>
      </c>
      <c r="S2" s="367" t="s">
        <v>2666</v>
      </c>
      <c r="T2" s="367" t="s">
        <v>2667</v>
      </c>
      <c r="U2" s="367" t="s">
        <v>3591</v>
      </c>
      <c r="V2" s="367" t="s">
        <v>3592</v>
      </c>
      <c r="W2" s="367" t="s">
        <v>3593</v>
      </c>
      <c r="X2" s="367" t="s">
        <v>3594</v>
      </c>
      <c r="Y2" s="367" t="s">
        <v>3595</v>
      </c>
      <c r="Z2" s="367" t="s">
        <v>3620</v>
      </c>
      <c r="AA2" s="367" t="s">
        <v>2671</v>
      </c>
    </row>
    <row r="3" spans="1:27" s="368" customFormat="1">
      <c r="B3" s="369">
        <v>80000</v>
      </c>
      <c r="C3" s="369">
        <v>0</v>
      </c>
      <c r="D3" s="369">
        <v>3</v>
      </c>
      <c r="E3" s="369">
        <v>10</v>
      </c>
      <c r="F3" s="369" t="s">
        <v>822</v>
      </c>
      <c r="G3" s="369" t="str">
        <f>lng_gameinfo!$O4</f>
        <v>세울우유</v>
      </c>
      <c r="H3" s="369" t="s">
        <v>1181</v>
      </c>
      <c r="I3" s="369" t="s">
        <v>1182</v>
      </c>
      <c r="J3" s="368">
        <v>-1</v>
      </c>
      <c r="K3" s="370" t="s">
        <v>2417</v>
      </c>
      <c r="L3" s="368">
        <v>15</v>
      </c>
      <c r="M3" s="368">
        <v>21</v>
      </c>
      <c r="N3" s="371">
        <v>30</v>
      </c>
      <c r="O3" s="371">
        <v>35</v>
      </c>
      <c r="P3" s="371">
        <v>41</v>
      </c>
      <c r="Q3" s="371">
        <v>53</v>
      </c>
      <c r="R3" s="371">
        <v>58</v>
      </c>
      <c r="S3" s="371">
        <v>64</v>
      </c>
      <c r="T3" s="371">
        <v>69</v>
      </c>
      <c r="U3" s="371">
        <v>7</v>
      </c>
      <c r="V3" s="368">
        <v>-1</v>
      </c>
      <c r="W3" s="368">
        <v>-1</v>
      </c>
      <c r="X3" s="368">
        <v>-1</v>
      </c>
      <c r="Y3" s="368">
        <v>-1</v>
      </c>
      <c r="Z3" s="368">
        <v>0</v>
      </c>
      <c r="AA3" s="368">
        <v>0</v>
      </c>
    </row>
    <row r="4" spans="1:27" s="368" customFormat="1">
      <c r="B4" s="369">
        <v>80001</v>
      </c>
      <c r="C4" s="369">
        <v>1</v>
      </c>
      <c r="D4" s="369">
        <v>4</v>
      </c>
      <c r="E4" s="369">
        <v>22</v>
      </c>
      <c r="F4" s="369" t="s">
        <v>823</v>
      </c>
      <c r="G4" s="369" t="str">
        <f>lng_gameinfo!$O5</f>
        <v>메일우유</v>
      </c>
      <c r="H4" s="369" t="s">
        <v>1184</v>
      </c>
      <c r="I4" s="369" t="s">
        <v>1185</v>
      </c>
      <c r="J4" s="372" t="s">
        <v>2323</v>
      </c>
      <c r="K4" s="372" t="s">
        <v>2418</v>
      </c>
      <c r="L4" s="368">
        <v>26</v>
      </c>
      <c r="M4" s="368">
        <v>26</v>
      </c>
      <c r="N4" s="368">
        <v>46</v>
      </c>
      <c r="O4" s="371">
        <v>51</v>
      </c>
      <c r="P4" s="371">
        <v>57</v>
      </c>
      <c r="Q4" s="371">
        <v>69</v>
      </c>
      <c r="R4" s="371">
        <v>74</v>
      </c>
      <c r="S4" s="371">
        <v>79</v>
      </c>
      <c r="T4" s="371">
        <v>84</v>
      </c>
      <c r="U4" s="371">
        <v>8</v>
      </c>
      <c r="V4" s="368">
        <v>-1</v>
      </c>
      <c r="W4" s="368">
        <v>-1</v>
      </c>
      <c r="X4" s="368">
        <v>-1</v>
      </c>
      <c r="Y4" s="368">
        <v>-1</v>
      </c>
      <c r="Z4" s="368">
        <v>1</v>
      </c>
      <c r="AA4" s="368">
        <v>0</v>
      </c>
    </row>
    <row r="5" spans="1:27" s="368" customFormat="1">
      <c r="B5" s="369">
        <v>80002</v>
      </c>
      <c r="C5" s="369">
        <v>2</v>
      </c>
      <c r="D5" s="369">
        <v>5</v>
      </c>
      <c r="E5" s="369">
        <v>34</v>
      </c>
      <c r="F5" s="369" t="s">
        <v>824</v>
      </c>
      <c r="G5" s="369" t="str">
        <f>lng_gameinfo!$O6</f>
        <v>푸른우유</v>
      </c>
      <c r="H5" s="369" t="s">
        <v>1187</v>
      </c>
      <c r="I5" s="369" t="s">
        <v>1188</v>
      </c>
      <c r="J5" s="372" t="s">
        <v>2324</v>
      </c>
      <c r="K5" s="372" t="s">
        <v>2419</v>
      </c>
      <c r="L5" s="368">
        <v>56</v>
      </c>
      <c r="M5" s="368">
        <v>56</v>
      </c>
      <c r="N5" s="368">
        <v>56</v>
      </c>
      <c r="O5" s="371">
        <v>56</v>
      </c>
      <c r="P5" s="371">
        <v>62</v>
      </c>
      <c r="Q5" s="371">
        <v>74</v>
      </c>
      <c r="R5" s="371">
        <v>79</v>
      </c>
      <c r="S5" s="371">
        <v>84</v>
      </c>
      <c r="T5" s="371">
        <v>89</v>
      </c>
      <c r="U5" s="371">
        <v>9</v>
      </c>
      <c r="V5" s="368">
        <v>-1</v>
      </c>
      <c r="W5" s="368">
        <v>-1</v>
      </c>
      <c r="X5" s="368">
        <v>-1</v>
      </c>
      <c r="Y5" s="368">
        <v>-1</v>
      </c>
      <c r="Z5" s="368">
        <v>2</v>
      </c>
      <c r="AA5" s="368">
        <v>0</v>
      </c>
    </row>
    <row r="6" spans="1:27" s="368" customFormat="1">
      <c r="B6" s="369">
        <v>80003</v>
      </c>
      <c r="C6" s="369">
        <v>3</v>
      </c>
      <c r="D6" s="369">
        <v>6</v>
      </c>
      <c r="E6" s="369">
        <v>46</v>
      </c>
      <c r="F6" s="369" t="s">
        <v>825</v>
      </c>
      <c r="G6" s="369" t="str">
        <f>lng_gameinfo!$O7</f>
        <v>그린우유</v>
      </c>
      <c r="H6" s="369" t="s">
        <v>1190</v>
      </c>
      <c r="I6" s="369" t="s">
        <v>1191</v>
      </c>
      <c r="J6" s="372" t="s">
        <v>2325</v>
      </c>
      <c r="K6" s="371" t="s">
        <v>2420</v>
      </c>
      <c r="L6" s="371">
        <v>73</v>
      </c>
      <c r="M6" s="368">
        <v>73</v>
      </c>
      <c r="N6" s="368">
        <v>73</v>
      </c>
      <c r="O6" s="371">
        <v>73</v>
      </c>
      <c r="P6" s="371">
        <v>73</v>
      </c>
      <c r="Q6" s="371">
        <v>85</v>
      </c>
      <c r="R6" s="371">
        <v>90</v>
      </c>
      <c r="S6" s="371">
        <v>95</v>
      </c>
      <c r="T6" s="371">
        <v>100</v>
      </c>
      <c r="U6" s="371">
        <v>10</v>
      </c>
      <c r="V6" s="368">
        <v>-1</v>
      </c>
      <c r="W6" s="368">
        <v>-1</v>
      </c>
      <c r="X6" s="368">
        <v>-1</v>
      </c>
      <c r="Y6" s="368">
        <v>-1</v>
      </c>
      <c r="Z6" s="368">
        <v>3</v>
      </c>
      <c r="AA6" s="368">
        <v>0</v>
      </c>
    </row>
    <row r="7" spans="1:27" s="368" customFormat="1">
      <c r="B7" s="369">
        <v>80004</v>
      </c>
      <c r="C7" s="369">
        <v>4</v>
      </c>
      <c r="D7" s="369">
        <v>6</v>
      </c>
      <c r="E7" s="369">
        <v>58</v>
      </c>
      <c r="F7" s="369" t="s">
        <v>826</v>
      </c>
      <c r="G7" s="369" t="str">
        <f>lng_gameinfo!$O8</f>
        <v>대관령우유</v>
      </c>
      <c r="H7" s="369" t="s">
        <v>1193</v>
      </c>
      <c r="I7" s="369" t="s">
        <v>1194</v>
      </c>
      <c r="J7" s="372" t="s">
        <v>2326</v>
      </c>
      <c r="K7" s="371" t="s">
        <v>2421</v>
      </c>
      <c r="L7" s="371">
        <v>95</v>
      </c>
      <c r="M7" s="368">
        <v>95</v>
      </c>
      <c r="N7" s="368">
        <v>95</v>
      </c>
      <c r="O7" s="371">
        <v>95</v>
      </c>
      <c r="P7" s="371">
        <v>95</v>
      </c>
      <c r="Q7" s="371">
        <v>95</v>
      </c>
      <c r="R7" s="371">
        <v>95</v>
      </c>
      <c r="S7" s="371">
        <v>100</v>
      </c>
      <c r="T7" s="371">
        <v>105</v>
      </c>
      <c r="U7" s="371">
        <v>11</v>
      </c>
      <c r="V7" s="368">
        <v>-1</v>
      </c>
      <c r="W7" s="368">
        <v>-1</v>
      </c>
      <c r="X7" s="368">
        <v>-1</v>
      </c>
      <c r="Y7" s="368">
        <v>-1</v>
      </c>
      <c r="Z7" s="368">
        <v>4</v>
      </c>
      <c r="AA7" s="368">
        <v>0</v>
      </c>
    </row>
    <row r="8" spans="1:27" s="368" customFormat="1">
      <c r="B8" s="369">
        <v>80005</v>
      </c>
      <c r="C8" s="369">
        <v>5</v>
      </c>
      <c r="D8" s="369">
        <v>6</v>
      </c>
      <c r="E8" s="369">
        <v>70</v>
      </c>
      <c r="F8" s="369" t="s">
        <v>827</v>
      </c>
      <c r="G8" s="369" t="str">
        <f>lng_gameinfo!$O9</f>
        <v>연새우유</v>
      </c>
      <c r="H8" s="369" t="s">
        <v>1196</v>
      </c>
      <c r="I8" s="369" t="s">
        <v>1197</v>
      </c>
      <c r="J8" s="372" t="s">
        <v>2322</v>
      </c>
      <c r="K8" s="368" t="s">
        <v>2422</v>
      </c>
      <c r="L8" s="371">
        <v>106</v>
      </c>
      <c r="M8" s="368">
        <v>106</v>
      </c>
      <c r="N8" s="368">
        <v>106</v>
      </c>
      <c r="O8" s="371">
        <v>106</v>
      </c>
      <c r="P8" s="371">
        <v>106</v>
      </c>
      <c r="Q8" s="371">
        <v>106</v>
      </c>
      <c r="R8" s="371">
        <v>106</v>
      </c>
      <c r="S8" s="371">
        <v>106</v>
      </c>
      <c r="T8" s="371">
        <v>110</v>
      </c>
      <c r="U8" s="371">
        <v>12</v>
      </c>
      <c r="V8" s="368">
        <v>-1</v>
      </c>
      <c r="W8" s="368">
        <v>-1</v>
      </c>
      <c r="X8" s="368">
        <v>-1</v>
      </c>
      <c r="Y8" s="368">
        <v>-1</v>
      </c>
      <c r="Z8" s="368">
        <v>5</v>
      </c>
      <c r="AA8" s="368">
        <v>0</v>
      </c>
    </row>
    <row r="9" spans="1:27" s="368" customFormat="1" ht="18" thickBot="1">
      <c r="B9" s="369">
        <v>80006</v>
      </c>
      <c r="C9" s="369">
        <v>6</v>
      </c>
      <c r="D9" s="369">
        <v>7</v>
      </c>
      <c r="E9" s="369">
        <v>82</v>
      </c>
      <c r="F9" s="369" t="s">
        <v>828</v>
      </c>
      <c r="G9" s="369" t="str">
        <f>lng_gameinfo!$O10</f>
        <v>파스태르</v>
      </c>
      <c r="H9" s="369" t="s">
        <v>1199</v>
      </c>
      <c r="I9" s="369" t="s">
        <v>1200</v>
      </c>
      <c r="J9" s="372" t="s">
        <v>2327</v>
      </c>
      <c r="K9" s="371" t="s">
        <v>2423</v>
      </c>
      <c r="L9" s="371">
        <v>146</v>
      </c>
      <c r="M9" s="371">
        <v>146</v>
      </c>
      <c r="N9" s="368">
        <v>146</v>
      </c>
      <c r="O9" s="371">
        <v>146</v>
      </c>
      <c r="P9" s="371">
        <v>146</v>
      </c>
      <c r="Q9" s="371">
        <v>146</v>
      </c>
      <c r="R9" s="371">
        <v>146</v>
      </c>
      <c r="S9" s="371">
        <v>146</v>
      </c>
      <c r="T9" s="371">
        <v>146</v>
      </c>
      <c r="U9" s="371">
        <v>12</v>
      </c>
      <c r="V9" s="368">
        <v>-1</v>
      </c>
      <c r="W9" s="368">
        <v>-1</v>
      </c>
      <c r="X9" s="368">
        <v>-1</v>
      </c>
      <c r="Y9" s="368">
        <v>-1</v>
      </c>
      <c r="Z9" s="368">
        <v>6</v>
      </c>
      <c r="AA9" s="368">
        <v>0</v>
      </c>
    </row>
    <row r="10" spans="1:27" s="373" customFormat="1" ht="18" thickTop="1">
      <c r="B10" s="374">
        <v>80007</v>
      </c>
      <c r="C10" s="375">
        <v>7</v>
      </c>
      <c r="D10" s="375">
        <f t="shared" ref="D10:D16" si="0">W10</f>
        <v>14</v>
      </c>
      <c r="E10" s="375">
        <v>30</v>
      </c>
      <c r="F10" s="374" t="s">
        <v>3598</v>
      </c>
      <c r="G10" s="369" t="str">
        <f>lng_gameinfo!$O11</f>
        <v>강한 우유</v>
      </c>
      <c r="H10" s="374" t="s">
        <v>3646</v>
      </c>
      <c r="I10" s="374" t="s">
        <v>3653</v>
      </c>
      <c r="J10" s="376" t="s">
        <v>2327</v>
      </c>
      <c r="K10" s="366" t="s">
        <v>3749</v>
      </c>
      <c r="L10" s="377">
        <v>60</v>
      </c>
      <c r="M10" s="378">
        <v>130</v>
      </c>
      <c r="N10" s="378">
        <v>155</v>
      </c>
      <c r="O10" s="379">
        <v>180</v>
      </c>
      <c r="P10" s="380">
        <v>195</v>
      </c>
      <c r="Q10" s="380">
        <v>215</v>
      </c>
      <c r="R10" s="380">
        <v>235</v>
      </c>
      <c r="S10" s="381">
        <v>255</v>
      </c>
      <c r="T10" s="382">
        <f>S10</f>
        <v>255</v>
      </c>
      <c r="U10" s="383">
        <v>0</v>
      </c>
      <c r="V10" s="384">
        <v>7</v>
      </c>
      <c r="W10" s="385">
        <v>14</v>
      </c>
      <c r="X10" s="385">
        <v>29</v>
      </c>
      <c r="Y10" s="386">
        <v>32</v>
      </c>
      <c r="Z10" s="373">
        <v>0</v>
      </c>
      <c r="AA10" s="373">
        <v>1</v>
      </c>
    </row>
    <row r="11" spans="1:27" s="373" customFormat="1">
      <c r="B11" s="374">
        <v>80008</v>
      </c>
      <c r="C11" s="375">
        <v>8</v>
      </c>
      <c r="D11" s="375">
        <f t="shared" si="0"/>
        <v>17</v>
      </c>
      <c r="E11" s="375">
        <v>110</v>
      </c>
      <c r="F11" s="374" t="s">
        <v>3599</v>
      </c>
      <c r="G11" s="369" t="str">
        <f>lng_gameinfo!$O12</f>
        <v>바리스타 유업</v>
      </c>
      <c r="H11" s="374" t="s">
        <v>3647</v>
      </c>
      <c r="I11" s="374" t="s">
        <v>3654</v>
      </c>
      <c r="J11" s="376" t="s">
        <v>2327</v>
      </c>
      <c r="K11" s="366" t="s">
        <v>3750</v>
      </c>
      <c r="L11" s="387">
        <v>190</v>
      </c>
      <c r="M11" s="388">
        <v>190</v>
      </c>
      <c r="N11" s="389">
        <v>205</v>
      </c>
      <c r="O11" s="390">
        <v>220</v>
      </c>
      <c r="P11" s="389">
        <v>235</v>
      </c>
      <c r="Q11" s="389">
        <v>255</v>
      </c>
      <c r="R11" s="389">
        <v>275</v>
      </c>
      <c r="S11" s="391">
        <v>295</v>
      </c>
      <c r="T11" s="382">
        <f t="shared" ref="T11:T16" si="1">S11</f>
        <v>295</v>
      </c>
      <c r="U11" s="383">
        <v>1</v>
      </c>
      <c r="V11" s="392">
        <v>8</v>
      </c>
      <c r="W11" s="371">
        <v>17</v>
      </c>
      <c r="X11" s="371">
        <v>30</v>
      </c>
      <c r="Y11" s="393">
        <v>33</v>
      </c>
      <c r="Z11" s="373">
        <v>1</v>
      </c>
      <c r="AA11" s="373">
        <v>1</v>
      </c>
    </row>
    <row r="12" spans="1:27" s="373" customFormat="1">
      <c r="B12" s="374">
        <v>80009</v>
      </c>
      <c r="C12" s="375">
        <v>9</v>
      </c>
      <c r="D12" s="375">
        <f t="shared" si="0"/>
        <v>18</v>
      </c>
      <c r="E12" s="375">
        <v>125</v>
      </c>
      <c r="F12" s="374" t="s">
        <v>3600</v>
      </c>
      <c r="G12" s="369" t="str">
        <f>lng_gameinfo!$O13</f>
        <v>빈티지 유업</v>
      </c>
      <c r="H12" s="374" t="s">
        <v>3648</v>
      </c>
      <c r="I12" s="374" t="s">
        <v>3655</v>
      </c>
      <c r="J12" s="376" t="s">
        <v>2327</v>
      </c>
      <c r="K12" s="366" t="s">
        <v>3751</v>
      </c>
      <c r="L12" s="387">
        <v>230</v>
      </c>
      <c r="M12" s="389">
        <v>230</v>
      </c>
      <c r="N12" s="388">
        <v>230</v>
      </c>
      <c r="O12" s="390">
        <v>260</v>
      </c>
      <c r="P12" s="389">
        <v>275</v>
      </c>
      <c r="Q12" s="389">
        <v>295</v>
      </c>
      <c r="R12" s="389">
        <v>315</v>
      </c>
      <c r="S12" s="391">
        <v>335</v>
      </c>
      <c r="T12" s="382">
        <f t="shared" si="1"/>
        <v>335</v>
      </c>
      <c r="U12" s="383">
        <v>2</v>
      </c>
      <c r="V12" s="392">
        <v>10</v>
      </c>
      <c r="W12" s="371">
        <v>18</v>
      </c>
      <c r="X12" s="371">
        <v>31</v>
      </c>
      <c r="Y12" s="393">
        <v>35</v>
      </c>
      <c r="Z12" s="373">
        <v>2</v>
      </c>
      <c r="AA12" s="373">
        <v>1</v>
      </c>
    </row>
    <row r="13" spans="1:27" s="373" customFormat="1" ht="18" thickBot="1">
      <c r="B13" s="374">
        <v>80010</v>
      </c>
      <c r="C13" s="375">
        <v>10</v>
      </c>
      <c r="D13" s="375">
        <f t="shared" si="0"/>
        <v>19</v>
      </c>
      <c r="E13" s="375">
        <v>140</v>
      </c>
      <c r="F13" s="374" t="s">
        <v>3601</v>
      </c>
      <c r="G13" s="369" t="str">
        <f>lng_gameinfo!$O14</f>
        <v>마이스터 유업</v>
      </c>
      <c r="H13" s="374" t="s">
        <v>3649</v>
      </c>
      <c r="I13" s="374" t="s">
        <v>3656</v>
      </c>
      <c r="J13" s="376" t="s">
        <v>2327</v>
      </c>
      <c r="K13" s="366" t="s">
        <v>3752</v>
      </c>
      <c r="L13" s="394">
        <v>285</v>
      </c>
      <c r="M13" s="395">
        <v>285</v>
      </c>
      <c r="N13" s="395">
        <v>285</v>
      </c>
      <c r="O13" s="396">
        <v>285</v>
      </c>
      <c r="P13" s="397">
        <v>300</v>
      </c>
      <c r="Q13" s="397">
        <v>320</v>
      </c>
      <c r="R13" s="397">
        <v>340</v>
      </c>
      <c r="S13" s="398">
        <v>360</v>
      </c>
      <c r="T13" s="382">
        <f t="shared" si="1"/>
        <v>360</v>
      </c>
      <c r="U13" s="383">
        <v>3</v>
      </c>
      <c r="V13" s="399">
        <v>12</v>
      </c>
      <c r="W13" s="400">
        <v>19</v>
      </c>
      <c r="X13" s="400">
        <v>32</v>
      </c>
      <c r="Y13" s="401">
        <v>37</v>
      </c>
      <c r="Z13" s="373">
        <v>3</v>
      </c>
      <c r="AA13" s="373">
        <v>1</v>
      </c>
    </row>
    <row r="14" spans="1:27" s="373" customFormat="1">
      <c r="A14" s="373" t="s">
        <v>4339</v>
      </c>
      <c r="B14" s="374">
        <v>80011</v>
      </c>
      <c r="C14" s="375">
        <v>11</v>
      </c>
      <c r="D14" s="375">
        <f t="shared" si="0"/>
        <v>19</v>
      </c>
      <c r="E14" s="375">
        <v>150</v>
      </c>
      <c r="F14" s="374" t="s">
        <v>3602</v>
      </c>
      <c r="G14" s="369" t="str">
        <f>lng_gameinfo!$O15</f>
        <v>글로리 유업</v>
      </c>
      <c r="H14" s="374" t="s">
        <v>3650</v>
      </c>
      <c r="I14" s="374" t="s">
        <v>3657</v>
      </c>
      <c r="J14" s="376" t="s">
        <v>2327</v>
      </c>
      <c r="K14" s="366" t="s">
        <v>6858</v>
      </c>
      <c r="L14" s="389">
        <v>300</v>
      </c>
      <c r="M14" s="389">
        <v>300</v>
      </c>
      <c r="N14" s="382">
        <v>300</v>
      </c>
      <c r="O14" s="389">
        <v>300</v>
      </c>
      <c r="P14" s="388">
        <v>285</v>
      </c>
      <c r="Q14" s="389">
        <v>315</v>
      </c>
      <c r="R14" s="389">
        <v>340</v>
      </c>
      <c r="S14" s="389">
        <v>365</v>
      </c>
      <c r="T14" s="382">
        <f t="shared" si="1"/>
        <v>365</v>
      </c>
      <c r="U14" s="374">
        <v>4</v>
      </c>
      <c r="V14" s="371">
        <v>12</v>
      </c>
      <c r="W14" s="371">
        <v>19</v>
      </c>
      <c r="X14" s="371">
        <v>32</v>
      </c>
      <c r="Y14" s="371">
        <v>37</v>
      </c>
      <c r="Z14" s="373">
        <v>4</v>
      </c>
      <c r="AA14" s="373">
        <v>1</v>
      </c>
    </row>
    <row r="15" spans="1:27" s="373" customFormat="1">
      <c r="B15" s="374">
        <v>80012</v>
      </c>
      <c r="C15" s="375">
        <v>12</v>
      </c>
      <c r="D15" s="375">
        <f t="shared" si="0"/>
        <v>20</v>
      </c>
      <c r="E15" s="375">
        <v>160</v>
      </c>
      <c r="F15" s="374" t="s">
        <v>3603</v>
      </c>
      <c r="G15" s="369" t="str">
        <f>lng_gameinfo!$O16</f>
        <v>프리티 유업</v>
      </c>
      <c r="H15" s="374" t="s">
        <v>3651</v>
      </c>
      <c r="I15" s="374" t="s">
        <v>3658</v>
      </c>
      <c r="J15" s="376" t="s">
        <v>2327</v>
      </c>
      <c r="K15" s="366" t="s">
        <v>6859</v>
      </c>
      <c r="L15" s="389">
        <v>350</v>
      </c>
      <c r="M15" s="389">
        <v>350</v>
      </c>
      <c r="N15" s="382">
        <v>350</v>
      </c>
      <c r="O15" s="389">
        <v>350</v>
      </c>
      <c r="P15" s="389">
        <v>335</v>
      </c>
      <c r="Q15" s="389">
        <v>335</v>
      </c>
      <c r="R15" s="388">
        <v>335</v>
      </c>
      <c r="S15" s="389">
        <v>380</v>
      </c>
      <c r="T15" s="382">
        <f t="shared" si="1"/>
        <v>380</v>
      </c>
      <c r="U15" s="374">
        <v>5</v>
      </c>
      <c r="V15" s="371">
        <v>13</v>
      </c>
      <c r="W15" s="371">
        <v>20</v>
      </c>
      <c r="X15" s="371">
        <v>33</v>
      </c>
      <c r="Y15" s="371">
        <v>38</v>
      </c>
      <c r="Z15" s="373">
        <v>5</v>
      </c>
      <c r="AA15" s="373">
        <v>1</v>
      </c>
    </row>
    <row r="16" spans="1:27" s="373" customFormat="1">
      <c r="B16" s="374">
        <v>80013</v>
      </c>
      <c r="C16" s="375">
        <v>13</v>
      </c>
      <c r="D16" s="375">
        <f t="shared" si="0"/>
        <v>20</v>
      </c>
      <c r="E16" s="375">
        <v>170</v>
      </c>
      <c r="F16" s="374" t="s">
        <v>3604</v>
      </c>
      <c r="G16" s="369" t="str">
        <f>lng_gameinfo!$O17</f>
        <v>카우 그룹 회장님</v>
      </c>
      <c r="H16" s="374" t="s">
        <v>3652</v>
      </c>
      <c r="I16" s="374" t="s">
        <v>3659</v>
      </c>
      <c r="J16" s="376" t="s">
        <v>2327</v>
      </c>
      <c r="K16" s="366" t="s">
        <v>6860</v>
      </c>
      <c r="L16" s="389">
        <v>420</v>
      </c>
      <c r="M16" s="389">
        <v>420</v>
      </c>
      <c r="N16" s="382">
        <v>420</v>
      </c>
      <c r="O16" s="389">
        <v>420</v>
      </c>
      <c r="P16" s="389">
        <v>405</v>
      </c>
      <c r="Q16" s="389">
        <v>405</v>
      </c>
      <c r="R16" s="389">
        <v>405</v>
      </c>
      <c r="S16" s="388">
        <v>405</v>
      </c>
      <c r="T16" s="382">
        <f t="shared" si="1"/>
        <v>405</v>
      </c>
      <c r="U16" s="374">
        <v>6</v>
      </c>
      <c r="V16" s="371">
        <v>13</v>
      </c>
      <c r="W16" s="371">
        <v>20</v>
      </c>
      <c r="X16" s="371">
        <v>33</v>
      </c>
      <c r="Y16" s="371">
        <v>38</v>
      </c>
      <c r="Z16" s="373">
        <v>6</v>
      </c>
      <c r="AA16" s="373">
        <v>1</v>
      </c>
    </row>
    <row r="17" spans="1:27" s="365" customFormat="1">
      <c r="A17" s="365" t="s">
        <v>3629</v>
      </c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O17" s="402"/>
      <c r="P17" s="402"/>
      <c r="Q17" s="402"/>
      <c r="R17" s="402"/>
      <c r="S17" s="402"/>
      <c r="T17" s="402"/>
      <c r="V17" s="402"/>
      <c r="W17" s="402"/>
      <c r="Y17" s="402"/>
      <c r="Z17" s="402"/>
      <c r="AA17" s="402"/>
    </row>
    <row r="18" spans="1:27" s="365" customFormat="1">
      <c r="A18" s="365" t="s">
        <v>3628</v>
      </c>
      <c r="B18" s="402" t="s">
        <v>3630</v>
      </c>
      <c r="C18" s="365" t="s">
        <v>3631</v>
      </c>
      <c r="D18" s="402" t="s">
        <v>3632</v>
      </c>
      <c r="E18" s="402"/>
      <c r="F18" s="402"/>
      <c r="G18" s="402"/>
      <c r="H18" s="402"/>
      <c r="I18" s="402"/>
      <c r="J18" s="402"/>
      <c r="K18" s="402"/>
      <c r="L18" s="402"/>
      <c r="M18" s="402"/>
      <c r="O18" s="402"/>
      <c r="P18" s="402"/>
      <c r="Q18" s="402"/>
      <c r="R18" s="402"/>
      <c r="S18" s="402"/>
      <c r="T18" s="402"/>
      <c r="V18" s="402"/>
      <c r="W18" s="402"/>
      <c r="Y18" s="402"/>
      <c r="Z18" s="402"/>
      <c r="AA18" s="402"/>
    </row>
    <row r="19" spans="1:27" s="368" customFormat="1">
      <c r="B19" s="371">
        <v>0</v>
      </c>
      <c r="C19" s="371">
        <v>-244</v>
      </c>
      <c r="D19" s="371">
        <v>87.5</v>
      </c>
      <c r="E19" s="371"/>
      <c r="F19" s="371"/>
      <c r="G19" s="371"/>
      <c r="H19" s="371"/>
      <c r="I19" s="371"/>
      <c r="J19" s="371"/>
      <c r="K19" s="371"/>
      <c r="L19" s="371"/>
      <c r="M19" s="371"/>
      <c r="O19" s="371"/>
      <c r="P19" s="371"/>
      <c r="Q19" s="371"/>
      <c r="R19" s="371"/>
      <c r="S19" s="371"/>
      <c r="T19" s="371"/>
      <c r="V19" s="371"/>
      <c r="W19" s="371"/>
      <c r="Y19" s="371"/>
      <c r="Z19" s="371"/>
      <c r="AA19" s="371"/>
    </row>
    <row r="20" spans="1:27" s="368" customFormat="1">
      <c r="B20" s="371">
        <v>1</v>
      </c>
      <c r="C20" s="371">
        <v>-246</v>
      </c>
      <c r="D20" s="371">
        <v>84</v>
      </c>
      <c r="E20" s="371"/>
      <c r="F20" s="371"/>
      <c r="G20" s="371"/>
      <c r="H20" s="371"/>
      <c r="I20" s="371"/>
      <c r="J20" s="371"/>
      <c r="K20" s="371"/>
      <c r="L20" s="371"/>
      <c r="M20" s="371"/>
      <c r="O20" s="371"/>
      <c r="P20" s="371"/>
      <c r="Q20" s="371"/>
      <c r="R20" s="371"/>
      <c r="S20" s="371"/>
      <c r="T20" s="371"/>
      <c r="V20" s="371"/>
      <c r="W20" s="371"/>
      <c r="Y20" s="371"/>
      <c r="Z20" s="371"/>
      <c r="AA20" s="371"/>
    </row>
    <row r="21" spans="1:27" s="368" customFormat="1">
      <c r="B21" s="371">
        <v>2</v>
      </c>
      <c r="C21" s="371">
        <v>-236</v>
      </c>
      <c r="D21" s="371">
        <v>100</v>
      </c>
      <c r="E21" s="371"/>
      <c r="F21" s="371"/>
      <c r="G21" s="371"/>
      <c r="H21" s="371"/>
      <c r="I21" s="371"/>
      <c r="J21" s="371"/>
      <c r="K21" s="371"/>
      <c r="L21" s="371"/>
      <c r="M21" s="371"/>
      <c r="O21" s="371"/>
      <c r="P21" s="371"/>
      <c r="Q21" s="371"/>
      <c r="R21" s="371"/>
      <c r="S21" s="371"/>
      <c r="T21" s="371"/>
      <c r="V21" s="371"/>
      <c r="W21" s="371"/>
      <c r="Y21" s="371"/>
      <c r="Z21" s="371"/>
      <c r="AA21" s="371"/>
    </row>
    <row r="22" spans="1:27" s="368" customFormat="1">
      <c r="B22" s="371">
        <v>3</v>
      </c>
      <c r="C22" s="371">
        <v>-247</v>
      </c>
      <c r="D22" s="371">
        <v>86</v>
      </c>
      <c r="E22" s="371"/>
      <c r="F22" s="371"/>
      <c r="G22" s="371"/>
      <c r="H22" s="371"/>
      <c r="I22" s="371"/>
      <c r="J22" s="371"/>
      <c r="K22" s="371"/>
      <c r="L22" s="371"/>
      <c r="M22" s="371"/>
      <c r="O22" s="371"/>
      <c r="P22" s="371"/>
      <c r="Q22" s="371"/>
      <c r="R22" s="371"/>
      <c r="S22" s="371"/>
      <c r="T22" s="371"/>
      <c r="V22" s="371"/>
      <c r="W22" s="371"/>
      <c r="Y22" s="371"/>
      <c r="Z22" s="371"/>
      <c r="AA22" s="371"/>
    </row>
    <row r="23" spans="1:27" s="368" customFormat="1">
      <c r="B23" s="371">
        <v>4</v>
      </c>
      <c r="C23" s="371">
        <v>-249.5</v>
      </c>
      <c r="D23" s="371">
        <v>106</v>
      </c>
      <c r="E23" s="371"/>
      <c r="F23" s="371"/>
      <c r="G23" s="371"/>
      <c r="H23" s="371"/>
      <c r="I23" s="371"/>
      <c r="J23" s="371"/>
      <c r="K23" s="371"/>
      <c r="L23" s="371"/>
      <c r="M23" s="371"/>
      <c r="O23" s="371"/>
      <c r="P23" s="371"/>
      <c r="Q23" s="371"/>
      <c r="R23" s="371"/>
      <c r="S23" s="371"/>
      <c r="T23" s="371"/>
      <c r="V23" s="371"/>
      <c r="W23" s="371"/>
      <c r="Y23" s="371"/>
      <c r="Z23" s="371"/>
      <c r="AA23" s="371"/>
    </row>
    <row r="24" spans="1:27" s="368" customFormat="1">
      <c r="B24" s="371">
        <v>5</v>
      </c>
      <c r="C24" s="371">
        <v>-228.5</v>
      </c>
      <c r="D24" s="371">
        <v>88</v>
      </c>
      <c r="E24" s="371"/>
      <c r="F24" s="371"/>
      <c r="G24" s="371"/>
      <c r="H24" s="371"/>
      <c r="I24" s="371"/>
      <c r="J24" s="371"/>
      <c r="K24" s="371"/>
      <c r="L24" s="371"/>
      <c r="M24" s="371"/>
      <c r="O24" s="371"/>
      <c r="P24" s="371"/>
      <c r="Q24" s="371"/>
      <c r="R24" s="371"/>
      <c r="S24" s="371"/>
      <c r="T24" s="371"/>
      <c r="V24" s="371"/>
      <c r="W24" s="371"/>
      <c r="Y24" s="371"/>
      <c r="Z24" s="371"/>
      <c r="AA24" s="371"/>
    </row>
    <row r="25" spans="1:27" s="368" customFormat="1">
      <c r="B25" s="371">
        <v>6</v>
      </c>
      <c r="C25" s="371">
        <v>-251</v>
      </c>
      <c r="D25" s="371">
        <v>99</v>
      </c>
      <c r="E25" s="371"/>
      <c r="F25" s="371"/>
      <c r="G25" s="371"/>
      <c r="H25" s="371"/>
      <c r="I25" s="371"/>
      <c r="J25" s="371"/>
      <c r="K25" s="371"/>
      <c r="L25" s="371"/>
      <c r="M25" s="371"/>
      <c r="O25" s="371"/>
      <c r="P25" s="371"/>
      <c r="Q25" s="371"/>
      <c r="R25" s="371"/>
      <c r="S25" s="371"/>
      <c r="T25" s="371"/>
      <c r="V25" s="371"/>
      <c r="W25" s="371"/>
      <c r="Y25" s="371"/>
      <c r="Z25" s="371"/>
      <c r="AA25" s="371"/>
    </row>
    <row r="26" spans="1:27" s="368" customFormat="1">
      <c r="B26" s="371">
        <v>7</v>
      </c>
      <c r="C26" s="371">
        <v>-249</v>
      </c>
      <c r="D26" s="371">
        <v>88.5</v>
      </c>
      <c r="E26" s="371"/>
      <c r="F26" s="371"/>
      <c r="G26" s="371"/>
      <c r="H26" s="371"/>
      <c r="I26" s="371"/>
      <c r="J26" s="371"/>
      <c r="K26" s="371"/>
      <c r="L26" s="371"/>
      <c r="M26" s="371"/>
      <c r="O26" s="371"/>
      <c r="P26" s="371"/>
      <c r="Q26" s="371"/>
      <c r="R26" s="371"/>
      <c r="S26" s="371"/>
      <c r="T26" s="371"/>
      <c r="V26" s="371"/>
      <c r="W26" s="371"/>
      <c r="Y26" s="371"/>
      <c r="Z26" s="371"/>
      <c r="AA26" s="371"/>
    </row>
    <row r="27" spans="1:27" s="368" customFormat="1">
      <c r="B27" s="371">
        <v>8</v>
      </c>
      <c r="C27" s="371">
        <v>-248.5</v>
      </c>
      <c r="D27" s="371">
        <v>84.5</v>
      </c>
      <c r="E27" s="371"/>
      <c r="F27" s="371"/>
      <c r="G27" s="371"/>
      <c r="H27" s="371"/>
      <c r="I27" s="371"/>
      <c r="J27" s="371"/>
      <c r="K27" s="371"/>
      <c r="L27" s="371"/>
      <c r="M27" s="371"/>
      <c r="O27" s="371"/>
      <c r="P27" s="371"/>
      <c r="Q27" s="371"/>
      <c r="R27" s="371"/>
      <c r="S27" s="371"/>
      <c r="T27" s="371"/>
      <c r="V27" s="371"/>
      <c r="W27" s="371"/>
      <c r="Y27" s="371"/>
      <c r="Z27" s="371"/>
      <c r="AA27" s="371"/>
    </row>
    <row r="28" spans="1:27" s="368" customFormat="1">
      <c r="B28" s="371">
        <v>9</v>
      </c>
      <c r="C28" s="371">
        <v>-249</v>
      </c>
      <c r="D28" s="371">
        <v>106.5</v>
      </c>
      <c r="E28" s="371"/>
      <c r="F28" s="371"/>
      <c r="G28" s="371"/>
      <c r="H28" s="371"/>
      <c r="I28" s="371"/>
      <c r="J28" s="371"/>
      <c r="K28" s="371"/>
      <c r="L28" s="371"/>
      <c r="M28" s="371"/>
      <c r="O28" s="371"/>
      <c r="P28" s="371"/>
      <c r="Q28" s="371"/>
      <c r="R28" s="371"/>
      <c r="S28" s="371"/>
      <c r="T28" s="371"/>
      <c r="V28" s="371"/>
      <c r="W28" s="371"/>
      <c r="Y28" s="371"/>
      <c r="Z28" s="371"/>
      <c r="AA28" s="371"/>
    </row>
    <row r="29" spans="1:27" s="368" customFormat="1">
      <c r="B29" s="371">
        <v>10</v>
      </c>
      <c r="C29" s="371">
        <v>-249</v>
      </c>
      <c r="D29" s="371">
        <v>102</v>
      </c>
      <c r="G29" s="371"/>
      <c r="H29" s="371"/>
      <c r="I29" s="371"/>
      <c r="J29" s="371"/>
      <c r="K29" s="371"/>
      <c r="L29" s="371"/>
      <c r="M29" s="371"/>
      <c r="O29" s="371"/>
      <c r="P29" s="371"/>
      <c r="Q29" s="371"/>
      <c r="R29" s="371"/>
      <c r="S29" s="371"/>
      <c r="T29" s="371"/>
      <c r="V29" s="371"/>
      <c r="W29" s="371"/>
      <c r="Y29" s="371"/>
      <c r="Z29" s="371"/>
      <c r="AA29" s="371"/>
    </row>
    <row r="30" spans="1:27" s="368" customFormat="1">
      <c r="B30" s="371">
        <v>11</v>
      </c>
      <c r="C30" s="371">
        <v>-248</v>
      </c>
      <c r="D30" s="371">
        <v>107.5</v>
      </c>
      <c r="E30" s="371"/>
      <c r="F30" s="371"/>
      <c r="G30" s="371"/>
      <c r="H30" s="371"/>
      <c r="I30" s="371"/>
      <c r="J30" s="371"/>
      <c r="K30" s="371"/>
      <c r="L30" s="371"/>
      <c r="M30" s="371"/>
      <c r="O30" s="371"/>
      <c r="P30" s="371"/>
      <c r="Q30" s="371"/>
      <c r="R30" s="371"/>
      <c r="S30" s="371"/>
      <c r="T30" s="371"/>
      <c r="V30" s="371"/>
      <c r="W30" s="371"/>
      <c r="Y30" s="371"/>
      <c r="Z30" s="371"/>
      <c r="AA30" s="371"/>
    </row>
    <row r="31" spans="1:27" s="368" customFormat="1">
      <c r="B31" s="371">
        <v>12</v>
      </c>
      <c r="C31" s="371">
        <v>-239</v>
      </c>
      <c r="D31" s="371">
        <v>94.5</v>
      </c>
      <c r="E31" s="371"/>
      <c r="F31" s="371"/>
      <c r="G31" s="371"/>
      <c r="H31" s="371"/>
      <c r="I31" s="371"/>
      <c r="J31" s="371"/>
      <c r="K31" s="371"/>
      <c r="L31" s="371"/>
      <c r="M31" s="371"/>
      <c r="O31" s="371"/>
      <c r="P31" s="371"/>
      <c r="Q31" s="371"/>
      <c r="R31" s="371"/>
      <c r="S31" s="371"/>
      <c r="T31" s="371"/>
      <c r="V31" s="371"/>
      <c r="W31" s="371"/>
      <c r="Y31" s="371"/>
      <c r="Z31" s="371"/>
      <c r="AA31" s="371"/>
    </row>
    <row r="32" spans="1:27" s="368" customFormat="1">
      <c r="B32" s="371">
        <v>13</v>
      </c>
      <c r="C32" s="371">
        <v>-266</v>
      </c>
      <c r="D32" s="371">
        <v>124.5</v>
      </c>
      <c r="E32" s="371"/>
      <c r="F32" s="371"/>
      <c r="G32" s="371"/>
      <c r="H32" s="371"/>
      <c r="I32" s="371"/>
      <c r="J32" s="371"/>
      <c r="K32" s="371"/>
      <c r="L32" s="371"/>
      <c r="M32" s="371"/>
      <c r="O32" s="371"/>
      <c r="P32" s="371"/>
      <c r="Q32" s="371"/>
      <c r="R32" s="371"/>
      <c r="S32" s="371"/>
      <c r="T32" s="371"/>
      <c r="V32" s="371"/>
      <c r="W32" s="371"/>
      <c r="Y32" s="371"/>
      <c r="Z32" s="371"/>
      <c r="AA32" s="371"/>
    </row>
    <row r="33" spans="1:18" s="365" customFormat="1">
      <c r="A33" s="365" t="s">
        <v>1087</v>
      </c>
      <c r="B33" s="365" t="s">
        <v>1088</v>
      </c>
      <c r="C33" s="365" t="s">
        <v>1089</v>
      </c>
      <c r="L33" s="402"/>
      <c r="M33" s="402"/>
      <c r="O33" s="402"/>
      <c r="P33" s="402"/>
      <c r="Q33" s="402"/>
      <c r="R33" s="402"/>
    </row>
    <row r="34" spans="1:18" s="368" customFormat="1">
      <c r="B34" s="368" t="s">
        <v>1090</v>
      </c>
      <c r="C34" s="366" t="str">
        <f>lng_gameinfo!$O19</f>
        <v>신선도나 수량이 부족하면 제값을 줄 수 없으니 기억해 두시오.</v>
      </c>
    </row>
    <row r="35" spans="1:18" s="368" customFormat="1">
      <c r="B35" s="368" t="s">
        <v>1091</v>
      </c>
      <c r="C35" s="366" t="str">
        <f>lng_gameinfo!$O20</f>
        <v>신선도가 부족해도 수량이 많으면 제값 쳐줄 수 있소.</v>
      </c>
    </row>
    <row r="36" spans="1:18" s="368" customFormat="1">
      <c r="B36" s="368" t="s">
        <v>1092</v>
      </c>
      <c r="C36" s="366" t="str">
        <f>lng_gameinfo!$O21</f>
        <v>내가 요구하는 것보다 수량과 신선도가 좋으면 값을 더 쳐줄 수도 있다구.</v>
      </c>
    </row>
    <row r="37" spans="1:18" s="368" customFormat="1">
      <c r="B37" s="368" t="s">
        <v>1110</v>
      </c>
      <c r="C37" s="366" t="str">
        <f>lng_gameinfo!$O22</f>
        <v>반복해서 거래를 성공적으로 진행하면 표창이 수여된다는거 알고 있소?</v>
      </c>
    </row>
    <row r="38" spans="1:18" s="368" customFormat="1">
      <c r="B38" s="368" t="s">
        <v>1111</v>
      </c>
      <c r="C38" s="366" t="str">
        <f>lng_gameinfo!$O23</f>
        <v>내 요구 조건보다 더 좋은 우유를 계속해서 판다면 아이템을 선물로 주지.</v>
      </c>
    </row>
    <row r="39" spans="1:18" s="368" customFormat="1">
      <c r="B39" s="368" t="s">
        <v>1112</v>
      </c>
      <c r="C39" s="366" t="str">
        <f>lng_gameinfo!$O24</f>
        <v>우유 탱크가 충분히 크다면 다음 거래를 대비해서 우유를 모아두는 방법도 있수다.</v>
      </c>
    </row>
    <row r="40" spans="1:18" s="368" customFormat="1">
      <c r="B40" s="368" t="s">
        <v>1113</v>
      </c>
      <c r="C40" s="366" t="str">
        <f>lng_gameinfo!$O25</f>
        <v>우유를 많이 팔 수록 수입이 그만큼 늘어난다는 것은 알고 있겠지?</v>
      </c>
    </row>
    <row r="41" spans="1:18" s="368" customFormat="1">
      <c r="B41" s="368" t="s">
        <v>1093</v>
      </c>
      <c r="C41" s="366" t="str">
        <f>lng_gameinfo!$O26</f>
        <v>바쁜 와중에도 좋은 품질의 우유를 많이 생산한다니! 정말 대단하군.</v>
      </c>
    </row>
    <row r="42" spans="1:18" s="368" customFormat="1">
      <c r="B42" s="368" t="s">
        <v>1094</v>
      </c>
      <c r="C42" s="366" t="str">
        <f>lng_gameinfo!$O27</f>
        <v>뭐 이런말 하기 그렇지만... 잘 해낼줄 알고 있었어.</v>
      </c>
    </row>
    <row r="43" spans="1:18" s="368" customFormat="1">
      <c r="B43" s="368" t="s">
        <v>2112</v>
      </c>
      <c r="C43" s="366" t="str">
        <f>lng_gameinfo!$O28</f>
        <v>신선도나 수량이 부족하면 제값을 줄 수 없다구~</v>
      </c>
    </row>
    <row r="44" spans="1:18" s="368" customFormat="1">
      <c r="B44" s="368" t="s">
        <v>1114</v>
      </c>
      <c r="C44" s="366" t="str">
        <f>lng_gameinfo!$O29</f>
        <v>신선도가 부족하다고? 그럼 그냥 많이 팔아봐!</v>
      </c>
    </row>
    <row r="45" spans="1:18" s="368" customFormat="1">
      <c r="B45" s="368" t="s">
        <v>1115</v>
      </c>
      <c r="C45" s="366" t="str">
        <f>lng_gameinfo!$O30</f>
        <v>내 조건보다 많은 우유를 팔면 값을 더 줄테니 최대한 많이 팔아봐.</v>
      </c>
    </row>
    <row r="46" spans="1:18" s="368" customFormat="1">
      <c r="B46" s="368" t="s">
        <v>1116</v>
      </c>
      <c r="C46" s="366" t="str">
        <f>lng_gameinfo!$O31</f>
        <v>계속해서 거래를 성공시키면 낙농조합에서 표창장과 상금을 줄걸세.</v>
      </c>
    </row>
    <row r="47" spans="1:18" s="368" customFormat="1">
      <c r="B47" s="368" t="s">
        <v>1117</v>
      </c>
      <c r="C47" s="366" t="str">
        <f>lng_gameinfo!$O32</f>
        <v>아주 신선한 우유를 많이 팔면 추가로 값을 올려주고 아이템도 선물해주지!</v>
      </c>
    </row>
    <row r="48" spans="1:18" s="368" customFormat="1">
      <c r="B48" s="368" t="s">
        <v>1118</v>
      </c>
      <c r="C48" s="366" t="str">
        <f>lng_gameinfo!$O33</f>
        <v>우유 탱크에 우유를 모아 뒀다가 한번에 많이 팔아버리는 방법도 있으니 기억해둬!</v>
      </c>
    </row>
    <row r="49" spans="2:3" s="368" customFormat="1">
      <c r="B49" s="368" t="s">
        <v>1119</v>
      </c>
      <c r="C49" s="366" t="str">
        <f>lng_gameinfo!$O34</f>
        <v>우유를 최대한 많이 모아 팔 수록 단기간에 많은 수입을 올릴 수 있다구.</v>
      </c>
    </row>
    <row r="50" spans="2:3" s="368" customFormat="1">
      <c r="B50" s="368" t="s">
        <v>2113</v>
      </c>
      <c r="C50" s="366" t="str">
        <f>lng_gameinfo!$O35</f>
        <v>역시 기대를 저버리지 않는구만! 계속 이렇게 해주게.</v>
      </c>
    </row>
    <row r="51" spans="2:3" s="368" customFormat="1">
      <c r="B51" s="368" t="s">
        <v>2114</v>
      </c>
      <c r="C51" s="366" t="str">
        <f>lng_gameinfo!$O36</f>
        <v>아주 잘 해주고 있군! 이 근방에서 짜요 목장만큼 잘 나가는 곳은 없을거야!</v>
      </c>
    </row>
    <row r="52" spans="2:3" s="368" customFormat="1">
      <c r="B52" s="368" t="s">
        <v>2115</v>
      </c>
      <c r="C52" s="366" t="str">
        <f>lng_gameinfo!$O37</f>
        <v>신선도와 수량을 맞춰 줘야 제값을 줄수 있어.</v>
      </c>
    </row>
    <row r="53" spans="2:3" s="368" customFormat="1">
      <c r="B53" s="368" t="s">
        <v>1120</v>
      </c>
      <c r="C53" s="366" t="str">
        <f>lng_gameinfo!$O38</f>
        <v>신선도가 좀 모자라면 모자란만큼 우유를 많~이 팔아서 해결할 수 있을거야.</v>
      </c>
    </row>
    <row r="54" spans="2:3" s="368" customFormat="1">
      <c r="B54" s="368" t="s">
        <v>1121</v>
      </c>
      <c r="C54" s="366" t="str">
        <f>lng_gameinfo!$O39</f>
        <v>우유가 넘쳐나? 많이 팔면 그만큼 가격을 올려줄게!</v>
      </c>
    </row>
    <row r="55" spans="2:3" s="368" customFormat="1">
      <c r="B55" s="368" t="s">
        <v>1122</v>
      </c>
      <c r="C55" s="366" t="str">
        <f>lng_gameinfo!$O40</f>
        <v>성실하게 거래를 성공시키면 표창장과 많은 장려금이 지급된다고 하던데?</v>
      </c>
    </row>
    <row r="56" spans="2:3" s="368" customFormat="1">
      <c r="B56" s="368" t="s">
        <v>1123</v>
      </c>
      <c r="C56" s="366" t="str">
        <f>lng_gameinfo!$O41</f>
        <v>내가 요구하는 사항보다 좋은 조건으로 우유를 팔면 아이템을 선물해 줄게.</v>
      </c>
    </row>
    <row r="57" spans="2:3" s="368" customFormat="1">
      <c r="B57" s="368" t="s">
        <v>1124</v>
      </c>
      <c r="C57" s="366" t="str">
        <f>lng_gameinfo!$O42</f>
        <v>다른 상인과 거래할 때 우유가 모자라면 우유를 조금씩 모아뒀다가 파는 것도 생각해봐.</v>
      </c>
    </row>
    <row r="58" spans="2:3" s="368" customFormat="1">
      <c r="B58" s="368" t="s">
        <v>1125</v>
      </c>
      <c r="C58" s="366" t="str">
        <f>lng_gameinfo!$O43</f>
        <v>부자가 되고 싶으면 우유를 많이 모아서 팔아봐!</v>
      </c>
    </row>
    <row r="59" spans="2:3" s="368" customFormat="1">
      <c r="B59" s="368" t="s">
        <v>2116</v>
      </c>
      <c r="C59" s="366" t="str">
        <f>lng_gameinfo!$O44</f>
        <v>와~ 이렇게 잘할줄은 몰랐는데? 다음에도 기대할께!</v>
      </c>
    </row>
    <row r="60" spans="2:3" s="368" customFormat="1">
      <c r="B60" s="368" t="s">
        <v>2117</v>
      </c>
      <c r="C60" s="366" t="str">
        <f>lng_gameinfo!$O45</f>
        <v>아주 잘해줬어! 다음에도 이 정도 우유를 기대할 수 있겠지?</v>
      </c>
    </row>
    <row r="61" spans="2:3" s="368" customFormat="1">
      <c r="B61" s="368" t="s">
        <v>2118</v>
      </c>
      <c r="C61" s="366" t="str">
        <f>lng_gameinfo!$O46</f>
        <v>신선도와 수량이 부족하면 제값을 쳐 줄수 없다우.</v>
      </c>
    </row>
    <row r="62" spans="2:3" s="368" customFormat="1">
      <c r="B62" s="368" t="s">
        <v>2119</v>
      </c>
      <c r="C62" s="366" t="str">
        <f>lng_gameinfo!$O47</f>
        <v>우유 수량만 많고 신선도가 부족하면 일단 많이 팔아보시구려!</v>
      </c>
    </row>
    <row r="63" spans="2:3" s="368" customFormat="1">
      <c r="B63" s="368" t="s">
        <v>1126</v>
      </c>
      <c r="C63" s="366" t="str">
        <f>lng_gameinfo!$O48</f>
        <v>신선한 우유를 많이 팔면 값을 더 올려서 사갈게!</v>
      </c>
    </row>
    <row r="64" spans="2:3" s="368" customFormat="1">
      <c r="B64" s="368" t="s">
        <v>1127</v>
      </c>
      <c r="C64" s="366" t="str">
        <f>lng_gameinfo!$O49</f>
        <v>여러 번 거래를 성공하면 조합에서 포상금이 나온다우.</v>
      </c>
    </row>
    <row r="65" spans="2:3" s="368" customFormat="1">
      <c r="B65" s="368" t="s">
        <v>1128</v>
      </c>
      <c r="C65" s="366" t="str">
        <f>lng_gameinfo!$O50</f>
        <v>자네한테만 알려주는건데 아주 좋은 우유를 많이 팔아주면 아이템을 따로 선물해 줄게!</v>
      </c>
    </row>
    <row r="66" spans="2:3" s="368" customFormat="1">
      <c r="B66" s="368" t="s">
        <v>1129</v>
      </c>
      <c r="C66" s="366" t="str">
        <f>lng_gameinfo!$O51</f>
        <v>우유 수량이 모자랄 때가 있지? 그럴때에는 우유를 다 팔지 말고 조금씩 모아 뒀다 팔아봐.</v>
      </c>
    </row>
    <row r="67" spans="2:3" s="368" customFormat="1">
      <c r="B67" s="368" t="s">
        <v>1130</v>
      </c>
      <c r="C67" s="366" t="str">
        <f>lng_gameinfo!$O52</f>
        <v>많이 파는게 많이 남는거야! 있을 때 많이 팔아봐!</v>
      </c>
    </row>
    <row r="68" spans="2:3" s="368" customFormat="1">
      <c r="B68" s="368" t="s">
        <v>2120</v>
      </c>
      <c r="C68" s="366" t="str">
        <f>lng_gameinfo!$O53</f>
        <v>아이구! 정말 고생했어. 내가 작은 선물하나 주고 갈테니 잘 쓰라구!</v>
      </c>
    </row>
    <row r="69" spans="2:3" s="368" customFormat="1">
      <c r="B69" s="368" t="s">
        <v>2121</v>
      </c>
      <c r="C69" s="366" t="str">
        <f>lng_gameinfo!$O54</f>
        <v>아주 잘해줬네~ 다음에도 이렇게 해주길 기대할게~</v>
      </c>
    </row>
    <row r="70" spans="2:3" s="368" customFormat="1">
      <c r="B70" s="368" t="s">
        <v>2122</v>
      </c>
      <c r="C70" s="366" t="str">
        <f>lng_gameinfo!$O55</f>
        <v>음..신선도하고 수량이 부족하면 단가만큼 다 드릴수 없어요.</v>
      </c>
    </row>
    <row r="71" spans="2:3" s="368" customFormat="1">
      <c r="B71" s="368" t="s">
        <v>1131</v>
      </c>
      <c r="C71" s="366" t="str">
        <f>lng_gameinfo!$O56</f>
        <v>신선도가 부족하다면 우유를 많이 팔아보세요. 모자란 우유 품질은 수량으로 메꿀수 있거든요.</v>
      </c>
    </row>
    <row r="72" spans="2:3" s="368" customFormat="1">
      <c r="B72" s="368" t="s">
        <v>1132</v>
      </c>
      <c r="C72" s="366" t="str">
        <f>lng_gameinfo!$O57</f>
        <v>제가 요구한 수량보다 더 많은 우유를 가지고 있으면 그만큼 값을 올려드릴 수 있어요.</v>
      </c>
    </row>
    <row r="73" spans="2:3" s="368" customFormat="1">
      <c r="B73" s="368" t="s">
        <v>1133</v>
      </c>
      <c r="C73" s="366" t="str">
        <f>lng_gameinfo!$O58</f>
        <v>제 요구 조건에 맞춘 거래를 계속 성공하면 낙농조합에서 포상금이 지급된다고 합니다.</v>
      </c>
    </row>
    <row r="74" spans="2:3" s="368" customFormat="1">
      <c r="B74" s="368" t="s">
        <v>1134</v>
      </c>
      <c r="C74" s="366" t="str">
        <f>lng_gameinfo!$O59</f>
        <v>제 요구 조건보다 더 좋은 우유를 거래하면 우수 거래용 아이템을 드리도록 할게요.</v>
      </c>
    </row>
    <row r="75" spans="2:3" s="368" customFormat="1">
      <c r="B75" s="368" t="s">
        <v>1135</v>
      </c>
      <c r="C75" s="366" t="str">
        <f>lng_gameinfo!$O60</f>
        <v>필요하다면 우유를 다 팔지 말고 남은 우유를 모아뒀다가 몰아서 파는 방법도 있습니다.</v>
      </c>
    </row>
    <row r="76" spans="2:3" s="368" customFormat="1">
      <c r="B76" s="368" t="s">
        <v>1136</v>
      </c>
      <c r="C76" s="366" t="str">
        <f>lng_gameinfo!$O61</f>
        <v>우유 생산에 자신이 있다면 팔수 있을 때 많이 파는 것이 이익이죠.</v>
      </c>
    </row>
    <row r="77" spans="2:3" s="368" customFormat="1">
      <c r="B77" s="368" t="s">
        <v>2123</v>
      </c>
      <c r="C77" s="366" t="str">
        <f>lng_gameinfo!$O62</f>
        <v>이 정도 품질의 우유라면 어디가도 뒤지지 않을겁니다!</v>
      </c>
    </row>
    <row r="78" spans="2:3" s="368" customFormat="1">
      <c r="B78" s="368" t="s">
        <v>2124</v>
      </c>
      <c r="C78" s="366" t="str">
        <f>lng_gameinfo!$O63</f>
        <v>정말 좋은 우유에요. 수량도 품질도 완벽하네요!</v>
      </c>
    </row>
    <row r="79" spans="2:3" s="368" customFormat="1">
      <c r="B79" s="368" t="s">
        <v>2125</v>
      </c>
      <c r="C79" s="366" t="str">
        <f>lng_gameinfo!$O64</f>
        <v>우유의 신선도와 수량이 부족하면 정상 거래 단가로는 거래를 할 수가 없으니 주의하세요.</v>
      </c>
    </row>
    <row r="80" spans="2:3" s="368" customFormat="1">
      <c r="B80" s="368" t="s">
        <v>1137</v>
      </c>
      <c r="C80" s="366" t="str">
        <f>lng_gameinfo!$O65</f>
        <v>신선도가 부족하다면 부족한 만큼 판매할 우유를 많이 팔아서 정상적으로 거래 할 수 있어요.</v>
      </c>
    </row>
    <row r="81" spans="2:3" s="368" customFormat="1">
      <c r="B81" s="368" t="s">
        <v>1138</v>
      </c>
      <c r="C81" s="366" t="str">
        <f>lng_gameinfo!$O66</f>
        <v>우유를 많이 팔면 돈을 더 드릴 수 있어요. 많이 파는게 남는거죠!</v>
      </c>
    </row>
    <row r="82" spans="2:3" s="368" customFormat="1">
      <c r="B82" s="368" t="s">
        <v>1139</v>
      </c>
      <c r="C82" s="366" t="str">
        <f>lng_gameinfo!$O67</f>
        <v>계속해서 거래를 잘 이루어 나가보세요! 낙농조합에서 표창과 상금이 주어진데요.</v>
      </c>
    </row>
    <row r="83" spans="2:3" s="368" customFormat="1">
      <c r="B83" s="368" t="s">
        <v>1140</v>
      </c>
      <c r="C83" s="366" t="str">
        <f>lng_gameinfo!$O68</f>
        <v>제 우유 거래 조건을 뛰어넘는 우유를 제공해 주시면 특별한 아이템을 선물로 드릴게요!</v>
      </c>
    </row>
    <row r="84" spans="2:3" s="368" customFormat="1">
      <c r="B84" s="368" t="s">
        <v>1141</v>
      </c>
      <c r="C84" s="366" t="str">
        <f>lng_gameinfo!$O69</f>
        <v>우유 탱크가 충분하다면 우유를 모아 좋은 단가를 제시하는 상인에게 몰아서 판매해보세요.</v>
      </c>
    </row>
    <row r="85" spans="2:3" s="368" customFormat="1">
      <c r="B85" s="368" t="s">
        <v>1142</v>
      </c>
      <c r="C85" s="366" t="str">
        <f>lng_gameinfo!$O70</f>
        <v>우유를 많~이 팔 수록 많은 돈을 얻는다는건 기본중의 기본이죠!</v>
      </c>
    </row>
    <row r="86" spans="2:3" s="368" customFormat="1">
      <c r="B86" s="368" t="s">
        <v>2126</v>
      </c>
      <c r="C86" s="366" t="str">
        <f>lng_gameinfo!$O71</f>
        <v>어머나! 정말 대단하네요. 기대이상이에요! 앞으로도 이렇게 쭉- 해주시길 바래요!</v>
      </c>
    </row>
    <row r="87" spans="2:3" s="368" customFormat="1">
      <c r="B87" s="368" t="s">
        <v>2127</v>
      </c>
      <c r="C87" s="366" t="str">
        <f>lng_gameinfo!$O72</f>
        <v>이렇게 좋은 우유를 받을 수 있다니 정말 기쁘네요. 다음에도 기대할께요~</v>
      </c>
    </row>
    <row r="88" spans="2:3" s="368" customFormat="1">
      <c r="B88" s="368" t="s">
        <v>1143</v>
      </c>
      <c r="C88" s="366" t="str">
        <f>lng_gameinfo!$O73</f>
        <v>허허..우유의 신선도와 수량이 부족하면 나라도 거래금액을 모두 줄 수 없어.</v>
      </c>
    </row>
    <row r="89" spans="2:3" s="368" customFormat="1">
      <c r="B89" s="368" t="s">
        <v>1144</v>
      </c>
      <c r="C89" s="366" t="str">
        <f>lng_gameinfo!$O74</f>
        <v>허허` 신선도가 부족할 때에는 그냥 많이 짜두라고! 수량이 많으면 정상적으로 단가를 거래해주지.</v>
      </c>
    </row>
    <row r="90" spans="2:3" s="368" customFormat="1">
      <c r="B90" s="368" t="s">
        <v>1145</v>
      </c>
      <c r="C90" s="366" t="str">
        <f>lng_gameinfo!$O75</f>
        <v>내가 요구하는 것보다 더 우유를 많이 팔려고? 그럼 내가 더 값을 쳐 주지!</v>
      </c>
    </row>
    <row r="91" spans="2:3" s="368" customFormat="1">
      <c r="B91" s="368" t="s">
        <v>1146</v>
      </c>
      <c r="C91" s="366" t="str">
        <f>lng_gameinfo!$O76</f>
        <v>거래를 연속적으로 성공하면 어디 조합에서 돈을 준다던데?</v>
      </c>
    </row>
    <row r="92" spans="2:3" s="368" customFormat="1">
      <c r="B92" s="368" t="s">
        <v>1147</v>
      </c>
      <c r="C92" s="366" t="str">
        <f>lng_gameinfo!$O77</f>
        <v>내가 요구하는 조건보다 더 좋은 우유를 많이 제공할 자신이 있다면 내가 선물을 주지!</v>
      </c>
    </row>
    <row r="93" spans="2:3" s="368" customFormat="1">
      <c r="B93" s="368" t="s">
        <v>1148</v>
      </c>
      <c r="C93" s="366" t="str">
        <f>lng_gameinfo!$O78</f>
        <v>우유를 꼭 다 팔아버리는게 능사는 아니네! 잘 모아서 한번에 팔아치우는 것도 방법이지.</v>
      </c>
    </row>
    <row r="94" spans="2:3" s="368" customFormat="1">
      <c r="B94" s="368" t="s">
        <v>1149</v>
      </c>
      <c r="C94" s="366" t="str">
        <f>lng_gameinfo!$O79</f>
        <v>자네가 얼마나 많은 우유를 짜냈는가에 따라 목장이 달라진다구!</v>
      </c>
    </row>
    <row r="95" spans="2:3" s="368" customFormat="1">
      <c r="B95" s="368" t="s">
        <v>1150</v>
      </c>
      <c r="C95" s="366" t="str">
        <f>lng_gameinfo!$O80</f>
        <v>난 자네가 이렇게 잘 해낼거라는 걸 알고 있었지! 다음에도 기대하겠네.</v>
      </c>
    </row>
    <row r="96" spans="2:3" s="368" customFormat="1">
      <c r="B96" s="368" t="s">
        <v>1151</v>
      </c>
      <c r="C96" s="366" t="str">
        <f>lng_gameinfo!$O81</f>
        <v>허허! 역시나 내가 사람 보는 눈은 있다니까. 자네 목장이 최고야!</v>
      </c>
    </row>
    <row r="97" spans="2:3" s="368" customFormat="1">
      <c r="B97" s="368" t="s">
        <v>3660</v>
      </c>
      <c r="C97" s="366" t="str">
        <f>lng_gameinfo!$O82</f>
        <v>좋아! 어디 거래를 한번 해볼까?</v>
      </c>
    </row>
    <row r="98" spans="2:3" s="368" customFormat="1">
      <c r="B98" s="368" t="s">
        <v>3661</v>
      </c>
      <c r="C98" s="366" t="str">
        <f>lng_gameinfo!$O83</f>
        <v>내가 원하는 동물이 있다면 비싸게 우유를 사주지!</v>
      </c>
    </row>
    <row r="99" spans="2:3" s="368" customFormat="1">
      <c r="B99" s="368" t="s">
        <v>3662</v>
      </c>
      <c r="C99" s="366" t="str">
        <f>lng_gameinfo!$O84</f>
        <v>언젠가 최강의 우유 상인이 될거야! 일단 우유부터 먼저 사고...</v>
      </c>
    </row>
    <row r="100" spans="2:3" s="368" customFormat="1">
      <c r="B100" s="368" t="s">
        <v>3663</v>
      </c>
      <c r="C100" s="366" t="str">
        <f>lng_gameinfo!$O85</f>
        <v>조건만 된다면 다른 상인들과 비교도 안될만큼의 가격으로 우유를 사줄게!</v>
      </c>
    </row>
    <row r="101" spans="2:3" s="368" customFormat="1">
      <c r="B101" s="368" t="s">
        <v>3664</v>
      </c>
      <c r="C101" s="366" t="str">
        <f>lng_gameinfo!$O86</f>
        <v>난 다른 상인들과 거래 조건이 좀 다르니 잘 알아둬.</v>
      </c>
    </row>
    <row r="102" spans="2:3" s="368" customFormat="1">
      <c r="B102" s="368" t="s">
        <v>3665</v>
      </c>
      <c r="C102" s="366" t="str">
        <f>lng_gameinfo!$O87</f>
        <v>어중간한 우유 수량으로는 내 성미에 차지 않는다는 것 쯤은 알아둬.</v>
      </c>
    </row>
    <row r="103" spans="2:3" s="368" customFormat="1">
      <c r="B103" s="368" t="s">
        <v>3666</v>
      </c>
      <c r="C103" s="366" t="str">
        <f>lng_gameinfo!$O88</f>
        <v>뭐` 너 정도면 내가 요구하는 우유 품질은 우습겠지?</v>
      </c>
    </row>
    <row r="104" spans="2:3" s="368" customFormat="1">
      <c r="B104" s="368" t="s">
        <v>3667</v>
      </c>
      <c r="C104" s="366" t="str">
        <f>lng_gameinfo!$O89</f>
        <v>역시 짜요 목장의 우유가 최고지!</v>
      </c>
    </row>
    <row r="105" spans="2:3" s="368" customFormat="1">
      <c r="B105" s="368" t="s">
        <v>3668</v>
      </c>
      <c r="C105" s="366" t="str">
        <f>lng_gameinfo!$O90</f>
        <v>좋아` 다음에도 또 와야겠어.</v>
      </c>
    </row>
    <row r="106" spans="2:3" s="368" customFormat="1">
      <c r="B106" s="368" t="s">
        <v>3669</v>
      </c>
      <c r="C106" s="366" t="str">
        <f>lng_gameinfo!$O91</f>
        <v>내 커피 체인점에 쓸 우유는 최고 품질이어야 해.</v>
      </c>
    </row>
    <row r="107" spans="2:3" s="368" customFormat="1">
      <c r="B107" s="368" t="s">
        <v>3670</v>
      </c>
      <c r="C107" s="366" t="str">
        <f>lng_gameinfo!$O92</f>
        <v>우리 카페 온적있어? 조금만 더 있으면 전국을 확 휩쓸테니까~</v>
      </c>
    </row>
    <row r="108" spans="2:3" s="368" customFormat="1">
      <c r="B108" s="368" t="s">
        <v>3671</v>
      </c>
      <c r="C108" s="366" t="str">
        <f>lng_gameinfo!$O93</f>
        <v>난 최고의 우유만을 원해. 시간 나면 우리 바리스타 카페에도 한번 들러줘!</v>
      </c>
    </row>
    <row r="109" spans="2:3" s="368" customFormat="1">
      <c r="B109" s="368" t="s">
        <v>3672</v>
      </c>
      <c r="C109" s="366" t="str">
        <f>lng_gameinfo!$O94</f>
        <v>최고의 우유만이 최고의 라떼를 만든다구! 언제 한번 내가 만든 라떼 먹어볼래?</v>
      </c>
    </row>
    <row r="110" spans="2:3" s="368" customFormat="1">
      <c r="B110" s="368" t="s">
        <v>3673</v>
      </c>
      <c r="C110" s="366" t="str">
        <f>lng_gameinfo!$O95</f>
        <v>좋아... 조금만 더 노력하면 빈티지 카페와 마이스터 카페를 누를수 있겠어... 후후후.</v>
      </c>
    </row>
    <row r="111" spans="2:3" s="368" customFormat="1">
      <c r="B111" s="368" t="s">
        <v>3674</v>
      </c>
      <c r="C111" s="366" t="str">
        <f>lng_gameinfo!$O96</f>
        <v>바리스타 유업은 바리스타 카페 그룹 소속이야. 우유가 좋다면 언제든지 사줄 수 있어.</v>
      </c>
    </row>
    <row r="112" spans="2:3" s="368" customFormat="1">
      <c r="B112" s="368" t="s">
        <v>3675</v>
      </c>
      <c r="C112" s="366" t="str">
        <f>lng_gameinfo!$O97</f>
        <v>바리스타 카페는 아직 업계 3위지만 조금 있으면 1위가 될테니 기대해도 좋아. 호호.</v>
      </c>
    </row>
    <row r="113" spans="2:3" s="368" customFormat="1">
      <c r="B113" s="368" t="s">
        <v>3676</v>
      </c>
      <c r="C113" s="366" t="str">
        <f>lng_gameinfo!$O98</f>
        <v>흠~ 나쁘지 않은걸?</v>
      </c>
    </row>
    <row r="114" spans="2:3" s="368" customFormat="1">
      <c r="B114" s="368" t="s">
        <v>3677</v>
      </c>
      <c r="C114" s="366" t="str">
        <f>lng_gameinfo!$O99</f>
        <v>이제 좋은 우유가 생겼으니 좋은 커피를 구하러 가야겠다~</v>
      </c>
    </row>
    <row r="115" spans="2:3" s="368" customFormat="1">
      <c r="B115" s="368" t="s">
        <v>3678</v>
      </c>
      <c r="C115" s="366" t="str">
        <f>lng_gameinfo!$O100</f>
        <v>음... 어디 우유가 쓸만한가 좀 봐야겠군. 우유는 언제 팔텐가?</v>
      </c>
    </row>
    <row r="116" spans="2:3" s="368" customFormat="1">
      <c r="B116" s="368" t="s">
        <v>3679</v>
      </c>
      <c r="C116" s="366" t="str">
        <f>lng_gameinfo!$O101</f>
        <v>바리스타 유업의 애송이들은 우유 품질도 제대로 못가리는 애송이들이지. 그런데 우유는 안팔텐가?</v>
      </c>
    </row>
    <row r="117" spans="2:3" s="368" customFormat="1">
      <c r="B117" s="368" t="s">
        <v>3680</v>
      </c>
      <c r="C117" s="366" t="str">
        <f>lng_gameinfo!$O102</f>
        <v>이게 좋을까... 아니면 저게 좋을까... 그게 이번 우유중 제일 좋은 품질의 우유 맞지? 우유 팔긴 하는건가?</v>
      </c>
    </row>
    <row r="118" spans="2:3" s="368" customFormat="1">
      <c r="B118" s="368" t="s">
        <v>3681</v>
      </c>
      <c r="C118" s="366" t="str">
        <f>lng_gameinfo!$O103</f>
        <v>이곳은 유제품과 커피의 성지라고 할 수 있지. 그게 바로 유명 커피숍에서 직접 좋은 우유를 찾고 있는 이유라네.</v>
      </c>
    </row>
    <row r="119" spans="2:3" s="368" customFormat="1">
      <c r="B119" s="368" t="s">
        <v>3682</v>
      </c>
      <c r="C119" s="366" t="str">
        <f>lng_gameinfo!$O104</f>
        <v>빈티지 유업 산하의 빈티지 카페에서는 언제나 최고의 우유만을 찾는다네. 그래서 우유는 언제 팔건가?</v>
      </c>
    </row>
    <row r="120" spans="2:3" s="368" customFormat="1">
      <c r="B120" s="368" t="s">
        <v>3683</v>
      </c>
      <c r="C120" s="366" t="str">
        <f>lng_gameinfo!$O105</f>
        <v>내가 빈티지 유업과 카페를 운영한지 꽤나 오랜 시간이 흘렀구만... 그런데 우유는 언제 팔껀가?</v>
      </c>
    </row>
    <row r="121" spans="2:3" s="368" customFormat="1">
      <c r="B121" s="368" t="s">
        <v>3684</v>
      </c>
      <c r="C121" s="366" t="str">
        <f>lng_gameinfo!$O106</f>
        <v>나도 젊었을 때에는 꽤나 미남 바리스타로 이름을 날렸지... 그런데 우유 안팔껀가?</v>
      </c>
    </row>
    <row r="122" spans="2:3" s="368" customFormat="1">
      <c r="B122" s="368" t="s">
        <v>3685</v>
      </c>
      <c r="C122" s="366" t="str">
        <f>lng_gameinfo!$O107</f>
        <v>아차차. 여기 우유 대금이네. 나이 먹으니 자꾸 기억이 가물가물하는구만.</v>
      </c>
    </row>
    <row r="123" spans="2:3" s="368" customFormat="1">
      <c r="B123" s="368" t="s">
        <v>3686</v>
      </c>
      <c r="C123" s="366" t="str">
        <f>lng_gameinfo!$O108</f>
        <v>어이쿠` 우유 대금 여기있네. 왜 그런 눈빛으로 보는겐가? 절대 안주려던건 아닐세. 이게 다 나이 탓이야. 흠흠.</v>
      </c>
    </row>
    <row r="124" spans="2:3" s="368" customFormat="1">
      <c r="B124" s="368" t="s">
        <v>3687</v>
      </c>
      <c r="C124" s="366" t="str">
        <f>lng_gameinfo!$O109</f>
        <v>마이스터 유업에서 왔습니다. 우유를 좀 봤으면 하는군요.</v>
      </c>
    </row>
    <row r="125" spans="2:3" s="368" customFormat="1">
      <c r="B125" s="368" t="s">
        <v>3688</v>
      </c>
      <c r="C125" s="366" t="str">
        <f>lng_gameinfo!$O110</f>
        <v>마이스터 역시 빈티지` 바리스타 유업과 마찬가지로 카페 체인점을 운영합니다. 우유는 당연히 최고급이어야죠.</v>
      </c>
    </row>
    <row r="126" spans="2:3" s="368" customFormat="1">
      <c r="B126" s="368" t="s">
        <v>3689</v>
      </c>
      <c r="C126" s="366" t="str">
        <f>lng_gameinfo!$O111</f>
        <v xml:space="preserve">저희 유업에서는 최고 등급의 원유를 원합니다. </v>
      </c>
    </row>
    <row r="127" spans="2:3" s="368" customFormat="1">
      <c r="B127" s="368" t="s">
        <v>3690</v>
      </c>
      <c r="C127" s="366" t="str">
        <f>lng_gameinfo!$O112</f>
        <v>폴이 이 목장을 자주 추천하더군요. ...과거에는 폴의 목장에서만 우유를 공급해서 사용했었죠.</v>
      </c>
    </row>
    <row r="128" spans="2:3" s="368" customFormat="1">
      <c r="B128" s="368" t="s">
        <v>3691</v>
      </c>
      <c r="C128" s="366" t="str">
        <f>lng_gameinfo!$O113</f>
        <v>카페에서 사용할 우유가 필요합니다. 기대하는 만큼의 우유 품질이 나왔으면 합니다.</v>
      </c>
    </row>
    <row r="129" spans="2:3" s="368" customFormat="1">
      <c r="B129" s="368" t="s">
        <v>3692</v>
      </c>
      <c r="C129" s="366" t="str">
        <f>lng_gameinfo!$O114</f>
        <v xml:space="preserve">이번 달 우유는 어떻습니까? </v>
      </c>
    </row>
    <row r="130" spans="2:3" s="368" customFormat="1">
      <c r="B130" s="368" t="s">
        <v>3693</v>
      </c>
      <c r="C130" s="366" t="str">
        <f>lng_gameinfo!$O115</f>
        <v>전 제가 직접 본 재료만 믿습니다. 직접 우유를 사는 이유 중에 하나죠.</v>
      </c>
    </row>
    <row r="131" spans="2:3" s="368" customFormat="1">
      <c r="B131" s="368" t="s">
        <v>3694</v>
      </c>
      <c r="C131" s="366" t="str">
        <f>lng_gameinfo!$O116</f>
        <v>이 정도면 충분하다고 생각되는군요. 다음에 다시 방문하도록 하겠습니다.</v>
      </c>
    </row>
    <row r="132" spans="2:3" s="368" customFormat="1">
      <c r="B132" s="368" t="s">
        <v>3695</v>
      </c>
      <c r="C132" s="366" t="str">
        <f>lng_gameinfo!$O117</f>
        <v>계속 거래를 했으면 좋겠군요.</v>
      </c>
    </row>
    <row r="133" spans="2:3" s="368" customFormat="1">
      <c r="B133" s="368" t="s">
        <v>3696</v>
      </c>
      <c r="C133" s="366" t="str">
        <f>lng_gameinfo!$O118</f>
        <v>뭐야` 목장 꼴이 왜 이래? 우유는 준비해 뒀겠지?</v>
      </c>
    </row>
    <row r="134" spans="2:3" s="368" customFormat="1">
      <c r="B134" s="368" t="s">
        <v>3697</v>
      </c>
      <c r="C134" s="366" t="str">
        <f>lng_gameinfo!$O119</f>
        <v>나부랭이 상인들하고 거래하지 말고` 우리 글로리 유업에나 꾸준히 납품하는게 어때?</v>
      </c>
    </row>
    <row r="135" spans="2:3" s="368" customFormat="1">
      <c r="B135" s="368" t="s">
        <v>3698</v>
      </c>
      <c r="C135" s="366" t="str">
        <f>lng_gameinfo!$O120</f>
        <v>이 글로리 유업에서 쓸 우유는 당연히 최고 품질이어야 한다는 것은 알고 있겠지?</v>
      </c>
    </row>
    <row r="136" spans="2:3" s="368" customFormat="1">
      <c r="B136" s="368" t="s">
        <v>3699</v>
      </c>
      <c r="C136" s="366" t="str">
        <f>lng_gameinfo!$O121</f>
        <v>다른 상인들한테는 찌꺼기나 넘겨주라구. 이 정도 값이라면 충분하지 않겠어?</v>
      </c>
    </row>
    <row r="137" spans="2:3" s="368" customFormat="1">
      <c r="B137" s="368" t="s">
        <v>3700</v>
      </c>
      <c r="C137" s="366" t="str">
        <f>lng_gameinfo!$O122</f>
        <v>설마 이 내가 직접 왔는데도… 우유가 모자란다던가 품질이 떨어진다는 불상사는 없었으면 좋겠어.</v>
      </c>
    </row>
    <row r="138" spans="2:3" s="368" customFormat="1">
      <c r="B138" s="368" t="s">
        <v>3701</v>
      </c>
      <c r="C138" s="366" t="str">
        <f>lng_gameinfo!$O123</f>
        <v>수단과 방법을 가리지 말고 최고의 우유를 대령하란 말이야!</v>
      </c>
    </row>
    <row r="139" spans="2:3" s="368" customFormat="1">
      <c r="B139" s="368" t="s">
        <v>3702</v>
      </c>
      <c r="C139" s="366" t="str">
        <f>lng_gameinfo!$O124</f>
        <v>최대한 많이 팔라구. 니가 좋아하는 돈이라면 얼마든지 줄테니 말이야.</v>
      </c>
    </row>
    <row r="140" spans="2:3" s="368" customFormat="1">
      <c r="B140" s="368" t="s">
        <v>3703</v>
      </c>
      <c r="C140" s="366" t="str">
        <f>lng_gameinfo!$O125</f>
        <v>다음번에 왔을때는 당연히 이것보다 좋은 우유가 있겠지?</v>
      </c>
    </row>
    <row r="141" spans="2:3" s="368" customFormat="1">
      <c r="B141" s="368" t="s">
        <v>3704</v>
      </c>
      <c r="C141" s="366" t="str">
        <f>lng_gameinfo!$O126</f>
        <v>다음에 또 올테니 그때까지 잘 준비해두라구. 호호!</v>
      </c>
    </row>
    <row r="142" spans="2:3" s="368" customFormat="1">
      <c r="B142" s="368" t="s">
        <v>3705</v>
      </c>
      <c r="C142" s="366" t="str">
        <f>lng_gameinfo!$O127</f>
        <v>프리티 유업에서 나왔어요. 우유는 준비됐겠죠?</v>
      </c>
    </row>
    <row r="143" spans="2:3" s="368" customFormat="1">
      <c r="B143" s="368" t="s">
        <v>3706</v>
      </c>
      <c r="C143" s="366" t="str">
        <f>lng_gameinfo!$O128</f>
        <v>글로리 유업의 아줌마는 아직도 그 난리를 치고 다니나 보네요. 에휴…</v>
      </c>
    </row>
    <row r="144" spans="2:3" s="368" customFormat="1">
      <c r="B144" s="368" t="s">
        <v>3707</v>
      </c>
      <c r="C144" s="366" t="str">
        <f>lng_gameinfo!$O129</f>
        <v>짜요 목장에서 나오는 우유는 이미 프리티 유업에서 큰 신뢰를 받고 있어요. 알고 계세요?</v>
      </c>
    </row>
    <row r="145" spans="1:14" s="368" customFormat="1">
      <c r="B145" s="368" t="s">
        <v>3708</v>
      </c>
      <c r="C145" s="366" t="str">
        <f>lng_gameinfo!$O130</f>
        <v>프리티 유업은 밀크랜드에서 가장 큰 유업 회사중 하나에요. 그만큼 비싸게 사줄수도 있구요.</v>
      </c>
    </row>
    <row r="146" spans="1:14" s="368" customFormat="1">
      <c r="B146" s="368" t="s">
        <v>3709</v>
      </c>
      <c r="C146" s="366" t="str">
        <f>lng_gameinfo!$O131</f>
        <v>음~ 이번 우유도 고소한게 아주 맛있겠네요.</v>
      </c>
    </row>
    <row r="147" spans="1:14" s="368" customFormat="1">
      <c r="B147" s="368" t="s">
        <v>3710</v>
      </c>
      <c r="C147" s="366" t="str">
        <f>lng_gameinfo!$O132</f>
        <v>제가 어려보인다고 대충대충 거래하면 재미없을 거에요…</v>
      </c>
    </row>
    <row r="148" spans="1:14" s="368" customFormat="1">
      <c r="B148" s="368" t="s">
        <v>3711</v>
      </c>
      <c r="C148" s="366" t="str">
        <f>lng_gameinfo!$O133</f>
        <v>카우그룹 회장님 만나보셨어요? 아마 만나면 재미있을거에요. 아무튼 우유부터!</v>
      </c>
    </row>
    <row r="149" spans="1:14" s="368" customFormat="1">
      <c r="B149" s="368" t="s">
        <v>3712</v>
      </c>
      <c r="C149" s="366" t="str">
        <f>lng_gameinfo!$O134</f>
        <v>음메?(우유는 어디있냐고 물어보는것 같다)</v>
      </c>
    </row>
    <row r="150" spans="1:14" s="368" customFormat="1">
      <c r="B150" s="368" t="s">
        <v>3713</v>
      </c>
      <c r="C150" s="366" t="str">
        <f>lng_gameinfo!$O135</f>
        <v>음메~(신선도가 높은 우유로 최대한 많이 달라는 것 같다)</v>
      </c>
    </row>
    <row r="151" spans="1:14" s="368" customFormat="1">
      <c r="B151" s="368" t="s">
        <v>3714</v>
      </c>
      <c r="C151" s="366" t="str">
        <f>lng_gameinfo!$O136</f>
        <v>움메~~메에?(소가 회장 하는걸 처음보냐고 하는 것 같다)</v>
      </c>
    </row>
    <row r="152" spans="1:14" s="368" customFormat="1">
      <c r="B152" s="368" t="s">
        <v>3715</v>
      </c>
      <c r="C152" s="366" t="str">
        <f>lng_gameinfo!$O137</f>
        <v>무우~(글로리 유업과 프리티 유업은 카우 그룹의 계열인데, 둘이 맨날 싸워 걱정이라는 것 같다)</v>
      </c>
    </row>
    <row r="153" spans="1:14" s="368" customFormat="1">
      <c r="B153" s="368" t="s">
        <v>3716</v>
      </c>
      <c r="C153" s="366" t="str">
        <f>lng_gameinfo!$O138</f>
        <v>무우?(내가 지금 소라고 무시했다간 국물도 없다는 것 같다)</v>
      </c>
    </row>
    <row r="154" spans="1:14" s="368" customFormat="1">
      <c r="B154" s="368" t="s">
        <v>3717</v>
      </c>
      <c r="C154" s="366" t="str">
        <f>lng_gameinfo!$O139</f>
        <v>움메…(프리티 유업의 꼬맹이가 맨날 회장실로 찾아와서 힘들어 죽겠다고 하는것 같다)</v>
      </c>
    </row>
    <row r="155" spans="1:14" s="368" customFormat="1">
      <c r="B155" s="368" t="s">
        <v>3718</v>
      </c>
      <c r="C155" s="366" t="str">
        <f>lng_gameinfo!$O140</f>
        <v>음머~~어!(카우 그룹에서는 짜요 목장의 우유를 가장 선호한다고 하는 것 같다)</v>
      </c>
    </row>
    <row r="156" spans="1:14" s="368" customFormat="1">
      <c r="B156" s="368" t="s">
        <v>3719</v>
      </c>
      <c r="C156" s="366" t="str">
        <f>lng_gameinfo!$O141</f>
        <v>머어? 음머..(품질과 수량이 충분하다면 누구보다 가장 높은 값을 지불해 준다고 하는 것 같다)</v>
      </c>
    </row>
    <row r="157" spans="1:14" s="368" customFormat="1">
      <c r="B157" s="368" t="s">
        <v>3720</v>
      </c>
      <c r="C157" s="366" t="str">
        <f>lng_gameinfo!$O142</f>
        <v>움머~(저기 보이는 소가 맛있는게 먹고 싶다고 하니 나중에 잘 챙겨주라고 하는 것 같다)</v>
      </c>
    </row>
    <row r="158" spans="1:14" s="368" customFormat="1">
      <c r="B158" s="368" t="s">
        <v>3721</v>
      </c>
      <c r="C158" s="366" t="str">
        <f>lng_gameinfo!$O143</f>
        <v>움머~!(다음에 또 올테니 그때는 간식으로 먹을 건초를 좀 마련해 두라고 하는 것 같다)</v>
      </c>
    </row>
    <row r="159" spans="1:14" s="368" customFormat="1">
      <c r="B159" s="368" t="s">
        <v>3722</v>
      </c>
      <c r="C159" s="366" t="str">
        <f>lng_gameinfo!$O144</f>
        <v>움메에~(이건 대체 뭔 말인지 못알아 듣겠다...)</v>
      </c>
    </row>
    <row r="160" spans="1:14">
      <c r="A160" s="364" t="s">
        <v>14</v>
      </c>
      <c r="B160" s="364"/>
      <c r="C160" s="365" t="s">
        <v>15</v>
      </c>
      <c r="D160" s="365" t="s">
        <v>16</v>
      </c>
      <c r="E160" s="365" t="s">
        <v>17</v>
      </c>
      <c r="F160" s="365" t="s">
        <v>18</v>
      </c>
      <c r="G160" s="365" t="s">
        <v>19</v>
      </c>
      <c r="H160" s="365" t="s">
        <v>20</v>
      </c>
      <c r="I160" s="365" t="s">
        <v>21</v>
      </c>
      <c r="J160" s="365"/>
      <c r="K160" s="365"/>
      <c r="L160" s="403"/>
      <c r="M160" s="403"/>
      <c r="N160" s="403"/>
    </row>
    <row r="161" spans="1:14">
      <c r="A161" s="404" t="s">
        <v>22</v>
      </c>
      <c r="B161" s="404" t="s">
        <v>685</v>
      </c>
      <c r="C161" s="367" t="s">
        <v>23</v>
      </c>
      <c r="D161" s="367" t="s">
        <v>24</v>
      </c>
      <c r="E161" s="367" t="s">
        <v>25</v>
      </c>
      <c r="F161" s="367" t="s">
        <v>26</v>
      </c>
      <c r="G161" s="367" t="s">
        <v>27</v>
      </c>
      <c r="H161" s="367" t="s">
        <v>28</v>
      </c>
      <c r="I161" s="367" t="s">
        <v>29</v>
      </c>
      <c r="J161" s="367" t="s">
        <v>1040</v>
      </c>
      <c r="K161" s="367" t="s">
        <v>1041</v>
      </c>
      <c r="L161" s="367"/>
      <c r="M161" s="367"/>
      <c r="N161" s="367"/>
    </row>
    <row r="162" spans="1:14">
      <c r="B162" s="366">
        <v>80100</v>
      </c>
      <c r="C162" s="366">
        <v>5</v>
      </c>
      <c r="D162" s="366">
        <v>-15</v>
      </c>
      <c r="E162" s="366">
        <v>-15</v>
      </c>
      <c r="F162" s="366">
        <v>6</v>
      </c>
      <c r="G162" s="366">
        <v>100</v>
      </c>
      <c r="H162" s="366">
        <v>0</v>
      </c>
      <c r="I162" s="366">
        <v>3</v>
      </c>
      <c r="J162" s="366">
        <v>9</v>
      </c>
      <c r="K162" s="366">
        <v>14</v>
      </c>
    </row>
    <row r="163" spans="1:14">
      <c r="A163" s="405" t="s">
        <v>13</v>
      </c>
      <c r="B163" s="405"/>
      <c r="C163" s="405" t="s">
        <v>30</v>
      </c>
      <c r="D163" s="405"/>
      <c r="E163" s="405"/>
      <c r="F163" s="405"/>
      <c r="G163" s="405"/>
      <c r="H163" s="405"/>
      <c r="I163" s="405"/>
    </row>
    <row r="164" spans="1:14">
      <c r="A164" s="406" t="s">
        <v>31</v>
      </c>
      <c r="B164" s="404" t="s">
        <v>685</v>
      </c>
      <c r="C164" s="406" t="s">
        <v>32</v>
      </c>
      <c r="D164" s="406" t="s">
        <v>33</v>
      </c>
      <c r="E164" s="406" t="s">
        <v>34</v>
      </c>
      <c r="F164" s="406" t="s">
        <v>35</v>
      </c>
      <c r="G164" s="406" t="s">
        <v>2128</v>
      </c>
      <c r="H164" s="406"/>
      <c r="I164" s="406"/>
    </row>
    <row r="165" spans="1:14">
      <c r="B165" s="366">
        <v>80200</v>
      </c>
      <c r="C165" s="407">
        <v>1</v>
      </c>
      <c r="D165" s="408">
        <v>255</v>
      </c>
      <c r="E165" s="408">
        <v>229</v>
      </c>
      <c r="F165" s="408">
        <v>158</v>
      </c>
      <c r="G165" s="407" t="s">
        <v>36</v>
      </c>
    </row>
    <row r="166" spans="1:14">
      <c r="B166" s="366">
        <v>80201</v>
      </c>
      <c r="C166" s="407">
        <v>2</v>
      </c>
      <c r="D166" s="408">
        <v>185</v>
      </c>
      <c r="E166" s="408">
        <v>231</v>
      </c>
      <c r="F166" s="408">
        <v>255</v>
      </c>
      <c r="G166" s="407" t="s">
        <v>37</v>
      </c>
    </row>
    <row r="167" spans="1:14">
      <c r="B167" s="366">
        <v>80202</v>
      </c>
      <c r="C167" s="407">
        <v>3</v>
      </c>
      <c r="D167" s="408">
        <v>73</v>
      </c>
      <c r="E167" s="408">
        <v>170</v>
      </c>
      <c r="F167" s="408">
        <v>211</v>
      </c>
      <c r="G167" s="407" t="s">
        <v>38</v>
      </c>
    </row>
    <row r="168" spans="1:14">
      <c r="B168" s="366">
        <v>80203</v>
      </c>
      <c r="C168" s="407">
        <v>4</v>
      </c>
      <c r="D168" s="408">
        <v>202</v>
      </c>
      <c r="E168" s="408">
        <v>124</v>
      </c>
      <c r="F168" s="408">
        <v>255</v>
      </c>
      <c r="G168" s="407" t="s">
        <v>39</v>
      </c>
    </row>
    <row r="169" spans="1:14">
      <c r="B169" s="366">
        <v>80204</v>
      </c>
      <c r="C169" s="407">
        <v>5</v>
      </c>
      <c r="D169" s="408">
        <v>255</v>
      </c>
      <c r="E169" s="408">
        <v>156</v>
      </c>
      <c r="F169" s="408">
        <v>179</v>
      </c>
      <c r="G169" s="407" t="s">
        <v>40</v>
      </c>
    </row>
    <row r="170" spans="1:14">
      <c r="B170" s="366">
        <v>80205</v>
      </c>
      <c r="C170" s="407">
        <v>6</v>
      </c>
      <c r="D170" s="408">
        <v>196</v>
      </c>
      <c r="E170" s="408">
        <v>186</v>
      </c>
      <c r="F170" s="408">
        <v>255</v>
      </c>
      <c r="G170" s="407" t="s">
        <v>41</v>
      </c>
    </row>
    <row r="171" spans="1:14">
      <c r="B171" s="366">
        <v>80206</v>
      </c>
      <c r="C171" s="409">
        <v>7</v>
      </c>
      <c r="D171" s="410">
        <v>173</v>
      </c>
      <c r="E171" s="410">
        <v>109</v>
      </c>
      <c r="F171" s="410">
        <v>66</v>
      </c>
      <c r="G171" s="409" t="s">
        <v>42</v>
      </c>
    </row>
    <row r="172" spans="1:14">
      <c r="A172" s="411"/>
      <c r="B172" s="366">
        <v>80207</v>
      </c>
      <c r="C172" s="409">
        <v>8</v>
      </c>
      <c r="D172" s="410">
        <v>192</v>
      </c>
      <c r="E172" s="410">
        <v>255</v>
      </c>
      <c r="F172" s="410">
        <v>255</v>
      </c>
      <c r="G172" s="409" t="s">
        <v>43</v>
      </c>
      <c r="H172" s="411"/>
      <c r="I172" s="411"/>
    </row>
    <row r="173" spans="1:14">
      <c r="B173" s="366">
        <v>80208</v>
      </c>
      <c r="C173" s="409">
        <v>9</v>
      </c>
      <c r="D173" s="410">
        <v>255</v>
      </c>
      <c r="E173" s="410">
        <v>225</v>
      </c>
      <c r="F173" s="410">
        <v>129</v>
      </c>
      <c r="G173" s="409" t="s">
        <v>44</v>
      </c>
    </row>
    <row r="174" spans="1:14">
      <c r="B174" s="366">
        <v>80209</v>
      </c>
      <c r="C174" s="409">
        <v>10</v>
      </c>
      <c r="D174" s="410">
        <v>135</v>
      </c>
      <c r="E174" s="410">
        <v>160</v>
      </c>
      <c r="F174" s="410">
        <v>202</v>
      </c>
      <c r="G174" s="409" t="s">
        <v>45</v>
      </c>
    </row>
    <row r="175" spans="1:14">
      <c r="B175" s="366">
        <v>80210</v>
      </c>
      <c r="C175" s="409">
        <v>11</v>
      </c>
      <c r="D175" s="410">
        <v>255</v>
      </c>
      <c r="E175" s="410">
        <v>253</v>
      </c>
      <c r="F175" s="410">
        <v>202</v>
      </c>
      <c r="G175" s="409" t="s">
        <v>46</v>
      </c>
    </row>
    <row r="176" spans="1:14">
      <c r="B176" s="366">
        <v>80211</v>
      </c>
      <c r="C176" s="409">
        <v>12</v>
      </c>
      <c r="D176" s="410">
        <v>202</v>
      </c>
      <c r="E176" s="410">
        <v>255</v>
      </c>
      <c r="F176" s="410">
        <v>244</v>
      </c>
      <c r="G176" s="409" t="s">
        <v>47</v>
      </c>
    </row>
    <row r="177" spans="1:17">
      <c r="B177" s="366">
        <v>80212</v>
      </c>
      <c r="C177" s="407">
        <v>13</v>
      </c>
      <c r="D177" s="408">
        <v>255</v>
      </c>
      <c r="E177" s="408">
        <v>238</v>
      </c>
      <c r="F177" s="408">
        <v>190</v>
      </c>
      <c r="G177" s="407" t="s">
        <v>48</v>
      </c>
    </row>
    <row r="178" spans="1:17">
      <c r="B178" s="366">
        <v>80213</v>
      </c>
      <c r="C178" s="407">
        <v>14</v>
      </c>
      <c r="D178" s="408">
        <v>205</v>
      </c>
      <c r="E178" s="408">
        <v>231</v>
      </c>
      <c r="F178" s="408">
        <v>247</v>
      </c>
      <c r="G178" s="407" t="s">
        <v>49</v>
      </c>
    </row>
    <row r="179" spans="1:17">
      <c r="B179" s="366">
        <v>80214</v>
      </c>
      <c r="C179" s="407">
        <v>15</v>
      </c>
      <c r="D179" s="408">
        <v>255</v>
      </c>
      <c r="E179" s="408">
        <v>239</v>
      </c>
      <c r="F179" s="408">
        <v>143</v>
      </c>
      <c r="G179" s="407" t="s">
        <v>50</v>
      </c>
    </row>
    <row r="180" spans="1:17">
      <c r="B180" s="366">
        <v>80215</v>
      </c>
      <c r="C180" s="407">
        <v>16</v>
      </c>
      <c r="D180" s="408">
        <v>240</v>
      </c>
      <c r="E180" s="408">
        <v>240</v>
      </c>
      <c r="F180" s="408">
        <v>255</v>
      </c>
      <c r="G180" s="407" t="s">
        <v>51</v>
      </c>
    </row>
    <row r="181" spans="1:17">
      <c r="B181" s="366">
        <v>80216</v>
      </c>
      <c r="C181" s="407">
        <v>17</v>
      </c>
      <c r="D181" s="408">
        <v>255</v>
      </c>
      <c r="E181" s="408">
        <v>162</v>
      </c>
      <c r="F181" s="408">
        <v>162</v>
      </c>
      <c r="G181" s="407" t="s">
        <v>52</v>
      </c>
    </row>
    <row r="182" spans="1:17">
      <c r="B182" s="366">
        <v>80217</v>
      </c>
      <c r="C182" s="407">
        <v>18</v>
      </c>
      <c r="D182" s="408">
        <v>183</v>
      </c>
      <c r="E182" s="408">
        <v>200</v>
      </c>
      <c r="F182" s="408">
        <v>255</v>
      </c>
      <c r="G182" s="407" t="s">
        <v>53</v>
      </c>
    </row>
    <row r="183" spans="1:17">
      <c r="A183" s="405" t="s">
        <v>13</v>
      </c>
      <c r="B183" s="405"/>
      <c r="C183" s="405" t="s">
        <v>54</v>
      </c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</row>
    <row r="184" spans="1:17">
      <c r="A184" s="406" t="s">
        <v>55</v>
      </c>
      <c r="B184" s="404" t="s">
        <v>685</v>
      </c>
      <c r="C184" s="406" t="s">
        <v>56</v>
      </c>
      <c r="D184" s="406" t="s">
        <v>57</v>
      </c>
      <c r="E184" s="406" t="s">
        <v>58</v>
      </c>
      <c r="F184" s="406" t="s">
        <v>59</v>
      </c>
      <c r="G184" s="406" t="s">
        <v>60</v>
      </c>
      <c r="H184" s="406" t="s">
        <v>61</v>
      </c>
      <c r="I184" s="406" t="s">
        <v>62</v>
      </c>
      <c r="J184" s="406" t="s">
        <v>63</v>
      </c>
      <c r="K184" s="406" t="s">
        <v>64</v>
      </c>
      <c r="L184" s="406" t="s">
        <v>65</v>
      </c>
      <c r="M184" s="406" t="s">
        <v>66</v>
      </c>
      <c r="N184" s="406" t="s">
        <v>67</v>
      </c>
      <c r="O184" s="406" t="s">
        <v>68</v>
      </c>
      <c r="P184" s="412" t="s">
        <v>69</v>
      </c>
      <c r="Q184" s="406" t="s">
        <v>70</v>
      </c>
    </row>
    <row r="185" spans="1:17">
      <c r="B185" s="366">
        <v>80300</v>
      </c>
      <c r="C185" s="413">
        <v>100</v>
      </c>
      <c r="D185" s="413" t="s">
        <v>71</v>
      </c>
      <c r="E185" s="413" t="s">
        <v>72</v>
      </c>
      <c r="F185" s="413" t="s">
        <v>73</v>
      </c>
      <c r="G185" s="413" t="s">
        <v>74</v>
      </c>
      <c r="H185" s="413" t="s">
        <v>75</v>
      </c>
      <c r="I185" s="413" t="s">
        <v>76</v>
      </c>
      <c r="J185" s="413" t="s">
        <v>77</v>
      </c>
      <c r="K185" s="413" t="s">
        <v>78</v>
      </c>
      <c r="L185" s="413" t="s">
        <v>79</v>
      </c>
      <c r="M185" s="413" t="s">
        <v>80</v>
      </c>
      <c r="N185" s="413" t="s">
        <v>81</v>
      </c>
      <c r="O185" s="413" t="s">
        <v>82</v>
      </c>
      <c r="P185" s="413" t="s">
        <v>83</v>
      </c>
      <c r="Q185" s="413" t="s">
        <v>84</v>
      </c>
    </row>
    <row r="186" spans="1:17">
      <c r="B186" s="366">
        <v>80300</v>
      </c>
      <c r="C186" s="413">
        <v>101</v>
      </c>
      <c r="D186" s="413" t="s">
        <v>71</v>
      </c>
      <c r="E186" s="413" t="s">
        <v>85</v>
      </c>
      <c r="F186" s="413" t="s">
        <v>86</v>
      </c>
      <c r="G186" s="413" t="s">
        <v>87</v>
      </c>
      <c r="H186" s="413" t="s">
        <v>88</v>
      </c>
      <c r="I186" s="413" t="s">
        <v>89</v>
      </c>
      <c r="J186" s="413" t="s">
        <v>90</v>
      </c>
      <c r="K186" s="413" t="s">
        <v>91</v>
      </c>
      <c r="L186" s="413" t="s">
        <v>92</v>
      </c>
      <c r="M186" s="413" t="s">
        <v>93</v>
      </c>
      <c r="N186" s="413" t="s">
        <v>94</v>
      </c>
      <c r="O186" s="413" t="s">
        <v>95</v>
      </c>
      <c r="P186" s="413" t="s">
        <v>96</v>
      </c>
      <c r="Q186" s="413" t="s">
        <v>97</v>
      </c>
    </row>
    <row r="187" spans="1:17">
      <c r="B187" s="366">
        <v>80300</v>
      </c>
      <c r="C187" s="413">
        <v>102</v>
      </c>
      <c r="D187" s="413" t="s">
        <v>71</v>
      </c>
      <c r="E187" s="413" t="s">
        <v>2129</v>
      </c>
      <c r="F187" s="413" t="s">
        <v>604</v>
      </c>
      <c r="G187" s="413" t="s">
        <v>605</v>
      </c>
      <c r="H187" s="413" t="s">
        <v>606</v>
      </c>
      <c r="I187" s="413" t="s">
        <v>607</v>
      </c>
      <c r="J187" s="413" t="s">
        <v>608</v>
      </c>
      <c r="K187" s="413" t="s">
        <v>609</v>
      </c>
      <c r="L187" s="413" t="s">
        <v>610</v>
      </c>
      <c r="M187" s="413" t="s">
        <v>611</v>
      </c>
      <c r="N187" s="413" t="s">
        <v>612</v>
      </c>
      <c r="O187" s="413" t="s">
        <v>613</v>
      </c>
      <c r="P187" s="413" t="s">
        <v>614</v>
      </c>
      <c r="Q187" s="413" t="s">
        <v>615</v>
      </c>
    </row>
    <row r="188" spans="1:17">
      <c r="B188" s="366">
        <v>80300</v>
      </c>
      <c r="C188" s="413">
        <v>103</v>
      </c>
      <c r="D188" s="413" t="s">
        <v>71</v>
      </c>
      <c r="E188" s="413" t="s">
        <v>2130</v>
      </c>
      <c r="F188" s="413" t="s">
        <v>658</v>
      </c>
      <c r="G188" s="413" t="s">
        <v>659</v>
      </c>
      <c r="H188" s="413" t="s">
        <v>660</v>
      </c>
      <c r="I188" s="413" t="s">
        <v>661</v>
      </c>
      <c r="J188" s="413" t="s">
        <v>662</v>
      </c>
      <c r="K188" s="413" t="s">
        <v>663</v>
      </c>
      <c r="L188" s="413" t="s">
        <v>664</v>
      </c>
      <c r="M188" s="413" t="s">
        <v>665</v>
      </c>
      <c r="N188" s="413" t="s">
        <v>666</v>
      </c>
      <c r="O188" s="413" t="s">
        <v>667</v>
      </c>
      <c r="P188" s="413" t="s">
        <v>668</v>
      </c>
      <c r="Q188" s="413" t="s">
        <v>669</v>
      </c>
    </row>
    <row r="189" spans="1:17">
      <c r="B189" s="366">
        <v>80300</v>
      </c>
      <c r="C189" s="413">
        <v>104</v>
      </c>
      <c r="D189" s="413" t="s">
        <v>71</v>
      </c>
      <c r="E189" s="413" t="s">
        <v>2131</v>
      </c>
      <c r="F189" s="413" t="s">
        <v>670</v>
      </c>
      <c r="G189" s="413" t="s">
        <v>671</v>
      </c>
      <c r="H189" s="413" t="s">
        <v>672</v>
      </c>
      <c r="I189" s="413" t="s">
        <v>673</v>
      </c>
      <c r="J189" s="413" t="s">
        <v>674</v>
      </c>
      <c r="K189" s="413" t="s">
        <v>675</v>
      </c>
      <c r="L189" s="413" t="s">
        <v>676</v>
      </c>
      <c r="M189" s="413" t="s">
        <v>677</v>
      </c>
      <c r="N189" s="413" t="s">
        <v>678</v>
      </c>
      <c r="O189" s="413" t="s">
        <v>679</v>
      </c>
      <c r="P189" s="413" t="s">
        <v>680</v>
      </c>
      <c r="Q189" s="413" t="s">
        <v>681</v>
      </c>
    </row>
    <row r="190" spans="1:17">
      <c r="B190" s="366">
        <v>80300</v>
      </c>
      <c r="C190" s="413">
        <v>200</v>
      </c>
      <c r="D190" s="413" t="s">
        <v>71</v>
      </c>
      <c r="E190" s="413" t="s">
        <v>2132</v>
      </c>
      <c r="F190" s="413" t="s">
        <v>2133</v>
      </c>
      <c r="G190" s="413" t="s">
        <v>98</v>
      </c>
      <c r="H190" s="413" t="s">
        <v>99</v>
      </c>
      <c r="I190" s="413" t="s">
        <v>100</v>
      </c>
      <c r="J190" s="413" t="s">
        <v>101</v>
      </c>
      <c r="K190" s="413" t="s">
        <v>102</v>
      </c>
      <c r="L190" s="413" t="s">
        <v>103</v>
      </c>
      <c r="M190" s="413" t="s">
        <v>104</v>
      </c>
      <c r="N190" s="413" t="s">
        <v>104</v>
      </c>
      <c r="O190" s="413" t="s">
        <v>104</v>
      </c>
      <c r="P190" s="413" t="s">
        <v>104</v>
      </c>
      <c r="Q190" s="413" t="s">
        <v>105</v>
      </c>
    </row>
    <row r="191" spans="1:17">
      <c r="B191" s="366">
        <v>80300</v>
      </c>
      <c r="C191" s="413">
        <v>201</v>
      </c>
      <c r="D191" s="413" t="s">
        <v>71</v>
      </c>
      <c r="E191" s="413" t="s">
        <v>106</v>
      </c>
      <c r="F191" s="413" t="s">
        <v>107</v>
      </c>
      <c r="G191" s="413" t="s">
        <v>108</v>
      </c>
      <c r="H191" s="413" t="s">
        <v>109</v>
      </c>
      <c r="I191" s="413" t="s">
        <v>110</v>
      </c>
      <c r="J191" s="413" t="s">
        <v>111</v>
      </c>
      <c r="K191" s="413" t="s">
        <v>112</v>
      </c>
      <c r="L191" s="413" t="s">
        <v>113</v>
      </c>
      <c r="M191" s="413" t="s">
        <v>114</v>
      </c>
      <c r="N191" s="413" t="s">
        <v>115</v>
      </c>
      <c r="O191" s="413" t="s">
        <v>116</v>
      </c>
      <c r="P191" s="413" t="s">
        <v>117</v>
      </c>
      <c r="Q191" s="413" t="s">
        <v>118</v>
      </c>
    </row>
    <row r="192" spans="1:17">
      <c r="B192" s="366">
        <v>80300</v>
      </c>
      <c r="C192" s="413">
        <v>202</v>
      </c>
      <c r="D192" s="413" t="s">
        <v>71</v>
      </c>
      <c r="E192" s="413" t="s">
        <v>119</v>
      </c>
      <c r="F192" s="413" t="s">
        <v>120</v>
      </c>
      <c r="G192" s="413" t="s">
        <v>121</v>
      </c>
      <c r="H192" s="413" t="s">
        <v>122</v>
      </c>
      <c r="I192" s="413" t="s">
        <v>123</v>
      </c>
      <c r="J192" s="413" t="s">
        <v>124</v>
      </c>
      <c r="K192" s="413" t="s">
        <v>125</v>
      </c>
      <c r="L192" s="413" t="s">
        <v>126</v>
      </c>
      <c r="M192" s="413" t="s">
        <v>127</v>
      </c>
      <c r="N192" s="413" t="s">
        <v>128</v>
      </c>
      <c r="O192" s="413" t="s">
        <v>129</v>
      </c>
      <c r="P192" s="413" t="s">
        <v>130</v>
      </c>
      <c r="Q192" s="413" t="s">
        <v>131</v>
      </c>
    </row>
    <row r="193" spans="2:17">
      <c r="B193" s="366">
        <v>80300</v>
      </c>
      <c r="C193" s="413">
        <v>203</v>
      </c>
      <c r="D193" s="413" t="s">
        <v>71</v>
      </c>
      <c r="E193" s="413" t="s">
        <v>132</v>
      </c>
      <c r="F193" s="413" t="s">
        <v>133</v>
      </c>
      <c r="G193" s="413" t="s">
        <v>134</v>
      </c>
      <c r="H193" s="413" t="s">
        <v>135</v>
      </c>
      <c r="I193" s="413" t="s">
        <v>136</v>
      </c>
      <c r="J193" s="413" t="s">
        <v>137</v>
      </c>
      <c r="K193" s="413" t="s">
        <v>138</v>
      </c>
      <c r="L193" s="413" t="s">
        <v>139</v>
      </c>
      <c r="M193" s="413" t="s">
        <v>140</v>
      </c>
      <c r="N193" s="413" t="s">
        <v>141</v>
      </c>
      <c r="O193" s="413" t="s">
        <v>142</v>
      </c>
      <c r="P193" s="413" t="s">
        <v>143</v>
      </c>
      <c r="Q193" s="413" t="s">
        <v>144</v>
      </c>
    </row>
    <row r="194" spans="2:17">
      <c r="B194" s="366">
        <v>80300</v>
      </c>
      <c r="C194" s="413">
        <v>204</v>
      </c>
      <c r="D194" s="413" t="s">
        <v>71</v>
      </c>
      <c r="E194" s="413" t="s">
        <v>145</v>
      </c>
      <c r="F194" s="413" t="s">
        <v>146</v>
      </c>
      <c r="G194" s="413" t="s">
        <v>147</v>
      </c>
      <c r="H194" s="413" t="s">
        <v>148</v>
      </c>
      <c r="I194" s="413" t="s">
        <v>149</v>
      </c>
      <c r="J194" s="413" t="s">
        <v>150</v>
      </c>
      <c r="K194" s="413" t="s">
        <v>151</v>
      </c>
      <c r="L194" s="413" t="s">
        <v>152</v>
      </c>
      <c r="M194" s="413" t="s">
        <v>153</v>
      </c>
      <c r="N194" s="413" t="s">
        <v>154</v>
      </c>
      <c r="O194" s="413" t="s">
        <v>155</v>
      </c>
      <c r="P194" s="413" t="s">
        <v>156</v>
      </c>
      <c r="Q194" s="413" t="s">
        <v>157</v>
      </c>
    </row>
    <row r="195" spans="2:17">
      <c r="B195" s="366">
        <v>80300</v>
      </c>
      <c r="C195" s="413">
        <v>205</v>
      </c>
      <c r="D195" s="413" t="s">
        <v>71</v>
      </c>
      <c r="E195" s="413" t="s">
        <v>158</v>
      </c>
      <c r="F195" s="413" t="s">
        <v>159</v>
      </c>
      <c r="G195" s="413" t="s">
        <v>160</v>
      </c>
      <c r="H195" s="413" t="s">
        <v>161</v>
      </c>
      <c r="I195" s="413" t="s">
        <v>162</v>
      </c>
      <c r="J195" s="413" t="s">
        <v>163</v>
      </c>
      <c r="K195" s="413" t="s">
        <v>164</v>
      </c>
      <c r="L195" s="413" t="s">
        <v>165</v>
      </c>
      <c r="M195" s="413" t="s">
        <v>166</v>
      </c>
      <c r="N195" s="413" t="s">
        <v>167</v>
      </c>
      <c r="O195" s="413" t="s">
        <v>168</v>
      </c>
      <c r="P195" s="413" t="s">
        <v>169</v>
      </c>
      <c r="Q195" s="413" t="s">
        <v>170</v>
      </c>
    </row>
    <row r="196" spans="2:17">
      <c r="B196" s="366">
        <v>80300</v>
      </c>
      <c r="C196" s="413">
        <v>206</v>
      </c>
      <c r="D196" s="413" t="s">
        <v>2134</v>
      </c>
      <c r="E196" s="413" t="s">
        <v>171</v>
      </c>
      <c r="F196" s="413" t="s">
        <v>172</v>
      </c>
      <c r="G196" s="413" t="s">
        <v>173</v>
      </c>
      <c r="H196" s="413" t="s">
        <v>174</v>
      </c>
      <c r="I196" s="413" t="s">
        <v>175</v>
      </c>
      <c r="J196" s="413" t="s">
        <v>176</v>
      </c>
      <c r="K196" s="413" t="s">
        <v>177</v>
      </c>
      <c r="L196" s="413" t="s">
        <v>178</v>
      </c>
      <c r="M196" s="413" t="s">
        <v>179</v>
      </c>
      <c r="N196" s="413" t="s">
        <v>180</v>
      </c>
      <c r="O196" s="413" t="s">
        <v>181</v>
      </c>
      <c r="P196" s="413" t="s">
        <v>182</v>
      </c>
      <c r="Q196" s="413" t="s">
        <v>183</v>
      </c>
    </row>
    <row r="197" spans="2:17">
      <c r="B197" s="366">
        <v>80300</v>
      </c>
      <c r="C197" s="413">
        <v>207</v>
      </c>
      <c r="D197" s="413" t="s">
        <v>71</v>
      </c>
      <c r="E197" s="413" t="s">
        <v>184</v>
      </c>
      <c r="F197" s="413" t="s">
        <v>185</v>
      </c>
      <c r="G197" s="413" t="s">
        <v>186</v>
      </c>
      <c r="H197" s="413" t="s">
        <v>187</v>
      </c>
      <c r="I197" s="413" t="s">
        <v>188</v>
      </c>
      <c r="J197" s="413" t="s">
        <v>189</v>
      </c>
      <c r="K197" s="413" t="s">
        <v>190</v>
      </c>
      <c r="L197" s="413" t="s">
        <v>191</v>
      </c>
      <c r="M197" s="413" t="s">
        <v>192</v>
      </c>
      <c r="N197" s="413" t="s">
        <v>193</v>
      </c>
      <c r="O197" s="413" t="s">
        <v>194</v>
      </c>
      <c r="P197" s="413" t="s">
        <v>195</v>
      </c>
      <c r="Q197" s="413" t="s">
        <v>196</v>
      </c>
    </row>
    <row r="198" spans="2:17">
      <c r="B198" s="366">
        <v>80300</v>
      </c>
      <c r="C198" s="413">
        <v>208</v>
      </c>
      <c r="D198" s="413" t="s">
        <v>71</v>
      </c>
      <c r="E198" s="413" t="s">
        <v>197</v>
      </c>
      <c r="F198" s="413" t="s">
        <v>198</v>
      </c>
      <c r="G198" s="413" t="s">
        <v>199</v>
      </c>
      <c r="H198" s="413" t="s">
        <v>200</v>
      </c>
      <c r="I198" s="413" t="s">
        <v>201</v>
      </c>
      <c r="J198" s="413" t="s">
        <v>202</v>
      </c>
      <c r="K198" s="413" t="s">
        <v>203</v>
      </c>
      <c r="L198" s="413" t="s">
        <v>204</v>
      </c>
      <c r="M198" s="413" t="s">
        <v>205</v>
      </c>
      <c r="N198" s="413" t="s">
        <v>965</v>
      </c>
      <c r="O198" s="413" t="s">
        <v>966</v>
      </c>
      <c r="P198" s="413" t="s">
        <v>967</v>
      </c>
      <c r="Q198" s="413" t="s">
        <v>206</v>
      </c>
    </row>
    <row r="199" spans="2:17">
      <c r="B199" s="366">
        <v>80300</v>
      </c>
      <c r="C199" s="413">
        <v>209</v>
      </c>
      <c r="D199" s="413" t="s">
        <v>2134</v>
      </c>
      <c r="E199" s="413" t="s">
        <v>2135</v>
      </c>
      <c r="F199" s="413" t="s">
        <v>953</v>
      </c>
      <c r="G199" s="413" t="s">
        <v>954</v>
      </c>
      <c r="H199" s="413" t="s">
        <v>955</v>
      </c>
      <c r="I199" s="413" t="s">
        <v>956</v>
      </c>
      <c r="J199" s="413" t="s">
        <v>957</v>
      </c>
      <c r="K199" s="413" t="s">
        <v>958</v>
      </c>
      <c r="L199" s="413" t="s">
        <v>959</v>
      </c>
      <c r="M199" s="413" t="s">
        <v>960</v>
      </c>
      <c r="N199" s="413" t="s">
        <v>961</v>
      </c>
      <c r="O199" s="413" t="s">
        <v>962</v>
      </c>
      <c r="P199" s="413" t="s">
        <v>963</v>
      </c>
      <c r="Q199" s="413" t="s">
        <v>964</v>
      </c>
    </row>
    <row r="200" spans="2:17">
      <c r="B200" s="366">
        <v>80300</v>
      </c>
      <c r="C200" s="413">
        <v>210</v>
      </c>
      <c r="D200" s="413" t="s">
        <v>2134</v>
      </c>
      <c r="E200" s="413" t="s">
        <v>2136</v>
      </c>
      <c r="F200" s="413" t="s">
        <v>968</v>
      </c>
      <c r="G200" s="413" t="s">
        <v>969</v>
      </c>
      <c r="H200" s="413" t="s">
        <v>970</v>
      </c>
      <c r="I200" s="413" t="s">
        <v>971</v>
      </c>
      <c r="J200" s="413" t="s">
        <v>972</v>
      </c>
      <c r="K200" s="413" t="s">
        <v>973</v>
      </c>
      <c r="L200" s="413" t="s">
        <v>974</v>
      </c>
      <c r="M200" s="413" t="s">
        <v>975</v>
      </c>
      <c r="N200" s="413" t="s">
        <v>976</v>
      </c>
      <c r="O200" s="413" t="s">
        <v>977</v>
      </c>
      <c r="P200" s="413" t="s">
        <v>978</v>
      </c>
      <c r="Q200" s="413" t="s">
        <v>979</v>
      </c>
    </row>
    <row r="201" spans="2:17" s="414" customFormat="1">
      <c r="B201" s="414">
        <v>80300</v>
      </c>
      <c r="C201" s="414">
        <v>211</v>
      </c>
      <c r="D201" s="414" t="s">
        <v>2733</v>
      </c>
      <c r="E201" s="414" t="s">
        <v>2734</v>
      </c>
      <c r="F201" s="414" t="s">
        <v>2735</v>
      </c>
      <c r="G201" s="414" t="s">
        <v>2736</v>
      </c>
      <c r="H201" s="414" t="s">
        <v>2737</v>
      </c>
      <c r="I201" s="414" t="s">
        <v>2738</v>
      </c>
      <c r="J201" s="414" t="s">
        <v>2739</v>
      </c>
      <c r="K201" s="414" t="s">
        <v>2740</v>
      </c>
      <c r="L201" s="414" t="s">
        <v>2741</v>
      </c>
      <c r="M201" s="414" t="s">
        <v>2742</v>
      </c>
      <c r="N201" s="414" t="s">
        <v>2743</v>
      </c>
      <c r="O201" s="414" t="s">
        <v>2744</v>
      </c>
      <c r="P201" s="414" t="s">
        <v>2745</v>
      </c>
      <c r="Q201" s="414" t="s">
        <v>2746</v>
      </c>
    </row>
    <row r="202" spans="2:17" s="414" customFormat="1">
      <c r="B202" s="414">
        <v>80300</v>
      </c>
      <c r="C202" s="414">
        <v>212</v>
      </c>
      <c r="D202" s="414" t="s">
        <v>2717</v>
      </c>
      <c r="E202" s="414" t="s">
        <v>2773</v>
      </c>
      <c r="F202" s="414" t="s">
        <v>2774</v>
      </c>
      <c r="G202" s="414" t="s">
        <v>2775</v>
      </c>
      <c r="H202" s="414" t="s">
        <v>2776</v>
      </c>
      <c r="I202" s="414" t="s">
        <v>2777</v>
      </c>
      <c r="J202" s="414" t="s">
        <v>2778</v>
      </c>
      <c r="K202" s="414" t="s">
        <v>2779</v>
      </c>
      <c r="L202" s="414" t="s">
        <v>2780</v>
      </c>
      <c r="M202" s="414" t="s">
        <v>2781</v>
      </c>
      <c r="N202" s="414" t="s">
        <v>2782</v>
      </c>
      <c r="O202" s="414" t="s">
        <v>2783</v>
      </c>
      <c r="P202" s="414" t="s">
        <v>2784</v>
      </c>
      <c r="Q202" s="414" t="s">
        <v>2785</v>
      </c>
    </row>
    <row r="203" spans="2:17" s="414" customFormat="1">
      <c r="B203" s="414">
        <v>80300</v>
      </c>
      <c r="C203" s="414">
        <v>213</v>
      </c>
      <c r="D203" s="414" t="s">
        <v>2717</v>
      </c>
      <c r="E203" s="414" t="s">
        <v>2786</v>
      </c>
      <c r="F203" s="414" t="s">
        <v>2787</v>
      </c>
      <c r="G203" s="414" t="s">
        <v>2788</v>
      </c>
      <c r="H203" s="414" t="s">
        <v>2789</v>
      </c>
      <c r="I203" s="414" t="s">
        <v>2790</v>
      </c>
      <c r="J203" s="414" t="s">
        <v>2791</v>
      </c>
      <c r="K203" s="414" t="s">
        <v>2792</v>
      </c>
      <c r="L203" s="414" t="s">
        <v>2793</v>
      </c>
      <c r="M203" s="414" t="s">
        <v>2794</v>
      </c>
      <c r="N203" s="414" t="s">
        <v>2795</v>
      </c>
      <c r="O203" s="414" t="s">
        <v>2796</v>
      </c>
      <c r="P203" s="414" t="s">
        <v>2797</v>
      </c>
      <c r="Q203" s="414" t="s">
        <v>2798</v>
      </c>
    </row>
    <row r="204" spans="2:17" s="414" customFormat="1">
      <c r="B204" s="414">
        <v>80300</v>
      </c>
      <c r="C204" s="414">
        <v>214</v>
      </c>
      <c r="D204" s="414" t="s">
        <v>2717</v>
      </c>
      <c r="E204" s="414" t="s">
        <v>2878</v>
      </c>
      <c r="F204" s="414" t="s">
        <v>2879</v>
      </c>
      <c r="G204" s="414" t="s">
        <v>2880</v>
      </c>
      <c r="H204" s="414" t="s">
        <v>2881</v>
      </c>
      <c r="I204" s="414" t="s">
        <v>2882</v>
      </c>
      <c r="J204" s="414" t="s">
        <v>2883</v>
      </c>
      <c r="K204" s="414" t="s">
        <v>2884</v>
      </c>
      <c r="L204" s="414" t="s">
        <v>2885</v>
      </c>
      <c r="M204" s="414" t="s">
        <v>2886</v>
      </c>
      <c r="N204" s="414" t="s">
        <v>2887</v>
      </c>
      <c r="O204" s="414" t="s">
        <v>2888</v>
      </c>
      <c r="P204" s="414" t="s">
        <v>2889</v>
      </c>
      <c r="Q204" s="414" t="s">
        <v>2890</v>
      </c>
    </row>
    <row r="205" spans="2:17" s="407" customFormat="1">
      <c r="B205" s="414">
        <v>80300</v>
      </c>
      <c r="C205" s="407">
        <v>215</v>
      </c>
      <c r="D205" s="407" t="s">
        <v>3754</v>
      </c>
      <c r="E205" s="407" t="s">
        <v>3755</v>
      </c>
      <c r="F205" s="407" t="s">
        <v>3756</v>
      </c>
      <c r="G205" s="407" t="s">
        <v>3757</v>
      </c>
      <c r="H205" s="407" t="s">
        <v>3758</v>
      </c>
      <c r="I205" s="407" t="s">
        <v>3759</v>
      </c>
      <c r="J205" s="407" t="s">
        <v>3760</v>
      </c>
      <c r="K205" s="407" t="s">
        <v>3761</v>
      </c>
      <c r="L205" s="407" t="s">
        <v>3762</v>
      </c>
      <c r="M205" s="407" t="s">
        <v>3763</v>
      </c>
      <c r="N205" s="407" t="s">
        <v>3764</v>
      </c>
      <c r="O205" s="407" t="s">
        <v>3765</v>
      </c>
      <c r="P205" s="407" t="s">
        <v>3766</v>
      </c>
      <c r="Q205" s="407" t="s">
        <v>3767</v>
      </c>
    </row>
    <row r="206" spans="2:17" s="407" customFormat="1">
      <c r="B206" s="414">
        <v>80300</v>
      </c>
      <c r="C206" s="407">
        <v>216</v>
      </c>
      <c r="D206" s="407" t="s">
        <v>3754</v>
      </c>
      <c r="E206" s="407" t="s">
        <v>3768</v>
      </c>
      <c r="F206" s="407" t="s">
        <v>3769</v>
      </c>
      <c r="G206" s="407" t="s">
        <v>3770</v>
      </c>
      <c r="H206" s="407" t="s">
        <v>3771</v>
      </c>
      <c r="I206" s="407" t="s">
        <v>3772</v>
      </c>
      <c r="J206" s="407" t="s">
        <v>3773</v>
      </c>
      <c r="K206" s="407" t="s">
        <v>3774</v>
      </c>
      <c r="L206" s="407" t="s">
        <v>3775</v>
      </c>
      <c r="M206" s="407" t="s">
        <v>3776</v>
      </c>
      <c r="N206" s="407" t="s">
        <v>3777</v>
      </c>
      <c r="O206" s="407" t="s">
        <v>3778</v>
      </c>
      <c r="P206" s="407" t="s">
        <v>3779</v>
      </c>
      <c r="Q206" s="407" t="s">
        <v>3780</v>
      </c>
    </row>
    <row r="207" spans="2:17" s="407" customFormat="1">
      <c r="B207" s="414">
        <v>80300</v>
      </c>
      <c r="C207" s="407">
        <v>217</v>
      </c>
      <c r="D207" s="407" t="s">
        <v>3754</v>
      </c>
      <c r="E207" s="407" t="s">
        <v>3781</v>
      </c>
      <c r="F207" s="407" t="s">
        <v>3782</v>
      </c>
      <c r="G207" s="407" t="s">
        <v>3783</v>
      </c>
      <c r="H207" s="407" t="s">
        <v>3784</v>
      </c>
      <c r="I207" s="407" t="s">
        <v>3785</v>
      </c>
      <c r="J207" s="407" t="s">
        <v>3786</v>
      </c>
      <c r="K207" s="407" t="s">
        <v>3787</v>
      </c>
      <c r="L207" s="407" t="s">
        <v>3788</v>
      </c>
      <c r="M207" s="407" t="s">
        <v>3789</v>
      </c>
      <c r="N207" s="407" t="s">
        <v>3790</v>
      </c>
      <c r="O207" s="407" t="s">
        <v>3791</v>
      </c>
      <c r="P207" s="407" t="s">
        <v>3792</v>
      </c>
      <c r="Q207" s="407" t="s">
        <v>3793</v>
      </c>
    </row>
    <row r="208" spans="2:17" s="407" customFormat="1">
      <c r="B208" s="414">
        <v>80300</v>
      </c>
      <c r="C208" s="407">
        <v>218</v>
      </c>
      <c r="D208" s="407" t="s">
        <v>3754</v>
      </c>
      <c r="E208" s="407" t="s">
        <v>3794</v>
      </c>
      <c r="F208" s="407" t="s">
        <v>3795</v>
      </c>
      <c r="G208" s="407" t="s">
        <v>3796</v>
      </c>
      <c r="H208" s="407" t="s">
        <v>3797</v>
      </c>
      <c r="I208" s="407" t="s">
        <v>3798</v>
      </c>
      <c r="J208" s="407" t="s">
        <v>3799</v>
      </c>
      <c r="K208" s="407" t="s">
        <v>3800</v>
      </c>
      <c r="L208" s="407" t="s">
        <v>3801</v>
      </c>
      <c r="M208" s="407" t="s">
        <v>3802</v>
      </c>
      <c r="N208" s="407" t="s">
        <v>3803</v>
      </c>
      <c r="O208" s="407" t="s">
        <v>3804</v>
      </c>
      <c r="P208" s="407" t="s">
        <v>3805</v>
      </c>
      <c r="Q208" s="407" t="s">
        <v>3806</v>
      </c>
    </row>
    <row r="209" spans="2:17" s="407" customFormat="1">
      <c r="B209" s="414">
        <v>80300</v>
      </c>
      <c r="C209" s="407">
        <v>219</v>
      </c>
      <c r="D209" s="407" t="s">
        <v>3754</v>
      </c>
      <c r="E209" s="407" t="s">
        <v>3807</v>
      </c>
      <c r="F209" s="407" t="s">
        <v>3808</v>
      </c>
      <c r="G209" s="407" t="s">
        <v>3809</v>
      </c>
      <c r="H209" s="407" t="s">
        <v>3810</v>
      </c>
      <c r="I209" s="407" t="s">
        <v>3811</v>
      </c>
      <c r="J209" s="407" t="s">
        <v>3812</v>
      </c>
      <c r="K209" s="407" t="s">
        <v>3813</v>
      </c>
      <c r="L209" s="407" t="s">
        <v>3814</v>
      </c>
      <c r="M209" s="407" t="s">
        <v>3815</v>
      </c>
      <c r="N209" s="407" t="s">
        <v>3816</v>
      </c>
      <c r="O209" s="407" t="s">
        <v>3817</v>
      </c>
      <c r="P209" s="407" t="s">
        <v>3818</v>
      </c>
      <c r="Q209" s="407" t="s">
        <v>3819</v>
      </c>
    </row>
    <row r="210" spans="2:17" s="415" customFormat="1">
      <c r="B210" s="415">
        <v>80300</v>
      </c>
      <c r="C210" s="415">
        <v>220</v>
      </c>
      <c r="D210" s="415" t="s">
        <v>4175</v>
      </c>
      <c r="E210" s="415" t="s">
        <v>4176</v>
      </c>
      <c r="F210" s="415" t="s">
        <v>4177</v>
      </c>
      <c r="G210" s="415" t="s">
        <v>4182</v>
      </c>
      <c r="H210" s="415" t="s">
        <v>4183</v>
      </c>
      <c r="I210" s="415" t="s">
        <v>4184</v>
      </c>
      <c r="J210" s="415" t="s">
        <v>4185</v>
      </c>
      <c r="K210" s="415" t="s">
        <v>4186</v>
      </c>
      <c r="L210" s="415" t="s">
        <v>4187</v>
      </c>
      <c r="M210" s="415" t="s">
        <v>4188</v>
      </c>
      <c r="N210" s="415" t="s">
        <v>4189</v>
      </c>
      <c r="O210" s="415" t="s">
        <v>4190</v>
      </c>
      <c r="P210" s="415" t="s">
        <v>4191</v>
      </c>
      <c r="Q210" s="415" t="s">
        <v>4192</v>
      </c>
    </row>
    <row r="211" spans="2:17" s="415" customFormat="1">
      <c r="B211" s="415">
        <v>80300</v>
      </c>
      <c r="C211" s="415">
        <v>221</v>
      </c>
      <c r="D211" s="415" t="s">
        <v>4175</v>
      </c>
      <c r="E211" s="415" t="s">
        <v>4178</v>
      </c>
      <c r="F211" s="415" t="s">
        <v>4179</v>
      </c>
      <c r="G211" s="415" t="s">
        <v>4193</v>
      </c>
      <c r="H211" s="415" t="s">
        <v>4194</v>
      </c>
      <c r="I211" s="415" t="s">
        <v>4195</v>
      </c>
      <c r="J211" s="415" t="s">
        <v>4196</v>
      </c>
      <c r="K211" s="415" t="s">
        <v>4197</v>
      </c>
      <c r="L211" s="415" t="s">
        <v>4198</v>
      </c>
      <c r="M211" s="415" t="s">
        <v>4199</v>
      </c>
      <c r="N211" s="415" t="s">
        <v>4200</v>
      </c>
      <c r="O211" s="415" t="s">
        <v>4201</v>
      </c>
      <c r="P211" s="415" t="s">
        <v>4202</v>
      </c>
      <c r="Q211" s="415" t="s">
        <v>4203</v>
      </c>
    </row>
    <row r="212" spans="2:17" s="415" customFormat="1">
      <c r="B212" s="415">
        <v>80300</v>
      </c>
      <c r="C212" s="415">
        <v>222</v>
      </c>
      <c r="D212" s="415" t="s">
        <v>4175</v>
      </c>
      <c r="E212" s="415" t="s">
        <v>4180</v>
      </c>
      <c r="F212" s="415" t="s">
        <v>4204</v>
      </c>
      <c r="G212" s="415" t="s">
        <v>4205</v>
      </c>
      <c r="H212" s="415" t="s">
        <v>4206</v>
      </c>
      <c r="I212" s="415" t="s">
        <v>4207</v>
      </c>
      <c r="J212" s="415" t="s">
        <v>4208</v>
      </c>
      <c r="K212" s="415" t="s">
        <v>4209</v>
      </c>
      <c r="L212" s="415" t="s">
        <v>4210</v>
      </c>
      <c r="M212" s="415" t="s">
        <v>4211</v>
      </c>
      <c r="N212" s="415" t="s">
        <v>4212</v>
      </c>
      <c r="O212" s="415" t="s">
        <v>4213</v>
      </c>
      <c r="P212" s="415" t="s">
        <v>4214</v>
      </c>
      <c r="Q212" s="415" t="s">
        <v>4215</v>
      </c>
    </row>
    <row r="213" spans="2:17" s="415" customFormat="1">
      <c r="B213" s="415">
        <v>80300</v>
      </c>
      <c r="C213" s="415">
        <v>223</v>
      </c>
      <c r="D213" s="415" t="s">
        <v>4332</v>
      </c>
      <c r="E213" s="415" t="s">
        <v>4181</v>
      </c>
      <c r="F213" s="415" t="s">
        <v>4216</v>
      </c>
      <c r="G213" s="415" t="s">
        <v>4217</v>
      </c>
      <c r="H213" s="415" t="s">
        <v>4218</v>
      </c>
      <c r="I213" s="415" t="s">
        <v>4219</v>
      </c>
      <c r="J213" s="415" t="s">
        <v>4220</v>
      </c>
      <c r="K213" s="415" t="s">
        <v>4221</v>
      </c>
      <c r="L213" s="415" t="s">
        <v>4222</v>
      </c>
      <c r="M213" s="415" t="s">
        <v>4223</v>
      </c>
      <c r="N213" s="415" t="s">
        <v>4224</v>
      </c>
      <c r="O213" s="415" t="s">
        <v>4225</v>
      </c>
      <c r="P213" s="415" t="s">
        <v>4226</v>
      </c>
      <c r="Q213" s="415" t="s">
        <v>4227</v>
      </c>
    </row>
    <row r="214" spans="2:17">
      <c r="B214" s="366">
        <v>80300</v>
      </c>
      <c r="C214" s="409">
        <v>300</v>
      </c>
      <c r="D214" s="409" t="s">
        <v>207</v>
      </c>
      <c r="E214" s="409" t="s">
        <v>208</v>
      </c>
      <c r="F214" s="409" t="s">
        <v>209</v>
      </c>
      <c r="G214" s="409" t="s">
        <v>210</v>
      </c>
      <c r="H214" s="409" t="s">
        <v>211</v>
      </c>
      <c r="I214" s="409" t="s">
        <v>212</v>
      </c>
      <c r="J214" s="409" t="s">
        <v>213</v>
      </c>
      <c r="K214" s="409" t="s">
        <v>214</v>
      </c>
      <c r="L214" s="409" t="s">
        <v>215</v>
      </c>
      <c r="M214" s="409" t="s">
        <v>216</v>
      </c>
      <c r="N214" s="409" t="s">
        <v>217</v>
      </c>
      <c r="O214" s="409" t="s">
        <v>218</v>
      </c>
      <c r="P214" s="409" t="s">
        <v>219</v>
      </c>
      <c r="Q214" s="409" t="s">
        <v>220</v>
      </c>
    </row>
    <row r="215" spans="2:17">
      <c r="B215" s="366">
        <v>80300</v>
      </c>
      <c r="C215" s="409">
        <v>301</v>
      </c>
      <c r="D215" s="409" t="s">
        <v>207</v>
      </c>
      <c r="E215" s="409" t="s">
        <v>221</v>
      </c>
      <c r="F215" s="409" t="s">
        <v>222</v>
      </c>
      <c r="G215" s="409" t="s">
        <v>223</v>
      </c>
      <c r="H215" s="409" t="s">
        <v>224</v>
      </c>
      <c r="I215" s="409" t="s">
        <v>225</v>
      </c>
      <c r="J215" s="409" t="s">
        <v>226</v>
      </c>
      <c r="K215" s="409" t="s">
        <v>227</v>
      </c>
      <c r="L215" s="409" t="s">
        <v>228</v>
      </c>
      <c r="M215" s="409" t="s">
        <v>229</v>
      </c>
      <c r="N215" s="409" t="s">
        <v>230</v>
      </c>
      <c r="O215" s="409" t="s">
        <v>231</v>
      </c>
      <c r="P215" s="409" t="s">
        <v>232</v>
      </c>
      <c r="Q215" s="409" t="s">
        <v>233</v>
      </c>
    </row>
    <row r="216" spans="2:17">
      <c r="B216" s="366">
        <v>80300</v>
      </c>
      <c r="C216" s="409">
        <v>302</v>
      </c>
      <c r="D216" s="409" t="s">
        <v>207</v>
      </c>
      <c r="E216" s="409" t="s">
        <v>234</v>
      </c>
      <c r="F216" s="409" t="s">
        <v>235</v>
      </c>
      <c r="G216" s="409" t="s">
        <v>236</v>
      </c>
      <c r="H216" s="409" t="s">
        <v>237</v>
      </c>
      <c r="I216" s="409" t="s">
        <v>238</v>
      </c>
      <c r="J216" s="409" t="s">
        <v>239</v>
      </c>
      <c r="K216" s="409" t="s">
        <v>240</v>
      </c>
      <c r="L216" s="409" t="s">
        <v>241</v>
      </c>
      <c r="M216" s="409" t="s">
        <v>242</v>
      </c>
      <c r="N216" s="409" t="s">
        <v>243</v>
      </c>
      <c r="O216" s="409" t="s">
        <v>244</v>
      </c>
      <c r="P216" s="409" t="s">
        <v>245</v>
      </c>
      <c r="Q216" s="409" t="s">
        <v>246</v>
      </c>
    </row>
    <row r="217" spans="2:17">
      <c r="B217" s="366">
        <v>80300</v>
      </c>
      <c r="C217" s="409">
        <v>303</v>
      </c>
      <c r="D217" s="409" t="s">
        <v>207</v>
      </c>
      <c r="E217" s="409" t="s">
        <v>247</v>
      </c>
      <c r="F217" s="409" t="s">
        <v>248</v>
      </c>
      <c r="G217" s="409" t="s">
        <v>249</v>
      </c>
      <c r="H217" s="409" t="s">
        <v>250</v>
      </c>
      <c r="I217" s="409" t="s">
        <v>251</v>
      </c>
      <c r="J217" s="409" t="s">
        <v>252</v>
      </c>
      <c r="K217" s="409" t="s">
        <v>253</v>
      </c>
      <c r="L217" s="409" t="s">
        <v>254</v>
      </c>
      <c r="M217" s="409" t="s">
        <v>255</v>
      </c>
      <c r="N217" s="409" t="s">
        <v>256</v>
      </c>
      <c r="O217" s="409" t="s">
        <v>257</v>
      </c>
      <c r="P217" s="409" t="s">
        <v>258</v>
      </c>
      <c r="Q217" s="409" t="s">
        <v>259</v>
      </c>
    </row>
    <row r="218" spans="2:17">
      <c r="B218" s="366">
        <v>80300</v>
      </c>
      <c r="C218" s="409">
        <v>304</v>
      </c>
      <c r="D218" s="409" t="s">
        <v>207</v>
      </c>
      <c r="E218" s="409" t="s">
        <v>260</v>
      </c>
      <c r="F218" s="409" t="s">
        <v>261</v>
      </c>
      <c r="G218" s="409" t="s">
        <v>262</v>
      </c>
      <c r="H218" s="409" t="s">
        <v>263</v>
      </c>
      <c r="I218" s="409" t="s">
        <v>264</v>
      </c>
      <c r="J218" s="409" t="s">
        <v>265</v>
      </c>
      <c r="K218" s="409" t="s">
        <v>266</v>
      </c>
      <c r="L218" s="409" t="s">
        <v>267</v>
      </c>
      <c r="M218" s="409" t="s">
        <v>268</v>
      </c>
      <c r="N218" s="409" t="s">
        <v>269</v>
      </c>
      <c r="O218" s="409" t="s">
        <v>270</v>
      </c>
      <c r="P218" s="409" t="s">
        <v>271</v>
      </c>
      <c r="Q218" s="409" t="s">
        <v>272</v>
      </c>
    </row>
    <row r="219" spans="2:17">
      <c r="B219" s="366">
        <v>80300</v>
      </c>
      <c r="C219" s="409">
        <v>305</v>
      </c>
      <c r="D219" s="409" t="s">
        <v>207</v>
      </c>
      <c r="E219" s="409" t="s">
        <v>273</v>
      </c>
      <c r="F219" s="409" t="s">
        <v>274</v>
      </c>
      <c r="G219" s="409" t="s">
        <v>275</v>
      </c>
      <c r="H219" s="409" t="s">
        <v>276</v>
      </c>
      <c r="I219" s="409" t="s">
        <v>277</v>
      </c>
      <c r="J219" s="409" t="s">
        <v>278</v>
      </c>
      <c r="K219" s="409" t="s">
        <v>279</v>
      </c>
      <c r="L219" s="409" t="s">
        <v>280</v>
      </c>
      <c r="M219" s="409" t="s">
        <v>281</v>
      </c>
      <c r="N219" s="409" t="s">
        <v>282</v>
      </c>
      <c r="O219" s="409" t="s">
        <v>283</v>
      </c>
      <c r="P219" s="409" t="s">
        <v>284</v>
      </c>
      <c r="Q219" s="409" t="s">
        <v>285</v>
      </c>
    </row>
    <row r="220" spans="2:17">
      <c r="B220" s="366">
        <v>80300</v>
      </c>
      <c r="C220" s="409">
        <v>306</v>
      </c>
      <c r="D220" s="409" t="s">
        <v>207</v>
      </c>
      <c r="E220" s="409" t="s">
        <v>286</v>
      </c>
      <c r="F220" s="409" t="s">
        <v>287</v>
      </c>
      <c r="G220" s="409" t="s">
        <v>288</v>
      </c>
      <c r="H220" s="409" t="s">
        <v>289</v>
      </c>
      <c r="I220" s="409" t="s">
        <v>290</v>
      </c>
      <c r="J220" s="409" t="s">
        <v>291</v>
      </c>
      <c r="K220" s="409" t="s">
        <v>292</v>
      </c>
      <c r="L220" s="409" t="s">
        <v>293</v>
      </c>
      <c r="M220" s="409" t="s">
        <v>294</v>
      </c>
      <c r="N220" s="409" t="s">
        <v>295</v>
      </c>
      <c r="O220" s="409" t="s">
        <v>296</v>
      </c>
      <c r="P220" s="409" t="s">
        <v>297</v>
      </c>
      <c r="Q220" s="409" t="s">
        <v>298</v>
      </c>
    </row>
    <row r="221" spans="2:17">
      <c r="B221" s="366">
        <v>80300</v>
      </c>
      <c r="C221" s="409">
        <v>307</v>
      </c>
      <c r="D221" s="409" t="s">
        <v>207</v>
      </c>
      <c r="E221" s="409" t="s">
        <v>299</v>
      </c>
      <c r="F221" s="409" t="s">
        <v>300</v>
      </c>
      <c r="G221" s="409" t="s">
        <v>301</v>
      </c>
      <c r="H221" s="409" t="s">
        <v>302</v>
      </c>
      <c r="I221" s="409" t="s">
        <v>303</v>
      </c>
      <c r="J221" s="409" t="s">
        <v>304</v>
      </c>
      <c r="K221" s="409" t="s">
        <v>305</v>
      </c>
      <c r="L221" s="409" t="s">
        <v>306</v>
      </c>
      <c r="M221" s="409" t="s">
        <v>307</v>
      </c>
      <c r="N221" s="409" t="s">
        <v>308</v>
      </c>
      <c r="O221" s="409" t="s">
        <v>309</v>
      </c>
      <c r="P221" s="409" t="s">
        <v>310</v>
      </c>
      <c r="Q221" s="409" t="s">
        <v>311</v>
      </c>
    </row>
    <row r="222" spans="2:17">
      <c r="B222" s="366">
        <v>80300</v>
      </c>
      <c r="C222" s="409">
        <v>308</v>
      </c>
      <c r="D222" s="409" t="s">
        <v>207</v>
      </c>
      <c r="E222" s="409" t="s">
        <v>2137</v>
      </c>
      <c r="F222" s="409" t="s">
        <v>568</v>
      </c>
      <c r="G222" s="409" t="s">
        <v>569</v>
      </c>
      <c r="H222" s="409" t="s">
        <v>570</v>
      </c>
      <c r="I222" s="409" t="s">
        <v>571</v>
      </c>
      <c r="J222" s="409" t="s">
        <v>572</v>
      </c>
      <c r="K222" s="409" t="s">
        <v>573</v>
      </c>
      <c r="L222" s="409" t="s">
        <v>574</v>
      </c>
      <c r="M222" s="409" t="s">
        <v>575</v>
      </c>
      <c r="N222" s="409" t="s">
        <v>576</v>
      </c>
      <c r="O222" s="409" t="s">
        <v>577</v>
      </c>
      <c r="P222" s="409" t="s">
        <v>578</v>
      </c>
      <c r="Q222" s="409" t="s">
        <v>579</v>
      </c>
    </row>
    <row r="223" spans="2:17">
      <c r="B223" s="366">
        <v>80300</v>
      </c>
      <c r="C223" s="409">
        <v>309</v>
      </c>
      <c r="D223" s="409" t="s">
        <v>207</v>
      </c>
      <c r="E223" s="409" t="s">
        <v>2138</v>
      </c>
      <c r="F223" s="409" t="s">
        <v>580</v>
      </c>
      <c r="G223" s="409" t="s">
        <v>581</v>
      </c>
      <c r="H223" s="409" t="s">
        <v>582</v>
      </c>
      <c r="I223" s="409" t="s">
        <v>583</v>
      </c>
      <c r="J223" s="409" t="s">
        <v>584</v>
      </c>
      <c r="K223" s="409" t="s">
        <v>585</v>
      </c>
      <c r="L223" s="409" t="s">
        <v>586</v>
      </c>
      <c r="M223" s="409" t="s">
        <v>587</v>
      </c>
      <c r="N223" s="409" t="s">
        <v>588</v>
      </c>
      <c r="O223" s="409" t="s">
        <v>589</v>
      </c>
      <c r="P223" s="409" t="s">
        <v>590</v>
      </c>
      <c r="Q223" s="409" t="s">
        <v>591</v>
      </c>
    </row>
    <row r="224" spans="2:17">
      <c r="B224" s="366">
        <v>80300</v>
      </c>
      <c r="C224" s="409">
        <v>310</v>
      </c>
      <c r="D224" s="409" t="s">
        <v>2134</v>
      </c>
      <c r="E224" s="409" t="s">
        <v>2139</v>
      </c>
      <c r="F224" s="409" t="s">
        <v>592</v>
      </c>
      <c r="G224" s="409" t="s">
        <v>593</v>
      </c>
      <c r="H224" s="409" t="s">
        <v>594</v>
      </c>
      <c r="I224" s="409" t="s">
        <v>595</v>
      </c>
      <c r="J224" s="409" t="s">
        <v>596</v>
      </c>
      <c r="K224" s="409" t="s">
        <v>597</v>
      </c>
      <c r="L224" s="409" t="s">
        <v>598</v>
      </c>
      <c r="M224" s="409" t="s">
        <v>599</v>
      </c>
      <c r="N224" s="409" t="s">
        <v>600</v>
      </c>
      <c r="O224" s="409" t="s">
        <v>601</v>
      </c>
      <c r="P224" s="409" t="s">
        <v>602</v>
      </c>
      <c r="Q224" s="409" t="s">
        <v>603</v>
      </c>
    </row>
    <row r="225" spans="2:17">
      <c r="B225" s="366">
        <v>80300</v>
      </c>
      <c r="C225" s="416">
        <v>401</v>
      </c>
      <c r="D225" s="416" t="s">
        <v>2134</v>
      </c>
      <c r="E225" s="416" t="s">
        <v>312</v>
      </c>
      <c r="F225" s="416" t="s">
        <v>313</v>
      </c>
      <c r="G225" s="416" t="s">
        <v>314</v>
      </c>
      <c r="H225" s="416" t="s">
        <v>315</v>
      </c>
      <c r="I225" s="416" t="s">
        <v>316</v>
      </c>
      <c r="J225" s="416" t="s">
        <v>317</v>
      </c>
      <c r="K225" s="416" t="s">
        <v>318</v>
      </c>
      <c r="L225" s="416" t="s">
        <v>319</v>
      </c>
      <c r="M225" s="416" t="s">
        <v>320</v>
      </c>
      <c r="N225" s="416" t="s">
        <v>1025</v>
      </c>
      <c r="O225" s="416" t="s">
        <v>1026</v>
      </c>
      <c r="P225" s="416" t="s">
        <v>1027</v>
      </c>
      <c r="Q225" s="416" t="s">
        <v>321</v>
      </c>
    </row>
    <row r="226" spans="2:17">
      <c r="B226" s="366">
        <v>80300</v>
      </c>
      <c r="C226" s="416">
        <v>402</v>
      </c>
      <c r="D226" s="416" t="s">
        <v>2134</v>
      </c>
      <c r="E226" s="416" t="s">
        <v>322</v>
      </c>
      <c r="F226" s="416" t="s">
        <v>323</v>
      </c>
      <c r="G226" s="416" t="s">
        <v>324</v>
      </c>
      <c r="H226" s="416" t="s">
        <v>325</v>
      </c>
      <c r="I226" s="416" t="s">
        <v>326</v>
      </c>
      <c r="J226" s="416" t="s">
        <v>327</v>
      </c>
      <c r="K226" s="416" t="s">
        <v>328</v>
      </c>
      <c r="L226" s="416" t="s">
        <v>329</v>
      </c>
      <c r="M226" s="416" t="s">
        <v>330</v>
      </c>
      <c r="N226" s="416" t="s">
        <v>1010</v>
      </c>
      <c r="O226" s="416" t="s">
        <v>1011</v>
      </c>
      <c r="P226" s="416" t="s">
        <v>1012</v>
      </c>
      <c r="Q226" s="416" t="s">
        <v>331</v>
      </c>
    </row>
    <row r="227" spans="2:17">
      <c r="B227" s="366">
        <v>80300</v>
      </c>
      <c r="C227" s="416">
        <v>403</v>
      </c>
      <c r="D227" s="416" t="s">
        <v>2134</v>
      </c>
      <c r="E227" s="416" t="s">
        <v>2140</v>
      </c>
      <c r="F227" s="416" t="s">
        <v>1013</v>
      </c>
      <c r="G227" s="416" t="s">
        <v>1014</v>
      </c>
      <c r="H227" s="416" t="s">
        <v>1015</v>
      </c>
      <c r="I227" s="416" t="s">
        <v>1016</v>
      </c>
      <c r="J227" s="416" t="s">
        <v>1017</v>
      </c>
      <c r="K227" s="416" t="s">
        <v>1018</v>
      </c>
      <c r="L227" s="416" t="s">
        <v>1019</v>
      </c>
      <c r="M227" s="416" t="s">
        <v>1020</v>
      </c>
      <c r="N227" s="416" t="s">
        <v>1021</v>
      </c>
      <c r="O227" s="416" t="s">
        <v>1022</v>
      </c>
      <c r="P227" s="416" t="s">
        <v>1023</v>
      </c>
      <c r="Q227" s="416" t="s">
        <v>1024</v>
      </c>
    </row>
    <row r="228" spans="2:17">
      <c r="B228" s="366">
        <v>80300</v>
      </c>
      <c r="C228" s="416">
        <v>404</v>
      </c>
      <c r="D228" s="416" t="s">
        <v>2134</v>
      </c>
      <c r="E228" s="416" t="s">
        <v>2141</v>
      </c>
      <c r="F228" s="416" t="s">
        <v>1028</v>
      </c>
      <c r="G228" s="416" t="s">
        <v>1029</v>
      </c>
      <c r="H228" s="416" t="s">
        <v>1030</v>
      </c>
      <c r="I228" s="416" t="s">
        <v>1031</v>
      </c>
      <c r="J228" s="416" t="s">
        <v>1032</v>
      </c>
      <c r="K228" s="416" t="s">
        <v>1033</v>
      </c>
      <c r="L228" s="416" t="s">
        <v>1034</v>
      </c>
      <c r="M228" s="416" t="s">
        <v>1035</v>
      </c>
      <c r="N228" s="416" t="s">
        <v>1036</v>
      </c>
      <c r="O228" s="416" t="s">
        <v>1037</v>
      </c>
      <c r="P228" s="416" t="s">
        <v>1038</v>
      </c>
      <c r="Q228" s="416" t="s">
        <v>1039</v>
      </c>
    </row>
    <row r="229" spans="2:17" s="414" customFormat="1">
      <c r="B229" s="414">
        <v>80300</v>
      </c>
      <c r="C229" s="414">
        <v>311</v>
      </c>
      <c r="D229" s="414" t="s">
        <v>2717</v>
      </c>
      <c r="E229" s="414" t="s">
        <v>2730</v>
      </c>
      <c r="F229" s="414" t="s">
        <v>2718</v>
      </c>
      <c r="G229" s="414" t="s">
        <v>2719</v>
      </c>
      <c r="H229" s="414" t="s">
        <v>2720</v>
      </c>
      <c r="I229" s="414" t="s">
        <v>2721</v>
      </c>
      <c r="J229" s="414" t="s">
        <v>2722</v>
      </c>
      <c r="K229" s="414" t="s">
        <v>2723</v>
      </c>
      <c r="L229" s="414" t="s">
        <v>2724</v>
      </c>
      <c r="M229" s="414" t="s">
        <v>2725</v>
      </c>
      <c r="N229" s="414" t="s">
        <v>2726</v>
      </c>
      <c r="O229" s="414" t="s">
        <v>2727</v>
      </c>
      <c r="P229" s="414" t="s">
        <v>2728</v>
      </c>
      <c r="Q229" s="414" t="s">
        <v>2729</v>
      </c>
    </row>
    <row r="230" spans="2:17" s="414" customFormat="1">
      <c r="B230" s="414">
        <v>80300</v>
      </c>
      <c r="C230" s="414">
        <v>312</v>
      </c>
      <c r="D230" s="414" t="s">
        <v>2717</v>
      </c>
      <c r="E230" s="414" t="s">
        <v>2825</v>
      </c>
      <c r="F230" s="414" t="s">
        <v>2826</v>
      </c>
      <c r="G230" s="414" t="s">
        <v>2827</v>
      </c>
      <c r="H230" s="414" t="s">
        <v>2828</v>
      </c>
      <c r="I230" s="414" t="s">
        <v>2829</v>
      </c>
      <c r="J230" s="414" t="s">
        <v>2830</v>
      </c>
      <c r="K230" s="414" t="s">
        <v>2831</v>
      </c>
      <c r="L230" s="414" t="s">
        <v>2832</v>
      </c>
      <c r="M230" s="414" t="s">
        <v>2833</v>
      </c>
      <c r="N230" s="414" t="s">
        <v>2834</v>
      </c>
      <c r="O230" s="414" t="s">
        <v>2835</v>
      </c>
      <c r="P230" s="414" t="s">
        <v>2836</v>
      </c>
      <c r="Q230" s="414" t="s">
        <v>2837</v>
      </c>
    </row>
    <row r="231" spans="2:17" s="414" customFormat="1">
      <c r="B231" s="414">
        <v>80300</v>
      </c>
      <c r="C231" s="414">
        <v>313</v>
      </c>
      <c r="D231" s="414" t="s">
        <v>2717</v>
      </c>
      <c r="E231" s="414" t="s">
        <v>2838</v>
      </c>
      <c r="F231" s="414" t="s">
        <v>2839</v>
      </c>
      <c r="G231" s="414" t="s">
        <v>2840</v>
      </c>
      <c r="H231" s="414" t="s">
        <v>2841</v>
      </c>
      <c r="I231" s="414" t="s">
        <v>2842</v>
      </c>
      <c r="J231" s="414" t="s">
        <v>2843</v>
      </c>
      <c r="K231" s="414" t="s">
        <v>2844</v>
      </c>
      <c r="L231" s="414" t="s">
        <v>2845</v>
      </c>
      <c r="M231" s="414" t="s">
        <v>2846</v>
      </c>
      <c r="N231" s="414" t="s">
        <v>2847</v>
      </c>
      <c r="O231" s="414" t="s">
        <v>2848</v>
      </c>
      <c r="P231" s="414" t="s">
        <v>2849</v>
      </c>
      <c r="Q231" s="414" t="s">
        <v>2850</v>
      </c>
    </row>
    <row r="232" spans="2:17" s="414" customFormat="1">
      <c r="B232" s="414">
        <v>80300</v>
      </c>
      <c r="C232" s="414">
        <v>314</v>
      </c>
      <c r="D232" s="414" t="s">
        <v>2717</v>
      </c>
      <c r="E232" s="414" t="s">
        <v>2904</v>
      </c>
      <c r="F232" s="414" t="s">
        <v>2905</v>
      </c>
      <c r="G232" s="414" t="s">
        <v>2906</v>
      </c>
      <c r="H232" s="414" t="s">
        <v>2907</v>
      </c>
      <c r="I232" s="414" t="s">
        <v>2908</v>
      </c>
      <c r="J232" s="414" t="s">
        <v>2909</v>
      </c>
      <c r="K232" s="414" t="s">
        <v>2910</v>
      </c>
      <c r="L232" s="414" t="s">
        <v>2911</v>
      </c>
      <c r="M232" s="414" t="s">
        <v>2912</v>
      </c>
      <c r="N232" s="414" t="s">
        <v>2913</v>
      </c>
      <c r="O232" s="414" t="s">
        <v>2914</v>
      </c>
      <c r="P232" s="414" t="s">
        <v>2915</v>
      </c>
      <c r="Q232" s="414" t="s">
        <v>2916</v>
      </c>
    </row>
    <row r="233" spans="2:17" s="407" customFormat="1">
      <c r="B233" s="414">
        <v>80300</v>
      </c>
      <c r="C233" s="407">
        <v>405</v>
      </c>
      <c r="D233" s="407" t="s">
        <v>3754</v>
      </c>
      <c r="E233" s="407" t="s">
        <v>3820</v>
      </c>
      <c r="F233" s="407" t="s">
        <v>3821</v>
      </c>
      <c r="G233" s="407" t="s">
        <v>3822</v>
      </c>
      <c r="H233" s="407" t="s">
        <v>3823</v>
      </c>
      <c r="I233" s="407" t="s">
        <v>3824</v>
      </c>
      <c r="J233" s="407" t="s">
        <v>3825</v>
      </c>
      <c r="K233" s="407" t="s">
        <v>3826</v>
      </c>
      <c r="L233" s="407" t="s">
        <v>3827</v>
      </c>
      <c r="M233" s="407" t="s">
        <v>3828</v>
      </c>
      <c r="N233" s="407" t="s">
        <v>3829</v>
      </c>
      <c r="O233" s="407" t="s">
        <v>3830</v>
      </c>
      <c r="P233" s="407" t="s">
        <v>3831</v>
      </c>
      <c r="Q233" s="407" t="s">
        <v>3832</v>
      </c>
    </row>
    <row r="234" spans="2:17" s="407" customFormat="1">
      <c r="B234" s="414">
        <v>80300</v>
      </c>
      <c r="C234" s="407">
        <v>406</v>
      </c>
      <c r="D234" s="407" t="s">
        <v>3754</v>
      </c>
      <c r="E234" s="407" t="s">
        <v>3833</v>
      </c>
      <c r="F234" s="407" t="s">
        <v>3834</v>
      </c>
      <c r="G234" s="407" t="s">
        <v>3835</v>
      </c>
      <c r="H234" s="407" t="s">
        <v>3836</v>
      </c>
      <c r="I234" s="407" t="s">
        <v>3837</v>
      </c>
      <c r="J234" s="407" t="s">
        <v>3838</v>
      </c>
      <c r="K234" s="407" t="s">
        <v>3839</v>
      </c>
      <c r="L234" s="407" t="s">
        <v>3840</v>
      </c>
      <c r="M234" s="407" t="s">
        <v>3841</v>
      </c>
      <c r="N234" s="407" t="s">
        <v>3842</v>
      </c>
      <c r="O234" s="407" t="s">
        <v>3843</v>
      </c>
      <c r="P234" s="407" t="s">
        <v>3844</v>
      </c>
      <c r="Q234" s="407" t="s">
        <v>3845</v>
      </c>
    </row>
    <row r="235" spans="2:17" s="407" customFormat="1">
      <c r="B235" s="414">
        <v>80300</v>
      </c>
      <c r="C235" s="407">
        <v>407</v>
      </c>
      <c r="D235" s="407" t="s">
        <v>3754</v>
      </c>
      <c r="E235" s="407" t="s">
        <v>3846</v>
      </c>
      <c r="F235" s="407" t="s">
        <v>3847</v>
      </c>
      <c r="G235" s="407" t="s">
        <v>3848</v>
      </c>
      <c r="H235" s="407" t="s">
        <v>3849</v>
      </c>
      <c r="I235" s="407" t="s">
        <v>3850</v>
      </c>
      <c r="J235" s="407" t="s">
        <v>3851</v>
      </c>
      <c r="K235" s="407" t="s">
        <v>3852</v>
      </c>
      <c r="L235" s="407" t="s">
        <v>3853</v>
      </c>
      <c r="M235" s="407" t="s">
        <v>3854</v>
      </c>
      <c r="N235" s="407" t="s">
        <v>3855</v>
      </c>
      <c r="O235" s="407" t="s">
        <v>3856</v>
      </c>
      <c r="P235" s="407" t="s">
        <v>3857</v>
      </c>
      <c r="Q235" s="407" t="s">
        <v>3858</v>
      </c>
    </row>
    <row r="236" spans="2:17" s="407" customFormat="1">
      <c r="B236" s="414">
        <v>80300</v>
      </c>
      <c r="C236" s="407">
        <v>408</v>
      </c>
      <c r="D236" s="407" t="s">
        <v>3754</v>
      </c>
      <c r="E236" s="407" t="s">
        <v>3859</v>
      </c>
      <c r="F236" s="407" t="s">
        <v>3860</v>
      </c>
      <c r="G236" s="407" t="s">
        <v>3861</v>
      </c>
      <c r="H236" s="407" t="s">
        <v>3862</v>
      </c>
      <c r="I236" s="407" t="s">
        <v>3863</v>
      </c>
      <c r="J236" s="407" t="s">
        <v>3864</v>
      </c>
      <c r="K236" s="407" t="s">
        <v>3865</v>
      </c>
      <c r="L236" s="407" t="s">
        <v>3866</v>
      </c>
      <c r="M236" s="407" t="s">
        <v>3867</v>
      </c>
      <c r="N236" s="407" t="s">
        <v>3868</v>
      </c>
      <c r="O236" s="407" t="s">
        <v>3869</v>
      </c>
      <c r="P236" s="407" t="s">
        <v>3870</v>
      </c>
      <c r="Q236" s="407" t="s">
        <v>3871</v>
      </c>
    </row>
    <row r="237" spans="2:17" s="407" customFormat="1">
      <c r="B237" s="414">
        <v>80300</v>
      </c>
      <c r="C237" s="407">
        <v>409</v>
      </c>
      <c r="D237" s="407" t="s">
        <v>3754</v>
      </c>
      <c r="E237" s="407" t="s">
        <v>3872</v>
      </c>
      <c r="F237" s="407" t="s">
        <v>3873</v>
      </c>
      <c r="G237" s="407" t="s">
        <v>3874</v>
      </c>
      <c r="H237" s="407" t="s">
        <v>3875</v>
      </c>
      <c r="I237" s="407" t="s">
        <v>3876</v>
      </c>
      <c r="J237" s="407" t="s">
        <v>3877</v>
      </c>
      <c r="K237" s="407" t="s">
        <v>3878</v>
      </c>
      <c r="L237" s="407" t="s">
        <v>3879</v>
      </c>
      <c r="M237" s="407" t="s">
        <v>3880</v>
      </c>
      <c r="N237" s="407" t="s">
        <v>3881</v>
      </c>
      <c r="O237" s="407" t="s">
        <v>3882</v>
      </c>
      <c r="P237" s="407" t="s">
        <v>3883</v>
      </c>
      <c r="Q237" s="407" t="s">
        <v>3884</v>
      </c>
    </row>
    <row r="238" spans="2:17" s="415" customFormat="1">
      <c r="B238" s="415">
        <v>80300</v>
      </c>
      <c r="C238" s="415">
        <v>410</v>
      </c>
      <c r="D238" s="415" t="s">
        <v>4175</v>
      </c>
      <c r="E238" s="415" t="s">
        <v>4228</v>
      </c>
      <c r="F238" s="415" t="s">
        <v>4236</v>
      </c>
      <c r="G238" s="415" t="s">
        <v>4237</v>
      </c>
      <c r="H238" s="415" t="s">
        <v>4238</v>
      </c>
      <c r="I238" s="415" t="s">
        <v>4239</v>
      </c>
      <c r="J238" s="415" t="s">
        <v>4240</v>
      </c>
      <c r="K238" s="415" t="s">
        <v>4241</v>
      </c>
      <c r="L238" s="415" t="s">
        <v>4242</v>
      </c>
      <c r="M238" s="415" t="s">
        <v>4243</v>
      </c>
      <c r="N238" s="415" t="s">
        <v>4244</v>
      </c>
      <c r="O238" s="415" t="s">
        <v>4245</v>
      </c>
      <c r="P238" s="415" t="s">
        <v>4246</v>
      </c>
      <c r="Q238" s="415" t="s">
        <v>4247</v>
      </c>
    </row>
    <row r="239" spans="2:17" s="415" customFormat="1">
      <c r="B239" s="415">
        <v>80300</v>
      </c>
      <c r="C239" s="415">
        <v>411</v>
      </c>
      <c r="D239" s="415" t="s">
        <v>4175</v>
      </c>
      <c r="E239" s="415" t="s">
        <v>4229</v>
      </c>
      <c r="F239" s="415" t="s">
        <v>4248</v>
      </c>
      <c r="G239" s="415" t="s">
        <v>4249</v>
      </c>
      <c r="H239" s="415" t="s">
        <v>4250</v>
      </c>
      <c r="I239" s="415" t="s">
        <v>4251</v>
      </c>
      <c r="J239" s="415" t="s">
        <v>4252</v>
      </c>
      <c r="K239" s="415" t="s">
        <v>4253</v>
      </c>
      <c r="L239" s="415" t="s">
        <v>4254</v>
      </c>
      <c r="M239" s="415" t="s">
        <v>4255</v>
      </c>
      <c r="N239" s="415" t="s">
        <v>4256</v>
      </c>
      <c r="O239" s="415" t="s">
        <v>4257</v>
      </c>
      <c r="P239" s="415" t="s">
        <v>4258</v>
      </c>
      <c r="Q239" s="415" t="s">
        <v>4259</v>
      </c>
    </row>
    <row r="240" spans="2:17" s="415" customFormat="1">
      <c r="B240" s="415">
        <v>80300</v>
      </c>
      <c r="C240" s="415">
        <v>412</v>
      </c>
      <c r="D240" s="415" t="s">
        <v>4175</v>
      </c>
      <c r="E240" s="415" t="s">
        <v>4230</v>
      </c>
      <c r="F240" s="415" t="s">
        <v>4260</v>
      </c>
      <c r="G240" s="415" t="s">
        <v>4261</v>
      </c>
      <c r="H240" s="415" t="s">
        <v>4262</v>
      </c>
      <c r="I240" s="415" t="s">
        <v>4263</v>
      </c>
      <c r="J240" s="415" t="s">
        <v>4264</v>
      </c>
      <c r="K240" s="415" t="s">
        <v>4265</v>
      </c>
      <c r="L240" s="415" t="s">
        <v>4266</v>
      </c>
      <c r="M240" s="415" t="s">
        <v>4267</v>
      </c>
      <c r="N240" s="415" t="s">
        <v>4268</v>
      </c>
      <c r="O240" s="415" t="s">
        <v>4269</v>
      </c>
      <c r="P240" s="415" t="s">
        <v>4270</v>
      </c>
      <c r="Q240" s="415" t="s">
        <v>4271</v>
      </c>
    </row>
    <row r="241" spans="2:17" s="415" customFormat="1">
      <c r="B241" s="415">
        <v>80300</v>
      </c>
      <c r="C241" s="415">
        <v>413</v>
      </c>
      <c r="D241" s="415" t="s">
        <v>4175</v>
      </c>
      <c r="E241" s="415" t="s">
        <v>4231</v>
      </c>
      <c r="F241" s="415" t="s">
        <v>4272</v>
      </c>
      <c r="G241" s="415" t="s">
        <v>4273</v>
      </c>
      <c r="H241" s="415" t="s">
        <v>4274</v>
      </c>
      <c r="I241" s="415" t="s">
        <v>4275</v>
      </c>
      <c r="J241" s="415" t="s">
        <v>4276</v>
      </c>
      <c r="K241" s="415" t="s">
        <v>4277</v>
      </c>
      <c r="L241" s="415" t="s">
        <v>4278</v>
      </c>
      <c r="M241" s="415" t="s">
        <v>4279</v>
      </c>
      <c r="N241" s="415" t="s">
        <v>4280</v>
      </c>
      <c r="O241" s="415" t="s">
        <v>4281</v>
      </c>
      <c r="P241" s="415" t="s">
        <v>4282</v>
      </c>
      <c r="Q241" s="415" t="s">
        <v>4283</v>
      </c>
    </row>
    <row r="242" spans="2:17">
      <c r="B242" s="366">
        <v>80300</v>
      </c>
      <c r="C242" s="413">
        <v>500</v>
      </c>
      <c r="D242" s="413" t="s">
        <v>332</v>
      </c>
      <c r="E242" s="413" t="s">
        <v>333</v>
      </c>
      <c r="F242" s="413" t="s">
        <v>334</v>
      </c>
      <c r="G242" s="413" t="s">
        <v>335</v>
      </c>
      <c r="H242" s="413" t="s">
        <v>336</v>
      </c>
      <c r="I242" s="413" t="s">
        <v>337</v>
      </c>
      <c r="J242" s="413" t="s">
        <v>338</v>
      </c>
      <c r="K242" s="413" t="s">
        <v>339</v>
      </c>
      <c r="L242" s="413" t="s">
        <v>340</v>
      </c>
      <c r="M242" s="413" t="s">
        <v>341</v>
      </c>
      <c r="N242" s="413" t="s">
        <v>342</v>
      </c>
      <c r="O242" s="413" t="s">
        <v>343</v>
      </c>
      <c r="P242" s="413" t="s">
        <v>344</v>
      </c>
      <c r="Q242" s="413" t="s">
        <v>345</v>
      </c>
    </row>
    <row r="243" spans="2:17">
      <c r="B243" s="366">
        <v>80300</v>
      </c>
      <c r="C243" s="413">
        <v>501</v>
      </c>
      <c r="D243" s="413" t="s">
        <v>332</v>
      </c>
      <c r="E243" s="413" t="s">
        <v>346</v>
      </c>
      <c r="F243" s="413" t="s">
        <v>347</v>
      </c>
      <c r="G243" s="413" t="s">
        <v>348</v>
      </c>
      <c r="H243" s="413" t="s">
        <v>349</v>
      </c>
      <c r="I243" s="413" t="s">
        <v>350</v>
      </c>
      <c r="J243" s="413" t="s">
        <v>351</v>
      </c>
      <c r="K243" s="413" t="s">
        <v>352</v>
      </c>
      <c r="L243" s="413" t="s">
        <v>353</v>
      </c>
      <c r="M243" s="413" t="s">
        <v>354</v>
      </c>
      <c r="N243" s="413" t="s">
        <v>355</v>
      </c>
      <c r="O243" s="413" t="s">
        <v>356</v>
      </c>
      <c r="P243" s="413" t="s">
        <v>357</v>
      </c>
      <c r="Q243" s="413" t="s">
        <v>358</v>
      </c>
    </row>
    <row r="244" spans="2:17">
      <c r="B244" s="366">
        <v>80300</v>
      </c>
      <c r="C244" s="413">
        <v>502</v>
      </c>
      <c r="D244" s="413" t="s">
        <v>332</v>
      </c>
      <c r="E244" s="413" t="s">
        <v>359</v>
      </c>
      <c r="F244" s="413" t="s">
        <v>360</v>
      </c>
      <c r="G244" s="413" t="s">
        <v>361</v>
      </c>
      <c r="H244" s="413" t="s">
        <v>362</v>
      </c>
      <c r="I244" s="413" t="s">
        <v>363</v>
      </c>
      <c r="J244" s="413" t="s">
        <v>364</v>
      </c>
      <c r="K244" s="413" t="s">
        <v>365</v>
      </c>
      <c r="L244" s="413" t="s">
        <v>366</v>
      </c>
      <c r="M244" s="413" t="s">
        <v>367</v>
      </c>
      <c r="N244" s="413" t="s">
        <v>368</v>
      </c>
      <c r="O244" s="413" t="s">
        <v>369</v>
      </c>
      <c r="P244" s="413" t="s">
        <v>370</v>
      </c>
      <c r="Q244" s="413" t="s">
        <v>371</v>
      </c>
    </row>
    <row r="245" spans="2:17">
      <c r="B245" s="366">
        <v>80300</v>
      </c>
      <c r="C245" s="413">
        <v>503</v>
      </c>
      <c r="D245" s="413" t="s">
        <v>332</v>
      </c>
      <c r="E245" s="413" t="s">
        <v>372</v>
      </c>
      <c r="F245" s="413" t="s">
        <v>373</v>
      </c>
      <c r="G245" s="413" t="s">
        <v>374</v>
      </c>
      <c r="H245" s="413" t="s">
        <v>375</v>
      </c>
      <c r="I245" s="413" t="s">
        <v>376</v>
      </c>
      <c r="J245" s="413" t="s">
        <v>377</v>
      </c>
      <c r="K245" s="413" t="s">
        <v>378</v>
      </c>
      <c r="L245" s="413" t="s">
        <v>379</v>
      </c>
      <c r="M245" s="413" t="s">
        <v>380</v>
      </c>
      <c r="N245" s="413" t="s">
        <v>381</v>
      </c>
      <c r="O245" s="413" t="s">
        <v>382</v>
      </c>
      <c r="P245" s="413" t="s">
        <v>383</v>
      </c>
      <c r="Q245" s="413" t="s">
        <v>384</v>
      </c>
    </row>
    <row r="246" spans="2:17">
      <c r="B246" s="366">
        <v>80300</v>
      </c>
      <c r="C246" s="413">
        <v>504</v>
      </c>
      <c r="D246" s="413" t="s">
        <v>332</v>
      </c>
      <c r="E246" s="413" t="s">
        <v>385</v>
      </c>
      <c r="F246" s="413" t="s">
        <v>386</v>
      </c>
      <c r="G246" s="413" t="s">
        <v>387</v>
      </c>
      <c r="H246" s="413" t="s">
        <v>388</v>
      </c>
      <c r="I246" s="413" t="s">
        <v>389</v>
      </c>
      <c r="J246" s="413" t="s">
        <v>390</v>
      </c>
      <c r="K246" s="413" t="s">
        <v>391</v>
      </c>
      <c r="L246" s="413" t="s">
        <v>392</v>
      </c>
      <c r="M246" s="413" t="s">
        <v>393</v>
      </c>
      <c r="N246" s="413" t="s">
        <v>394</v>
      </c>
      <c r="O246" s="413" t="s">
        <v>395</v>
      </c>
      <c r="P246" s="413" t="s">
        <v>396</v>
      </c>
      <c r="Q246" s="413" t="s">
        <v>397</v>
      </c>
    </row>
    <row r="247" spans="2:17">
      <c r="B247" s="366">
        <v>80300</v>
      </c>
      <c r="C247" s="413">
        <v>505</v>
      </c>
      <c r="D247" s="413" t="s">
        <v>332</v>
      </c>
      <c r="E247" s="413" t="s">
        <v>398</v>
      </c>
      <c r="F247" s="413" t="s">
        <v>399</v>
      </c>
      <c r="G247" s="413" t="s">
        <v>400</v>
      </c>
      <c r="H247" s="413" t="s">
        <v>401</v>
      </c>
      <c r="I247" s="413" t="s">
        <v>402</v>
      </c>
      <c r="J247" s="413" t="s">
        <v>403</v>
      </c>
      <c r="K247" s="413" t="s">
        <v>404</v>
      </c>
      <c r="L247" s="413" t="s">
        <v>405</v>
      </c>
      <c r="M247" s="413" t="s">
        <v>406</v>
      </c>
      <c r="N247" s="413" t="s">
        <v>407</v>
      </c>
      <c r="O247" s="413" t="s">
        <v>408</v>
      </c>
      <c r="P247" s="413" t="s">
        <v>409</v>
      </c>
      <c r="Q247" s="413" t="s">
        <v>410</v>
      </c>
    </row>
    <row r="248" spans="2:17">
      <c r="B248" s="366">
        <v>80300</v>
      </c>
      <c r="C248" s="413">
        <v>506</v>
      </c>
      <c r="D248" s="413" t="s">
        <v>332</v>
      </c>
      <c r="E248" s="413" t="s">
        <v>2142</v>
      </c>
      <c r="F248" s="413" t="s">
        <v>544</v>
      </c>
      <c r="G248" s="413" t="s">
        <v>545</v>
      </c>
      <c r="H248" s="413" t="s">
        <v>546</v>
      </c>
      <c r="I248" s="413" t="s">
        <v>547</v>
      </c>
      <c r="J248" s="413" t="s">
        <v>548</v>
      </c>
      <c r="K248" s="413" t="s">
        <v>549</v>
      </c>
      <c r="L248" s="413" t="s">
        <v>550</v>
      </c>
      <c r="M248" s="413" t="s">
        <v>551</v>
      </c>
      <c r="N248" s="413" t="s">
        <v>552</v>
      </c>
      <c r="O248" s="413" t="s">
        <v>553</v>
      </c>
      <c r="P248" s="413" t="s">
        <v>554</v>
      </c>
      <c r="Q248" s="413" t="s">
        <v>555</v>
      </c>
    </row>
    <row r="249" spans="2:17">
      <c r="B249" s="366">
        <v>80300</v>
      </c>
      <c r="C249" s="413">
        <v>507</v>
      </c>
      <c r="D249" s="413" t="s">
        <v>332</v>
      </c>
      <c r="E249" s="413" t="s">
        <v>2143</v>
      </c>
      <c r="F249" s="413" t="s">
        <v>556</v>
      </c>
      <c r="G249" s="413" t="s">
        <v>557</v>
      </c>
      <c r="H249" s="413" t="s">
        <v>558</v>
      </c>
      <c r="I249" s="413" t="s">
        <v>559</v>
      </c>
      <c r="J249" s="413" t="s">
        <v>560</v>
      </c>
      <c r="K249" s="413" t="s">
        <v>561</v>
      </c>
      <c r="L249" s="413" t="s">
        <v>562</v>
      </c>
      <c r="M249" s="413" t="s">
        <v>563</v>
      </c>
      <c r="N249" s="413" t="s">
        <v>564</v>
      </c>
      <c r="O249" s="413" t="s">
        <v>565</v>
      </c>
      <c r="P249" s="413" t="s">
        <v>566</v>
      </c>
      <c r="Q249" s="413" t="s">
        <v>567</v>
      </c>
    </row>
    <row r="250" spans="2:17">
      <c r="B250" s="366">
        <v>80300</v>
      </c>
      <c r="C250" s="413">
        <v>508</v>
      </c>
      <c r="D250" s="413" t="s">
        <v>332</v>
      </c>
      <c r="E250" s="413" t="s">
        <v>2144</v>
      </c>
      <c r="F250" s="413" t="s">
        <v>616</v>
      </c>
      <c r="G250" s="413" t="s">
        <v>617</v>
      </c>
      <c r="H250" s="413" t="s">
        <v>618</v>
      </c>
      <c r="I250" s="413" t="s">
        <v>619</v>
      </c>
      <c r="J250" s="413" t="s">
        <v>620</v>
      </c>
      <c r="K250" s="413" t="s">
        <v>621</v>
      </c>
      <c r="L250" s="413" t="s">
        <v>622</v>
      </c>
      <c r="M250" s="413" t="s">
        <v>623</v>
      </c>
      <c r="N250" s="413" t="s">
        <v>624</v>
      </c>
      <c r="O250" s="413" t="s">
        <v>625</v>
      </c>
      <c r="P250" s="413" t="s">
        <v>626</v>
      </c>
      <c r="Q250" s="413" t="s">
        <v>627</v>
      </c>
    </row>
    <row r="251" spans="2:17">
      <c r="B251" s="366">
        <v>80300</v>
      </c>
      <c r="C251" s="413">
        <v>509</v>
      </c>
      <c r="D251" s="413" t="s">
        <v>332</v>
      </c>
      <c r="E251" s="413" t="s">
        <v>2145</v>
      </c>
      <c r="F251" s="413" t="s">
        <v>628</v>
      </c>
      <c r="G251" s="413" t="s">
        <v>629</v>
      </c>
      <c r="H251" s="413" t="s">
        <v>630</v>
      </c>
      <c r="I251" s="413" t="s">
        <v>631</v>
      </c>
      <c r="J251" s="413" t="s">
        <v>632</v>
      </c>
      <c r="K251" s="413" t="s">
        <v>633</v>
      </c>
      <c r="L251" s="413" t="s">
        <v>634</v>
      </c>
      <c r="M251" s="413" t="s">
        <v>635</v>
      </c>
      <c r="N251" s="413" t="s">
        <v>636</v>
      </c>
      <c r="O251" s="413" t="s">
        <v>637</v>
      </c>
      <c r="P251" s="413" t="s">
        <v>638</v>
      </c>
      <c r="Q251" s="413" t="s">
        <v>639</v>
      </c>
    </row>
    <row r="252" spans="2:17">
      <c r="B252" s="366">
        <v>80300</v>
      </c>
      <c r="C252" s="413">
        <v>510</v>
      </c>
      <c r="D252" s="413" t="s">
        <v>332</v>
      </c>
      <c r="E252" s="413" t="s">
        <v>2146</v>
      </c>
      <c r="F252" s="413" t="s">
        <v>640</v>
      </c>
      <c r="G252" s="413" t="s">
        <v>641</v>
      </c>
      <c r="H252" s="413" t="s">
        <v>642</v>
      </c>
      <c r="I252" s="413" t="s">
        <v>643</v>
      </c>
      <c r="J252" s="413" t="s">
        <v>644</v>
      </c>
      <c r="K252" s="413" t="s">
        <v>645</v>
      </c>
      <c r="L252" s="413" t="s">
        <v>646</v>
      </c>
      <c r="M252" s="413" t="s">
        <v>647</v>
      </c>
      <c r="N252" s="413" t="s">
        <v>648</v>
      </c>
      <c r="O252" s="413" t="s">
        <v>649</v>
      </c>
      <c r="P252" s="413" t="s">
        <v>650</v>
      </c>
      <c r="Q252" s="413" t="s">
        <v>651</v>
      </c>
    </row>
    <row r="253" spans="2:17">
      <c r="B253" s="366">
        <v>80300</v>
      </c>
      <c r="C253" s="409">
        <v>601</v>
      </c>
      <c r="D253" s="409" t="s">
        <v>2134</v>
      </c>
      <c r="E253" s="409" t="s">
        <v>411</v>
      </c>
      <c r="F253" s="409" t="s">
        <v>412</v>
      </c>
      <c r="G253" s="409" t="s">
        <v>413</v>
      </c>
      <c r="H253" s="409" t="s">
        <v>414</v>
      </c>
      <c r="I253" s="409" t="s">
        <v>415</v>
      </c>
      <c r="J253" s="409" t="s">
        <v>416</v>
      </c>
      <c r="K253" s="409" t="s">
        <v>417</v>
      </c>
      <c r="L253" s="409" t="s">
        <v>418</v>
      </c>
      <c r="M253" s="409" t="s">
        <v>419</v>
      </c>
      <c r="N253" s="409" t="s">
        <v>980</v>
      </c>
      <c r="O253" s="409" t="s">
        <v>981</v>
      </c>
      <c r="P253" s="409" t="s">
        <v>982</v>
      </c>
      <c r="Q253" s="409" t="s">
        <v>420</v>
      </c>
    </row>
    <row r="254" spans="2:17">
      <c r="B254" s="366">
        <v>80300</v>
      </c>
      <c r="C254" s="409">
        <v>603</v>
      </c>
      <c r="D254" s="409" t="s">
        <v>2134</v>
      </c>
      <c r="E254" s="409" t="s">
        <v>2147</v>
      </c>
      <c r="F254" s="409" t="s">
        <v>983</v>
      </c>
      <c r="G254" s="409" t="s">
        <v>984</v>
      </c>
      <c r="H254" s="409" t="s">
        <v>985</v>
      </c>
      <c r="I254" s="409" t="s">
        <v>986</v>
      </c>
      <c r="J254" s="409" t="s">
        <v>987</v>
      </c>
      <c r="K254" s="409" t="s">
        <v>988</v>
      </c>
      <c r="L254" s="409" t="s">
        <v>989</v>
      </c>
      <c r="M254" s="409" t="s">
        <v>990</v>
      </c>
      <c r="N254" s="409" t="s">
        <v>991</v>
      </c>
      <c r="O254" s="409" t="s">
        <v>992</v>
      </c>
      <c r="P254" s="409" t="s">
        <v>993</v>
      </c>
      <c r="Q254" s="409" t="s">
        <v>994</v>
      </c>
    </row>
    <row r="255" spans="2:17">
      <c r="B255" s="366">
        <v>80300</v>
      </c>
      <c r="C255" s="409">
        <v>602</v>
      </c>
      <c r="D255" s="409" t="s">
        <v>332</v>
      </c>
      <c r="E255" s="409" t="s">
        <v>421</v>
      </c>
      <c r="F255" s="409" t="s">
        <v>422</v>
      </c>
      <c r="G255" s="409" t="s">
        <v>423</v>
      </c>
      <c r="H255" s="409" t="s">
        <v>424</v>
      </c>
      <c r="I255" s="409" t="s">
        <v>425</v>
      </c>
      <c r="J255" s="409" t="s">
        <v>426</v>
      </c>
      <c r="K255" s="409" t="s">
        <v>427</v>
      </c>
      <c r="L255" s="409" t="s">
        <v>428</v>
      </c>
      <c r="M255" s="409" t="s">
        <v>429</v>
      </c>
      <c r="N255" s="409" t="s">
        <v>995</v>
      </c>
      <c r="O255" s="409" t="s">
        <v>996</v>
      </c>
      <c r="P255" s="409" t="s">
        <v>997</v>
      </c>
      <c r="Q255" s="409" t="s">
        <v>430</v>
      </c>
    </row>
    <row r="256" spans="2:17">
      <c r="B256" s="366">
        <v>80300</v>
      </c>
      <c r="C256" s="409">
        <v>604</v>
      </c>
      <c r="D256" s="409" t="s">
        <v>2134</v>
      </c>
      <c r="E256" s="409" t="s">
        <v>2148</v>
      </c>
      <c r="F256" s="409" t="s">
        <v>998</v>
      </c>
      <c r="G256" s="409" t="s">
        <v>999</v>
      </c>
      <c r="H256" s="409" t="s">
        <v>1000</v>
      </c>
      <c r="I256" s="409" t="s">
        <v>1001</v>
      </c>
      <c r="J256" s="409" t="s">
        <v>1002</v>
      </c>
      <c r="K256" s="409" t="s">
        <v>1003</v>
      </c>
      <c r="L256" s="409" t="s">
        <v>1004</v>
      </c>
      <c r="M256" s="409" t="s">
        <v>1005</v>
      </c>
      <c r="N256" s="409" t="s">
        <v>1006</v>
      </c>
      <c r="O256" s="409" t="s">
        <v>1007</v>
      </c>
      <c r="P256" s="409" t="s">
        <v>1008</v>
      </c>
      <c r="Q256" s="409" t="s">
        <v>1009</v>
      </c>
    </row>
    <row r="257" spans="1:18" s="414" customFormat="1">
      <c r="B257" s="414">
        <v>80300</v>
      </c>
      <c r="C257" s="414">
        <v>605</v>
      </c>
      <c r="D257" s="414" t="s">
        <v>2758</v>
      </c>
      <c r="E257" s="414" t="s">
        <v>2759</v>
      </c>
      <c r="F257" s="414" t="s">
        <v>2760</v>
      </c>
      <c r="G257" s="414" t="s">
        <v>2761</v>
      </c>
      <c r="H257" s="414" t="s">
        <v>2762</v>
      </c>
      <c r="I257" s="414" t="s">
        <v>2763</v>
      </c>
      <c r="J257" s="414" t="s">
        <v>2764</v>
      </c>
      <c r="K257" s="414" t="s">
        <v>2765</v>
      </c>
      <c r="L257" s="414" t="s">
        <v>2766</v>
      </c>
      <c r="M257" s="414" t="s">
        <v>2767</v>
      </c>
      <c r="N257" s="414" t="s">
        <v>2768</v>
      </c>
      <c r="O257" s="414" t="s">
        <v>2769</v>
      </c>
      <c r="P257" s="414" t="s">
        <v>2770</v>
      </c>
      <c r="Q257" s="414" t="s">
        <v>2771</v>
      </c>
    </row>
    <row r="258" spans="1:18" s="414" customFormat="1">
      <c r="B258" s="414">
        <v>80300</v>
      </c>
      <c r="C258" s="414">
        <v>606</v>
      </c>
      <c r="D258" s="414" t="s">
        <v>2758</v>
      </c>
      <c r="E258" s="414" t="s">
        <v>2799</v>
      </c>
      <c r="F258" s="414" t="s">
        <v>2800</v>
      </c>
      <c r="G258" s="414" t="s">
        <v>2801</v>
      </c>
      <c r="H258" s="414" t="s">
        <v>2802</v>
      </c>
      <c r="I258" s="414" t="s">
        <v>2803</v>
      </c>
      <c r="J258" s="414" t="s">
        <v>2804</v>
      </c>
      <c r="K258" s="414" t="s">
        <v>2805</v>
      </c>
      <c r="L258" s="414" t="s">
        <v>2806</v>
      </c>
      <c r="M258" s="414" t="s">
        <v>2807</v>
      </c>
      <c r="N258" s="414" t="s">
        <v>2808</v>
      </c>
      <c r="O258" s="414" t="s">
        <v>2809</v>
      </c>
      <c r="P258" s="414" t="s">
        <v>2810</v>
      </c>
      <c r="Q258" s="414" t="s">
        <v>2811</v>
      </c>
    </row>
    <row r="259" spans="1:18" s="414" customFormat="1">
      <c r="B259" s="414">
        <v>80300</v>
      </c>
      <c r="C259" s="414">
        <v>607</v>
      </c>
      <c r="D259" s="414" t="s">
        <v>2758</v>
      </c>
      <c r="E259" s="414" t="s">
        <v>2812</v>
      </c>
      <c r="F259" s="414" t="s">
        <v>2813</v>
      </c>
      <c r="G259" s="414" t="s">
        <v>2814</v>
      </c>
      <c r="H259" s="414" t="s">
        <v>2815</v>
      </c>
      <c r="I259" s="414" t="s">
        <v>2816</v>
      </c>
      <c r="J259" s="414" t="s">
        <v>2817</v>
      </c>
      <c r="K259" s="414" t="s">
        <v>2818</v>
      </c>
      <c r="L259" s="414" t="s">
        <v>2819</v>
      </c>
      <c r="M259" s="414" t="s">
        <v>2820</v>
      </c>
      <c r="N259" s="414" t="s">
        <v>2821</v>
      </c>
      <c r="O259" s="414" t="s">
        <v>2822</v>
      </c>
      <c r="P259" s="414" t="s">
        <v>2823</v>
      </c>
      <c r="Q259" s="414" t="s">
        <v>2824</v>
      </c>
    </row>
    <row r="260" spans="1:18" s="414" customFormat="1">
      <c r="B260" s="414">
        <v>80300</v>
      </c>
      <c r="C260" s="414">
        <v>608</v>
      </c>
      <c r="D260" s="414" t="s">
        <v>2717</v>
      </c>
      <c r="E260" s="414" t="s">
        <v>2891</v>
      </c>
      <c r="F260" s="414" t="s">
        <v>2892</v>
      </c>
      <c r="G260" s="414" t="s">
        <v>2893</v>
      </c>
      <c r="H260" s="414" t="s">
        <v>2894</v>
      </c>
      <c r="I260" s="414" t="s">
        <v>2895</v>
      </c>
      <c r="J260" s="414" t="s">
        <v>2896</v>
      </c>
      <c r="K260" s="414" t="s">
        <v>2897</v>
      </c>
      <c r="L260" s="414" t="s">
        <v>2898</v>
      </c>
      <c r="M260" s="414" t="s">
        <v>2899</v>
      </c>
      <c r="N260" s="414" t="s">
        <v>2900</v>
      </c>
      <c r="O260" s="414" t="s">
        <v>2901</v>
      </c>
      <c r="P260" s="414" t="s">
        <v>2902</v>
      </c>
      <c r="Q260" s="414" t="s">
        <v>2903</v>
      </c>
    </row>
    <row r="261" spans="1:18" s="407" customFormat="1">
      <c r="B261" s="407">
        <v>80300</v>
      </c>
      <c r="C261" s="407">
        <v>609</v>
      </c>
      <c r="D261" s="407" t="s">
        <v>3950</v>
      </c>
      <c r="E261" s="407" t="s">
        <v>3885</v>
      </c>
      <c r="F261" s="407" t="s">
        <v>3886</v>
      </c>
      <c r="G261" s="407" t="s">
        <v>3887</v>
      </c>
      <c r="H261" s="407" t="s">
        <v>3888</v>
      </c>
      <c r="I261" s="407" t="s">
        <v>3889</v>
      </c>
      <c r="J261" s="407" t="s">
        <v>3890</v>
      </c>
      <c r="K261" s="407" t="s">
        <v>3891</v>
      </c>
      <c r="L261" s="407" t="s">
        <v>3892</v>
      </c>
      <c r="M261" s="407" t="s">
        <v>3893</v>
      </c>
      <c r="N261" s="407" t="s">
        <v>3894</v>
      </c>
      <c r="O261" s="407" t="s">
        <v>3895</v>
      </c>
      <c r="P261" s="407" t="s">
        <v>3896</v>
      </c>
      <c r="Q261" s="407" t="s">
        <v>3897</v>
      </c>
    </row>
    <row r="262" spans="1:18" s="407" customFormat="1">
      <c r="B262" s="407">
        <v>80300</v>
      </c>
      <c r="C262" s="407">
        <v>610</v>
      </c>
      <c r="D262" s="407" t="s">
        <v>3950</v>
      </c>
      <c r="E262" s="407" t="s">
        <v>3898</v>
      </c>
      <c r="F262" s="407" t="s">
        <v>3899</v>
      </c>
      <c r="G262" s="407" t="s">
        <v>3900</v>
      </c>
      <c r="H262" s="407" t="s">
        <v>3901</v>
      </c>
      <c r="I262" s="407" t="s">
        <v>3902</v>
      </c>
      <c r="J262" s="407" t="s">
        <v>3903</v>
      </c>
      <c r="K262" s="407" t="s">
        <v>3904</v>
      </c>
      <c r="L262" s="407" t="s">
        <v>3905</v>
      </c>
      <c r="M262" s="407" t="s">
        <v>3906</v>
      </c>
      <c r="N262" s="407" t="s">
        <v>3907</v>
      </c>
      <c r="O262" s="407" t="s">
        <v>3908</v>
      </c>
      <c r="P262" s="407" t="s">
        <v>3909</v>
      </c>
      <c r="Q262" s="407" t="s">
        <v>3910</v>
      </c>
    </row>
    <row r="263" spans="1:18" s="407" customFormat="1">
      <c r="B263" s="407">
        <v>80300</v>
      </c>
      <c r="C263" s="407">
        <v>611</v>
      </c>
      <c r="D263" s="407" t="s">
        <v>3950</v>
      </c>
      <c r="E263" s="407" t="s">
        <v>3911</v>
      </c>
      <c r="F263" s="407" t="s">
        <v>3912</v>
      </c>
      <c r="G263" s="407" t="s">
        <v>3913</v>
      </c>
      <c r="H263" s="407" t="s">
        <v>3914</v>
      </c>
      <c r="I263" s="407" t="s">
        <v>3915</v>
      </c>
      <c r="J263" s="407" t="s">
        <v>3916</v>
      </c>
      <c r="K263" s="407" t="s">
        <v>3917</v>
      </c>
      <c r="L263" s="407" t="s">
        <v>3918</v>
      </c>
      <c r="M263" s="407" t="s">
        <v>3919</v>
      </c>
      <c r="N263" s="407" t="s">
        <v>3920</v>
      </c>
      <c r="O263" s="407" t="s">
        <v>3921</v>
      </c>
      <c r="P263" s="407" t="s">
        <v>3922</v>
      </c>
      <c r="Q263" s="407" t="s">
        <v>3923</v>
      </c>
    </row>
    <row r="264" spans="1:18" s="407" customFormat="1">
      <c r="B264" s="407">
        <v>80300</v>
      </c>
      <c r="C264" s="407">
        <v>612</v>
      </c>
      <c r="D264" s="407" t="s">
        <v>3950</v>
      </c>
      <c r="E264" s="407" t="s">
        <v>3924</v>
      </c>
      <c r="F264" s="407" t="s">
        <v>3925</v>
      </c>
      <c r="G264" s="407" t="s">
        <v>3926</v>
      </c>
      <c r="H264" s="407" t="s">
        <v>3927</v>
      </c>
      <c r="I264" s="407" t="s">
        <v>3928</v>
      </c>
      <c r="J264" s="407" t="s">
        <v>3929</v>
      </c>
      <c r="K264" s="407" t="s">
        <v>3930</v>
      </c>
      <c r="L264" s="407" t="s">
        <v>3931</v>
      </c>
      <c r="M264" s="407" t="s">
        <v>3932</v>
      </c>
      <c r="N264" s="407" t="s">
        <v>3933</v>
      </c>
      <c r="O264" s="407" t="s">
        <v>3934</v>
      </c>
      <c r="P264" s="407" t="s">
        <v>3935</v>
      </c>
      <c r="Q264" s="407" t="s">
        <v>3936</v>
      </c>
    </row>
    <row r="265" spans="1:18" s="407" customFormat="1">
      <c r="B265" s="407">
        <v>80300</v>
      </c>
      <c r="C265" s="407">
        <v>613</v>
      </c>
      <c r="D265" s="407" t="s">
        <v>3950</v>
      </c>
      <c r="E265" s="407" t="s">
        <v>3937</v>
      </c>
      <c r="F265" s="407" t="s">
        <v>3938</v>
      </c>
      <c r="G265" s="407" t="s">
        <v>3939</v>
      </c>
      <c r="H265" s="407" t="s">
        <v>3940</v>
      </c>
      <c r="I265" s="407" t="s">
        <v>3941</v>
      </c>
      <c r="J265" s="407" t="s">
        <v>3942</v>
      </c>
      <c r="K265" s="407" t="s">
        <v>3943</v>
      </c>
      <c r="L265" s="407" t="s">
        <v>3944</v>
      </c>
      <c r="M265" s="407" t="s">
        <v>3945</v>
      </c>
      <c r="N265" s="407" t="s">
        <v>3946</v>
      </c>
      <c r="O265" s="407" t="s">
        <v>3947</v>
      </c>
      <c r="P265" s="407" t="s">
        <v>3948</v>
      </c>
      <c r="Q265" s="407" t="s">
        <v>3949</v>
      </c>
    </row>
    <row r="266" spans="1:18" s="415" customFormat="1">
      <c r="B266" s="415">
        <v>80300</v>
      </c>
      <c r="C266" s="415">
        <v>614</v>
      </c>
      <c r="D266" s="415" t="s">
        <v>4175</v>
      </c>
      <c r="E266" s="415" t="s">
        <v>4232</v>
      </c>
      <c r="F266" s="415" t="s">
        <v>4284</v>
      </c>
      <c r="G266" s="415" t="s">
        <v>4285</v>
      </c>
      <c r="H266" s="415" t="s">
        <v>4286</v>
      </c>
      <c r="I266" s="415" t="s">
        <v>4287</v>
      </c>
      <c r="J266" s="415" t="s">
        <v>4288</v>
      </c>
      <c r="K266" s="415" t="s">
        <v>4289</v>
      </c>
      <c r="L266" s="415" t="s">
        <v>4290</v>
      </c>
      <c r="M266" s="415" t="s">
        <v>4291</v>
      </c>
      <c r="N266" s="415" t="s">
        <v>4292</v>
      </c>
      <c r="O266" s="415" t="s">
        <v>4293</v>
      </c>
      <c r="P266" s="415" t="s">
        <v>4294</v>
      </c>
      <c r="Q266" s="415" t="s">
        <v>4295</v>
      </c>
    </row>
    <row r="267" spans="1:18" s="415" customFormat="1">
      <c r="B267" s="415">
        <v>80300</v>
      </c>
      <c r="C267" s="415">
        <v>615</v>
      </c>
      <c r="D267" s="415" t="s">
        <v>4175</v>
      </c>
      <c r="E267" s="415" t="s">
        <v>4233</v>
      </c>
      <c r="F267" s="415" t="s">
        <v>4296</v>
      </c>
      <c r="G267" s="415" t="s">
        <v>4297</v>
      </c>
      <c r="H267" s="415" t="s">
        <v>4298</v>
      </c>
      <c r="I267" s="415" t="s">
        <v>4299</v>
      </c>
      <c r="J267" s="415" t="s">
        <v>4300</v>
      </c>
      <c r="K267" s="415" t="s">
        <v>4301</v>
      </c>
      <c r="L267" s="415" t="s">
        <v>4302</v>
      </c>
      <c r="M267" s="415" t="s">
        <v>4303</v>
      </c>
      <c r="N267" s="415" t="s">
        <v>4304</v>
      </c>
      <c r="O267" s="415" t="s">
        <v>4305</v>
      </c>
      <c r="P267" s="415" t="s">
        <v>4306</v>
      </c>
      <c r="Q267" s="415" t="s">
        <v>4307</v>
      </c>
    </row>
    <row r="268" spans="1:18" s="415" customFormat="1">
      <c r="B268" s="415">
        <v>80300</v>
      </c>
      <c r="C268" s="415">
        <v>616</v>
      </c>
      <c r="D268" s="415" t="s">
        <v>4175</v>
      </c>
      <c r="E268" s="415" t="s">
        <v>4234</v>
      </c>
      <c r="F268" s="415" t="s">
        <v>4308</v>
      </c>
      <c r="G268" s="415" t="s">
        <v>4309</v>
      </c>
      <c r="H268" s="415" t="s">
        <v>4310</v>
      </c>
      <c r="I268" s="415" t="s">
        <v>4311</v>
      </c>
      <c r="J268" s="415" t="s">
        <v>4312</v>
      </c>
      <c r="K268" s="415" t="s">
        <v>4313</v>
      </c>
      <c r="L268" s="415" t="s">
        <v>4314</v>
      </c>
      <c r="M268" s="415" t="s">
        <v>4315</v>
      </c>
      <c r="N268" s="415" t="s">
        <v>4316</v>
      </c>
      <c r="O268" s="415" t="s">
        <v>4317</v>
      </c>
      <c r="P268" s="415" t="s">
        <v>4318</v>
      </c>
      <c r="Q268" s="415" t="s">
        <v>4319</v>
      </c>
    </row>
    <row r="269" spans="1:18" s="415" customFormat="1">
      <c r="B269" s="415">
        <v>80300</v>
      </c>
      <c r="C269" s="415">
        <v>617</v>
      </c>
      <c r="D269" s="415" t="s">
        <v>4175</v>
      </c>
      <c r="E269" s="415" t="s">
        <v>4235</v>
      </c>
      <c r="F269" s="415" t="s">
        <v>4320</v>
      </c>
      <c r="G269" s="415" t="s">
        <v>4321</v>
      </c>
      <c r="H269" s="415" t="s">
        <v>4322</v>
      </c>
      <c r="I269" s="415" t="s">
        <v>4323</v>
      </c>
      <c r="J269" s="415" t="s">
        <v>4324</v>
      </c>
      <c r="K269" s="415" t="s">
        <v>4325</v>
      </c>
      <c r="L269" s="415" t="s">
        <v>4326</v>
      </c>
      <c r="M269" s="415" t="s">
        <v>4327</v>
      </c>
      <c r="N269" s="415" t="s">
        <v>4328</v>
      </c>
      <c r="O269" s="415" t="s">
        <v>4329</v>
      </c>
      <c r="P269" s="415" t="s">
        <v>4330</v>
      </c>
      <c r="Q269" s="415" t="s">
        <v>4331</v>
      </c>
    </row>
    <row r="270" spans="1:18">
      <c r="A270" s="405" t="s">
        <v>13</v>
      </c>
      <c r="B270" s="405"/>
      <c r="C270" s="405" t="s">
        <v>431</v>
      </c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</row>
    <row r="271" spans="1:18">
      <c r="A271" s="406" t="s">
        <v>432</v>
      </c>
      <c r="B271" s="404" t="s">
        <v>685</v>
      </c>
      <c r="C271" s="406" t="s">
        <v>433</v>
      </c>
      <c r="D271" s="406" t="s">
        <v>434</v>
      </c>
      <c r="E271" s="406" t="s">
        <v>435</v>
      </c>
      <c r="F271" s="406" t="s">
        <v>436</v>
      </c>
      <c r="G271" s="406" t="s">
        <v>437</v>
      </c>
      <c r="H271" s="406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</row>
    <row r="272" spans="1:18">
      <c r="B272" s="366">
        <v>80400</v>
      </c>
      <c r="C272" s="366" t="s">
        <v>1988</v>
      </c>
      <c r="D272" s="366">
        <v>10</v>
      </c>
      <c r="E272" s="366">
        <v>1</v>
      </c>
      <c r="F272" s="366">
        <v>10</v>
      </c>
      <c r="G272" s="366">
        <v>1</v>
      </c>
    </row>
    <row r="273" spans="1:18">
      <c r="B273" s="366">
        <v>80401</v>
      </c>
      <c r="C273" s="366" t="s">
        <v>2149</v>
      </c>
      <c r="D273" s="417">
        <v>5</v>
      </c>
      <c r="E273" s="417">
        <v>10</v>
      </c>
      <c r="F273" s="417">
        <v>7</v>
      </c>
      <c r="G273" s="417">
        <v>0</v>
      </c>
    </row>
    <row r="274" spans="1:18">
      <c r="B274" s="366">
        <v>80402</v>
      </c>
      <c r="C274" s="366" t="s">
        <v>438</v>
      </c>
      <c r="D274" s="366">
        <v>-1</v>
      </c>
      <c r="E274" s="366">
        <v>0</v>
      </c>
      <c r="F274" s="366">
        <v>-3</v>
      </c>
      <c r="G274" s="366">
        <v>3</v>
      </c>
    </row>
    <row r="275" spans="1:18">
      <c r="A275" s="405" t="s">
        <v>13</v>
      </c>
      <c r="B275" s="405"/>
      <c r="C275" s="405" t="s">
        <v>439</v>
      </c>
      <c r="D275" s="405"/>
      <c r="E275" s="405"/>
      <c r="F275" s="418"/>
      <c r="G275" s="418"/>
      <c r="H275" s="418"/>
      <c r="I275" s="418"/>
      <c r="J275" s="418"/>
      <c r="K275" s="418"/>
      <c r="L275" s="418"/>
      <c r="M275" s="418"/>
      <c r="N275" s="418"/>
      <c r="O275" s="418"/>
      <c r="P275" s="405"/>
      <c r="Q275" s="405"/>
      <c r="R275" s="405"/>
    </row>
    <row r="276" spans="1:18">
      <c r="A276" s="406" t="s">
        <v>440</v>
      </c>
      <c r="B276" s="404" t="s">
        <v>685</v>
      </c>
      <c r="C276" s="406" t="s">
        <v>441</v>
      </c>
      <c r="D276" s="406" t="s">
        <v>442</v>
      </c>
      <c r="E276" s="406" t="s">
        <v>58</v>
      </c>
      <c r="F276" s="406" t="s">
        <v>59</v>
      </c>
      <c r="G276" s="406" t="s">
        <v>60</v>
      </c>
      <c r="H276" s="406" t="s">
        <v>61</v>
      </c>
      <c r="I276" s="406" t="s">
        <v>443</v>
      </c>
      <c r="J276" s="406"/>
      <c r="K276" s="406"/>
      <c r="L276" s="406"/>
      <c r="M276" s="406"/>
      <c r="N276" s="406"/>
      <c r="O276" s="406"/>
      <c r="P276" s="406"/>
      <c r="Q276" s="406"/>
      <c r="R276" s="406"/>
    </row>
    <row r="277" spans="1:18">
      <c r="A277" s="419"/>
      <c r="B277" s="366">
        <v>80500</v>
      </c>
      <c r="C277" s="419">
        <v>1</v>
      </c>
      <c r="D277" s="419" t="str">
        <f>lng_gameinfo!$O146</f>
        <v>배추</v>
      </c>
      <c r="E277" s="419" t="s">
        <v>2150</v>
      </c>
      <c r="F277" s="419" t="s">
        <v>2151</v>
      </c>
      <c r="G277" s="419" t="s">
        <v>652</v>
      </c>
      <c r="H277" s="419" t="s">
        <v>444</v>
      </c>
      <c r="I277" s="366" t="s">
        <v>445</v>
      </c>
    </row>
    <row r="278" spans="1:18">
      <c r="B278" s="366">
        <v>80501</v>
      </c>
      <c r="C278" s="366">
        <v>2</v>
      </c>
      <c r="D278" s="419" t="str">
        <f>lng_gameinfo!$O147</f>
        <v>귀리</v>
      </c>
      <c r="E278" s="366" t="s">
        <v>2152</v>
      </c>
      <c r="F278" s="366" t="s">
        <v>2153</v>
      </c>
      <c r="G278" s="366" t="s">
        <v>653</v>
      </c>
      <c r="H278" s="419" t="s">
        <v>444</v>
      </c>
      <c r="I278" s="366" t="s">
        <v>445</v>
      </c>
    </row>
    <row r="279" spans="1:18">
      <c r="B279" s="366">
        <v>80502</v>
      </c>
      <c r="C279" s="366">
        <v>3</v>
      </c>
      <c r="D279" s="419" t="str">
        <f>lng_gameinfo!$O148</f>
        <v>옥수수</v>
      </c>
      <c r="E279" s="366" t="s">
        <v>447</v>
      </c>
      <c r="F279" s="366" t="s">
        <v>448</v>
      </c>
      <c r="G279" s="366" t="s">
        <v>449</v>
      </c>
      <c r="H279" s="419" t="s">
        <v>444</v>
      </c>
      <c r="I279" s="366" t="s">
        <v>445</v>
      </c>
    </row>
    <row r="280" spans="1:18">
      <c r="B280" s="366">
        <v>80503</v>
      </c>
      <c r="C280" s="366">
        <v>4</v>
      </c>
      <c r="D280" s="419" t="str">
        <f>lng_gameinfo!$O149</f>
        <v>호박</v>
      </c>
      <c r="E280" s="366" t="s">
        <v>2154</v>
      </c>
      <c r="F280" s="366" t="s">
        <v>2155</v>
      </c>
      <c r="G280" s="366" t="s">
        <v>654</v>
      </c>
      <c r="H280" s="419" t="s">
        <v>444</v>
      </c>
      <c r="I280" s="366" t="s">
        <v>445</v>
      </c>
    </row>
    <row r="281" spans="1:18">
      <c r="B281" s="366">
        <v>80504</v>
      </c>
      <c r="C281" s="366">
        <v>5</v>
      </c>
      <c r="D281" s="419" t="str">
        <f>lng_gameinfo!$O150</f>
        <v>고구마</v>
      </c>
      <c r="E281" s="366" t="s">
        <v>2156</v>
      </c>
      <c r="F281" s="366" t="s">
        <v>2157</v>
      </c>
      <c r="G281" s="366" t="s">
        <v>655</v>
      </c>
      <c r="H281" s="419" t="s">
        <v>444</v>
      </c>
      <c r="I281" s="366" t="s">
        <v>445</v>
      </c>
    </row>
    <row r="282" spans="1:18">
      <c r="B282" s="366">
        <v>80505</v>
      </c>
      <c r="C282" s="366">
        <v>6</v>
      </c>
      <c r="D282" s="419" t="str">
        <f>lng_gameinfo!$O151</f>
        <v>회복제 나무</v>
      </c>
      <c r="E282" s="366" t="s">
        <v>2158</v>
      </c>
      <c r="F282" s="366" t="s">
        <v>2159</v>
      </c>
      <c r="G282" s="366" t="s">
        <v>656</v>
      </c>
      <c r="H282" s="419" t="s">
        <v>444</v>
      </c>
      <c r="I282" s="366" t="s">
        <v>445</v>
      </c>
    </row>
    <row r="283" spans="1:18">
      <c r="B283" s="366">
        <v>80506</v>
      </c>
      <c r="C283" s="366">
        <v>7</v>
      </c>
      <c r="D283" s="419" t="str">
        <f>lng_gameinfo!$O152</f>
        <v>촉진제 나무</v>
      </c>
      <c r="E283" s="366" t="s">
        <v>2160</v>
      </c>
      <c r="F283" s="366" t="s">
        <v>2161</v>
      </c>
      <c r="G283" s="366" t="s">
        <v>657</v>
      </c>
      <c r="H283" s="419" t="s">
        <v>444</v>
      </c>
      <c r="I283" s="366" t="s">
        <v>445</v>
      </c>
    </row>
    <row r="284" spans="1:18">
      <c r="B284" s="366">
        <v>80507</v>
      </c>
      <c r="C284" s="366">
        <v>8</v>
      </c>
      <c r="D284" s="419" t="str">
        <f>lng_gameinfo!$O153</f>
        <v>하트 나무</v>
      </c>
      <c r="E284" s="366" t="s">
        <v>4174</v>
      </c>
      <c r="F284" s="366" t="s">
        <v>2162</v>
      </c>
      <c r="G284" s="366" t="s">
        <v>2163</v>
      </c>
      <c r="H284" s="419" t="s">
        <v>444</v>
      </c>
      <c r="I284" s="366" t="s">
        <v>445</v>
      </c>
    </row>
    <row r="285" spans="1:18">
      <c r="B285" s="366">
        <v>80508</v>
      </c>
      <c r="C285" s="366">
        <v>9</v>
      </c>
      <c r="D285" s="419" t="str">
        <f>lng_gameinfo!$O154</f>
        <v>큰박</v>
      </c>
      <c r="E285" s="366" t="s">
        <v>4173</v>
      </c>
      <c r="G285" s="419" t="s">
        <v>4172</v>
      </c>
      <c r="H285" s="419" t="s">
        <v>4172</v>
      </c>
      <c r="I285" s="366" t="s">
        <v>445</v>
      </c>
    </row>
    <row r="286" spans="1:18">
      <c r="A286" s="420" t="s">
        <v>458</v>
      </c>
      <c r="B286" s="420"/>
      <c r="C286" s="420"/>
      <c r="D286" s="420" t="s">
        <v>459</v>
      </c>
      <c r="E286" s="420" t="s">
        <v>460</v>
      </c>
      <c r="F286" s="420" t="s">
        <v>2164</v>
      </c>
      <c r="G286" s="420" t="s">
        <v>461</v>
      </c>
      <c r="H286" s="365"/>
      <c r="I286" s="365"/>
      <c r="J286" s="365"/>
      <c r="K286" s="365"/>
      <c r="L286" s="365"/>
      <c r="M286" s="365"/>
      <c r="N286" s="365"/>
      <c r="O286" s="365"/>
      <c r="P286" s="365"/>
    </row>
    <row r="287" spans="1:18">
      <c r="A287" s="421" t="s">
        <v>462</v>
      </c>
      <c r="B287" s="404" t="s">
        <v>685</v>
      </c>
      <c r="C287" s="421" t="s">
        <v>450</v>
      </c>
      <c r="D287" s="421" t="s">
        <v>442</v>
      </c>
      <c r="E287" s="421" t="s">
        <v>463</v>
      </c>
      <c r="F287" s="421" t="s">
        <v>464</v>
      </c>
      <c r="G287" s="421" t="s">
        <v>465</v>
      </c>
      <c r="H287" s="367" t="s">
        <v>2165</v>
      </c>
      <c r="I287" s="367" t="s">
        <v>2284</v>
      </c>
      <c r="J287" s="367" t="s">
        <v>2321</v>
      </c>
      <c r="K287" s="367"/>
      <c r="L287" s="367"/>
      <c r="M287" s="367"/>
      <c r="N287" s="367"/>
      <c r="O287" s="367"/>
      <c r="P287" s="367"/>
    </row>
    <row r="288" spans="1:18">
      <c r="A288" s="411"/>
      <c r="B288" s="366">
        <v>80600</v>
      </c>
      <c r="C288" s="411">
        <v>0</v>
      </c>
      <c r="D288" s="411" t="str">
        <f>lng_gameinfo!$O156</f>
        <v>기본 늑대</v>
      </c>
      <c r="E288" s="411">
        <v>1</v>
      </c>
      <c r="F288" s="411">
        <v>1</v>
      </c>
      <c r="G288" s="366">
        <v>0</v>
      </c>
      <c r="H288" s="411" t="s">
        <v>2166</v>
      </c>
      <c r="I288" s="411">
        <v>10</v>
      </c>
      <c r="J288" s="411" t="s">
        <v>2644</v>
      </c>
      <c r="K288" s="411"/>
      <c r="L288" s="411"/>
      <c r="M288" s="411"/>
      <c r="N288" s="411"/>
      <c r="O288" s="411"/>
      <c r="P288" s="411"/>
    </row>
    <row r="289" spans="1:15">
      <c r="B289" s="366">
        <v>80601</v>
      </c>
      <c r="C289" s="366">
        <v>1</v>
      </c>
      <c r="D289" s="411" t="str">
        <f>lng_gameinfo!$O157</f>
        <v>튼튼한 늑대</v>
      </c>
      <c r="E289" s="366">
        <v>2</v>
      </c>
      <c r="F289" s="366">
        <v>2</v>
      </c>
      <c r="G289" s="366">
        <v>10</v>
      </c>
      <c r="H289" s="366" t="s">
        <v>35</v>
      </c>
      <c r="I289" s="366">
        <v>20</v>
      </c>
      <c r="J289" s="411" t="s">
        <v>2645</v>
      </c>
    </row>
    <row r="290" spans="1:15">
      <c r="B290" s="366">
        <v>80602</v>
      </c>
      <c r="C290" s="366">
        <v>2</v>
      </c>
      <c r="D290" s="411" t="str">
        <f>lng_gameinfo!$O158</f>
        <v>용맹한 늑대</v>
      </c>
      <c r="E290" s="366">
        <v>3</v>
      </c>
      <c r="F290" s="366">
        <v>3</v>
      </c>
      <c r="G290" s="366">
        <v>15</v>
      </c>
      <c r="H290" s="366" t="s">
        <v>2167</v>
      </c>
      <c r="I290" s="366">
        <v>30</v>
      </c>
      <c r="J290" s="411" t="s">
        <v>2646</v>
      </c>
    </row>
    <row r="291" spans="1:15">
      <c r="B291" s="366">
        <v>80603</v>
      </c>
      <c r="C291" s="366">
        <v>3</v>
      </c>
      <c r="D291" s="411" t="str">
        <f>lng_gameinfo!$O159</f>
        <v>도둑 늑대</v>
      </c>
      <c r="E291" s="366">
        <v>4</v>
      </c>
      <c r="F291" s="366">
        <v>2</v>
      </c>
      <c r="G291" s="366">
        <v>20</v>
      </c>
      <c r="H291" s="366" t="s">
        <v>2168</v>
      </c>
      <c r="I291" s="366">
        <v>40</v>
      </c>
      <c r="J291" s="411" t="s">
        <v>2647</v>
      </c>
    </row>
    <row r="292" spans="1:15">
      <c r="B292" s="366">
        <v>80604</v>
      </c>
      <c r="C292" s="366">
        <v>4</v>
      </c>
      <c r="D292" s="411" t="str">
        <f>lng_gameinfo!$O160</f>
        <v>마라톤 늑대</v>
      </c>
      <c r="E292" s="366">
        <v>5</v>
      </c>
      <c r="F292" s="366">
        <v>2</v>
      </c>
      <c r="G292" s="366">
        <v>25</v>
      </c>
      <c r="H292" s="366" t="s">
        <v>2169</v>
      </c>
      <c r="I292" s="366">
        <v>50</v>
      </c>
      <c r="J292" s="411" t="s">
        <v>2648</v>
      </c>
    </row>
    <row r="293" spans="1:15" s="367" customFormat="1">
      <c r="A293" s="406" t="s">
        <v>2170</v>
      </c>
      <c r="B293" s="404" t="s">
        <v>685</v>
      </c>
      <c r="C293" s="406" t="s">
        <v>2171</v>
      </c>
      <c r="D293" s="406" t="s">
        <v>1620</v>
      </c>
      <c r="E293" s="406" t="s">
        <v>507</v>
      </c>
      <c r="F293" s="406" t="s">
        <v>508</v>
      </c>
      <c r="G293" s="406" t="s">
        <v>509</v>
      </c>
      <c r="H293" s="406" t="s">
        <v>510</v>
      </c>
      <c r="I293" s="406" t="s">
        <v>543</v>
      </c>
      <c r="J293" s="406" t="s">
        <v>689</v>
      </c>
      <c r="K293" s="406"/>
      <c r="L293" s="406"/>
      <c r="M293" s="406"/>
      <c r="N293" s="406"/>
    </row>
    <row r="294" spans="1:15">
      <c r="A294" s="422"/>
      <c r="B294" s="366">
        <v>90001</v>
      </c>
      <c r="C294" s="423">
        <v>90001</v>
      </c>
      <c r="D294" s="424">
        <v>2</v>
      </c>
      <c r="E294" s="424">
        <v>4</v>
      </c>
      <c r="F294" s="424">
        <v>6</v>
      </c>
      <c r="G294" s="424">
        <v>8</v>
      </c>
      <c r="H294" s="424">
        <v>10</v>
      </c>
      <c r="I294" s="424">
        <v>15</v>
      </c>
      <c r="J294" s="424" t="str">
        <f>lng_gameinfo!$O162</f>
        <v>신선도</v>
      </c>
      <c r="K294" s="422"/>
      <c r="L294" s="422"/>
      <c r="M294" s="422"/>
      <c r="N294" s="422"/>
    </row>
    <row r="295" spans="1:15">
      <c r="A295" s="422"/>
      <c r="B295" s="366">
        <v>90002</v>
      </c>
      <c r="C295" s="423">
        <v>90002</v>
      </c>
      <c r="D295" s="424">
        <v>50</v>
      </c>
      <c r="E295" s="424">
        <v>60</v>
      </c>
      <c r="F295" s="424">
        <v>70</v>
      </c>
      <c r="G295" s="424">
        <v>90</v>
      </c>
      <c r="H295" s="424">
        <v>130</v>
      </c>
      <c r="I295" s="424">
        <v>200</v>
      </c>
      <c r="J295" s="424" t="str">
        <f>lng_gameinfo!$O163</f>
        <v>우유 추가</v>
      </c>
      <c r="K295" s="422"/>
      <c r="L295" s="422"/>
      <c r="M295" s="422"/>
      <c r="N295" s="422"/>
    </row>
    <row r="296" spans="1:15">
      <c r="A296" s="422"/>
      <c r="B296" s="366">
        <v>90003</v>
      </c>
      <c r="C296" s="423">
        <v>90003</v>
      </c>
      <c r="D296" s="424">
        <v>25</v>
      </c>
      <c r="E296" s="424">
        <v>40</v>
      </c>
      <c r="F296" s="424">
        <v>55</v>
      </c>
      <c r="G296" s="424">
        <v>70</v>
      </c>
      <c r="H296" s="424">
        <v>85</v>
      </c>
      <c r="I296" s="424">
        <v>100</v>
      </c>
      <c r="J296" s="424" t="str">
        <f>lng_gameinfo!$O164</f>
        <v>피버드랍</v>
      </c>
      <c r="K296" s="422"/>
      <c r="L296" s="422"/>
      <c r="M296" s="422"/>
      <c r="N296" s="422"/>
    </row>
    <row r="297" spans="1:15">
      <c r="A297" s="422"/>
      <c r="B297" s="366">
        <v>90004</v>
      </c>
      <c r="C297" s="423">
        <v>90004</v>
      </c>
      <c r="D297" s="424">
        <v>8</v>
      </c>
      <c r="E297" s="424">
        <v>10</v>
      </c>
      <c r="F297" s="424">
        <v>12</v>
      </c>
      <c r="G297" s="424">
        <v>14</v>
      </c>
      <c r="H297" s="424">
        <v>16</v>
      </c>
      <c r="I297" s="424">
        <v>20</v>
      </c>
      <c r="J297" s="424" t="str">
        <f>lng_gameinfo!$O165</f>
        <v>질병저항</v>
      </c>
      <c r="K297" s="422"/>
      <c r="L297" s="422"/>
      <c r="M297" s="422"/>
      <c r="N297" s="422"/>
    </row>
    <row r="298" spans="1:15">
      <c r="A298" s="422"/>
      <c r="B298" s="366">
        <v>90005</v>
      </c>
      <c r="C298" s="423">
        <v>90005</v>
      </c>
      <c r="D298" s="424">
        <v>100</v>
      </c>
      <c r="E298" s="424">
        <v>200</v>
      </c>
      <c r="F298" s="424">
        <v>300</v>
      </c>
      <c r="G298" s="424">
        <v>400</v>
      </c>
      <c r="H298" s="424">
        <v>500</v>
      </c>
      <c r="I298" s="424">
        <v>600</v>
      </c>
      <c r="J298" s="424" t="str">
        <f>lng_gameinfo!$O166</f>
        <v>코인드랍</v>
      </c>
      <c r="K298" s="422"/>
      <c r="L298" s="422"/>
      <c r="M298" s="422"/>
      <c r="N298" s="422"/>
    </row>
    <row r="299" spans="1:15" s="365" customFormat="1">
      <c r="A299" s="405" t="s">
        <v>682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</row>
    <row r="300" spans="1:15" s="365" customFormat="1">
      <c r="A300" s="365" t="s">
        <v>683</v>
      </c>
      <c r="J300" s="365" t="s">
        <v>2172</v>
      </c>
    </row>
    <row r="301" spans="1:15">
      <c r="A301" s="406" t="s">
        <v>684</v>
      </c>
      <c r="B301" s="404" t="s">
        <v>685</v>
      </c>
      <c r="C301" s="406" t="s">
        <v>686</v>
      </c>
      <c r="D301" s="406" t="s">
        <v>687</v>
      </c>
      <c r="E301" s="406" t="s">
        <v>688</v>
      </c>
      <c r="F301" s="406" t="s">
        <v>689</v>
      </c>
      <c r="G301" s="406"/>
      <c r="H301" s="406"/>
      <c r="I301" s="406"/>
      <c r="J301" s="406"/>
      <c r="K301" s="406"/>
      <c r="L301" s="406"/>
      <c r="M301" s="406"/>
      <c r="N301" s="406"/>
      <c r="O301" s="406"/>
    </row>
    <row r="302" spans="1:15">
      <c r="B302" s="366">
        <v>100001</v>
      </c>
      <c r="C302" s="382">
        <v>5</v>
      </c>
      <c r="D302" s="382">
        <v>901</v>
      </c>
      <c r="E302" s="382">
        <v>1</v>
      </c>
      <c r="F302" s="382" t="str">
        <f>lng_gameinfo!$O168</f>
        <v>친구 초대 보상 건초 20개</v>
      </c>
    </row>
    <row r="303" spans="1:15">
      <c r="B303" s="366">
        <v>100002</v>
      </c>
      <c r="C303" s="425">
        <v>10</v>
      </c>
      <c r="D303" s="425">
        <v>5103</v>
      </c>
      <c r="E303" s="425">
        <v>1</v>
      </c>
      <c r="F303" s="425" t="str">
        <f>lng_gameinfo!$O169</f>
        <v>친구 초대 보상 코인 300만</v>
      </c>
    </row>
    <row r="304" spans="1:15">
      <c r="B304" s="366">
        <v>100003</v>
      </c>
      <c r="C304" s="382">
        <v>15</v>
      </c>
      <c r="D304" s="382">
        <v>5006</v>
      </c>
      <c r="E304" s="382">
        <v>1</v>
      </c>
      <c r="F304" s="382" t="str">
        <f>lng_gameinfo!$O170</f>
        <v>친구 초대 보상 캐시 15</v>
      </c>
    </row>
    <row r="305" spans="1:18">
      <c r="B305" s="366">
        <v>100004</v>
      </c>
      <c r="C305" s="425">
        <v>20</v>
      </c>
      <c r="D305" s="425">
        <v>1401</v>
      </c>
      <c r="E305" s="425">
        <v>1</v>
      </c>
      <c r="F305" s="425" t="str">
        <f>lng_gameinfo!$O171</f>
        <v>친구 초대 보상 액세서리 엔젤링</v>
      </c>
    </row>
    <row r="306" spans="1:18">
      <c r="B306" s="366">
        <v>100005</v>
      </c>
      <c r="C306" s="382">
        <v>30</v>
      </c>
      <c r="D306" s="382">
        <v>7</v>
      </c>
      <c r="E306" s="382">
        <v>1</v>
      </c>
      <c r="F306" s="382" t="str">
        <f>lng_gameinfo!$O172</f>
        <v>친구 초대 보상 소 꽃무늬 소</v>
      </c>
    </row>
    <row r="307" spans="1:18" s="365" customFormat="1">
      <c r="A307" s="365" t="s">
        <v>693</v>
      </c>
    </row>
    <row r="308" spans="1:18">
      <c r="A308" s="406" t="s">
        <v>2173</v>
      </c>
      <c r="B308" s="404" t="s">
        <v>685</v>
      </c>
      <c r="C308" s="406" t="s">
        <v>694</v>
      </c>
      <c r="D308" s="406" t="s">
        <v>687</v>
      </c>
      <c r="E308" s="406" t="s">
        <v>688</v>
      </c>
      <c r="F308" s="406" t="s">
        <v>689</v>
      </c>
      <c r="G308" s="406"/>
      <c r="H308" s="406"/>
      <c r="I308" s="406"/>
      <c r="J308" s="406"/>
      <c r="K308" s="406"/>
      <c r="L308" s="406"/>
      <c r="M308" s="406"/>
      <c r="N308" s="406"/>
      <c r="O308" s="406"/>
    </row>
    <row r="309" spans="1:18">
      <c r="B309" s="366">
        <v>110001</v>
      </c>
      <c r="C309" s="426">
        <v>1</v>
      </c>
      <c r="D309" s="426">
        <v>5111</v>
      </c>
      <c r="E309" s="426">
        <v>1</v>
      </c>
      <c r="F309" s="426" t="str">
        <f>lng_gameinfo!$O174</f>
        <v>로그인 보상 10 건초</v>
      </c>
    </row>
    <row r="310" spans="1:18">
      <c r="B310" s="366">
        <v>110002</v>
      </c>
      <c r="C310" s="427">
        <v>2</v>
      </c>
      <c r="D310" s="427">
        <v>5100</v>
      </c>
      <c r="E310" s="427">
        <v>1</v>
      </c>
      <c r="F310" s="427" t="str">
        <f>lng_gameinfo!$O175</f>
        <v>로그인 보상 20만 코인</v>
      </c>
    </row>
    <row r="311" spans="1:18">
      <c r="B311" s="366">
        <v>110003</v>
      </c>
      <c r="C311" s="426">
        <v>3</v>
      </c>
      <c r="D311" s="426">
        <v>5112</v>
      </c>
      <c r="E311" s="426">
        <v>1</v>
      </c>
      <c r="F311" s="426" t="str">
        <f>lng_gameinfo!$O176</f>
        <v>로그인 보상 30만 코인</v>
      </c>
    </row>
    <row r="312" spans="1:18">
      <c r="B312" s="366">
        <v>110004</v>
      </c>
      <c r="C312" s="427">
        <v>4</v>
      </c>
      <c r="D312" s="427">
        <v>5113</v>
      </c>
      <c r="E312" s="427">
        <v>1</v>
      </c>
      <c r="F312" s="427" t="str">
        <f>lng_gameinfo!$O177</f>
        <v>로그인 보상 50만 코인</v>
      </c>
    </row>
    <row r="313" spans="1:18">
      <c r="B313" s="366">
        <v>110005</v>
      </c>
      <c r="C313" s="426">
        <v>5</v>
      </c>
      <c r="D313" s="426">
        <v>5007</v>
      </c>
      <c r="E313" s="426">
        <v>1</v>
      </c>
      <c r="F313" s="426" t="str">
        <f>lng_gameinfo!$O178</f>
        <v>로그인 보상 5 캐시</v>
      </c>
    </row>
    <row r="314" spans="1:18" s="365" customFormat="1">
      <c r="A314" s="365" t="s">
        <v>700</v>
      </c>
    </row>
    <row r="315" spans="1:18">
      <c r="A315" s="406" t="s">
        <v>701</v>
      </c>
      <c r="B315" s="404" t="s">
        <v>685</v>
      </c>
      <c r="C315" s="406" t="s">
        <v>687</v>
      </c>
      <c r="D315" s="406" t="s">
        <v>688</v>
      </c>
      <c r="E315" s="406" t="s">
        <v>689</v>
      </c>
      <c r="F315" s="406"/>
      <c r="G315" s="406"/>
      <c r="H315" s="406"/>
      <c r="I315" s="406"/>
      <c r="J315" s="406"/>
      <c r="K315" s="406"/>
      <c r="L315" s="406"/>
      <c r="M315" s="406"/>
      <c r="N315" s="406"/>
      <c r="O315" s="406"/>
    </row>
    <row r="316" spans="1:18">
      <c r="B316" s="366">
        <v>120000</v>
      </c>
      <c r="C316" s="428">
        <v>5105</v>
      </c>
      <c r="D316" s="428">
        <v>1</v>
      </c>
      <c r="E316" s="366" t="s">
        <v>702</v>
      </c>
    </row>
    <row r="317" spans="1:18" s="365" customFormat="1">
      <c r="A317" s="365" t="s">
        <v>2174</v>
      </c>
    </row>
    <row r="318" spans="1:18">
      <c r="A318" s="366" t="s">
        <v>1618</v>
      </c>
      <c r="B318" s="404" t="s">
        <v>685</v>
      </c>
      <c r="C318" s="366" t="s">
        <v>710</v>
      </c>
      <c r="D318" s="366" t="s">
        <v>711</v>
      </c>
      <c r="E318" s="366" t="s">
        <v>1619</v>
      </c>
      <c r="F318" s="366" t="s">
        <v>1620</v>
      </c>
      <c r="G318" s="366" t="s">
        <v>507</v>
      </c>
      <c r="H318" s="366" t="s">
        <v>508</v>
      </c>
      <c r="I318" s="366" t="s">
        <v>509</v>
      </c>
      <c r="J318" s="366" t="s">
        <v>510</v>
      </c>
      <c r="K318" s="366" t="s">
        <v>543</v>
      </c>
      <c r="L318" s="366" t="s">
        <v>762</v>
      </c>
      <c r="M318" s="366" t="s">
        <v>763</v>
      </c>
      <c r="N318" s="366" t="s">
        <v>764</v>
      </c>
      <c r="O318" s="366" t="s">
        <v>765</v>
      </c>
      <c r="P318" s="366" t="s">
        <v>766</v>
      </c>
      <c r="Q318" s="366" t="s">
        <v>767</v>
      </c>
      <c r="R318" s="366" t="s">
        <v>768</v>
      </c>
    </row>
    <row r="319" spans="1:18">
      <c r="B319" s="366">
        <v>130000</v>
      </c>
      <c r="C319" s="411" t="s">
        <v>788</v>
      </c>
      <c r="D319" s="411" t="s">
        <v>1621</v>
      </c>
      <c r="E319" s="411" t="s">
        <v>1622</v>
      </c>
      <c r="F319" s="429" t="s">
        <v>769</v>
      </c>
      <c r="G319" s="429" t="s">
        <v>1623</v>
      </c>
      <c r="H319" s="429" t="s">
        <v>770</v>
      </c>
      <c r="I319" s="429" t="s">
        <v>771</v>
      </c>
      <c r="J319" s="429" t="s">
        <v>772</v>
      </c>
      <c r="K319" s="429" t="s">
        <v>773</v>
      </c>
      <c r="L319" s="429" t="s">
        <v>774</v>
      </c>
      <c r="M319" s="429" t="s">
        <v>775</v>
      </c>
      <c r="N319" s="429" t="s">
        <v>776</v>
      </c>
      <c r="O319" s="429" t="s">
        <v>777</v>
      </c>
      <c r="P319" s="429" t="s">
        <v>1624</v>
      </c>
      <c r="Q319" s="429" t="s">
        <v>778</v>
      </c>
      <c r="R319" s="429" t="s">
        <v>1625</v>
      </c>
    </row>
    <row r="320" spans="1:18">
      <c r="B320" s="366">
        <v>130001</v>
      </c>
      <c r="C320" s="411" t="s">
        <v>788</v>
      </c>
      <c r="D320" s="411" t="s">
        <v>1621</v>
      </c>
      <c r="E320" s="411" t="s">
        <v>1626</v>
      </c>
      <c r="F320" s="430" t="s">
        <v>779</v>
      </c>
      <c r="G320" s="430" t="s">
        <v>779</v>
      </c>
      <c r="H320" s="430" t="s">
        <v>779</v>
      </c>
      <c r="I320" s="430" t="s">
        <v>779</v>
      </c>
      <c r="J320" s="430" t="s">
        <v>779</v>
      </c>
      <c r="K320" s="430" t="s">
        <v>779</v>
      </c>
      <c r="L320" s="430" t="s">
        <v>779</v>
      </c>
      <c r="M320" s="430" t="s">
        <v>779</v>
      </c>
      <c r="N320" s="430" t="s">
        <v>779</v>
      </c>
      <c r="O320" s="430" t="s">
        <v>779</v>
      </c>
      <c r="P320" s="430" t="s">
        <v>779</v>
      </c>
      <c r="Q320" s="430" t="s">
        <v>779</v>
      </c>
      <c r="R320" s="430" t="s">
        <v>1627</v>
      </c>
    </row>
    <row r="321" spans="1:18">
      <c r="B321" s="366">
        <v>130002</v>
      </c>
      <c r="C321" s="411" t="s">
        <v>788</v>
      </c>
      <c r="D321" s="411" t="s">
        <v>1621</v>
      </c>
      <c r="E321" s="411" t="s">
        <v>1628</v>
      </c>
      <c r="F321" s="430" t="s">
        <v>780</v>
      </c>
      <c r="G321" s="430" t="s">
        <v>781</v>
      </c>
      <c r="H321" s="430" t="s">
        <v>782</v>
      </c>
      <c r="I321" s="430" t="s">
        <v>783</v>
      </c>
      <c r="J321" s="430" t="s">
        <v>784</v>
      </c>
      <c r="K321" s="430" t="s">
        <v>784</v>
      </c>
      <c r="L321" s="430" t="s">
        <v>784</v>
      </c>
      <c r="M321" s="430" t="s">
        <v>784</v>
      </c>
      <c r="N321" s="430" t="s">
        <v>784</v>
      </c>
      <c r="O321" s="430" t="s">
        <v>784</v>
      </c>
      <c r="P321" s="430" t="s">
        <v>784</v>
      </c>
      <c r="Q321" s="430" t="s">
        <v>784</v>
      </c>
      <c r="R321" s="430" t="s">
        <v>784</v>
      </c>
    </row>
    <row r="322" spans="1:18">
      <c r="B322" s="366">
        <v>130003</v>
      </c>
      <c r="C322" s="411" t="s">
        <v>788</v>
      </c>
      <c r="D322" s="411" t="s">
        <v>1629</v>
      </c>
      <c r="E322" s="411" t="s">
        <v>1622</v>
      </c>
      <c r="F322" s="429" t="s">
        <v>1630</v>
      </c>
      <c r="G322" s="429" t="s">
        <v>1631</v>
      </c>
      <c r="H322" s="429" t="s">
        <v>1632</v>
      </c>
      <c r="I322" s="429" t="s">
        <v>1633</v>
      </c>
      <c r="J322" s="429" t="s">
        <v>1634</v>
      </c>
      <c r="K322" s="431" t="s">
        <v>1635</v>
      </c>
      <c r="L322" s="429" t="s">
        <v>1636</v>
      </c>
      <c r="M322" s="429" t="s">
        <v>1637</v>
      </c>
      <c r="N322" s="429" t="s">
        <v>1638</v>
      </c>
      <c r="O322" s="429" t="s">
        <v>1639</v>
      </c>
      <c r="P322" s="429" t="s">
        <v>1640</v>
      </c>
      <c r="Q322" s="429" t="s">
        <v>1641</v>
      </c>
      <c r="R322" s="429" t="s">
        <v>1642</v>
      </c>
    </row>
    <row r="323" spans="1:18">
      <c r="B323" s="366">
        <v>130004</v>
      </c>
      <c r="C323" s="411" t="s">
        <v>788</v>
      </c>
      <c r="D323" s="411" t="s">
        <v>1629</v>
      </c>
      <c r="E323" s="411" t="s">
        <v>1626</v>
      </c>
      <c r="F323" s="430" t="s">
        <v>779</v>
      </c>
      <c r="G323" s="430" t="s">
        <v>779</v>
      </c>
      <c r="H323" s="430" t="s">
        <v>779</v>
      </c>
      <c r="I323" s="430" t="s">
        <v>779</v>
      </c>
      <c r="J323" s="430" t="s">
        <v>779</v>
      </c>
      <c r="K323" s="430" t="s">
        <v>779</v>
      </c>
      <c r="L323" s="430" t="s">
        <v>779</v>
      </c>
      <c r="M323" s="430" t="s">
        <v>779</v>
      </c>
      <c r="N323" s="430" t="s">
        <v>779</v>
      </c>
      <c r="O323" s="430" t="s">
        <v>779</v>
      </c>
      <c r="P323" s="430" t="s">
        <v>779</v>
      </c>
      <c r="Q323" s="430" t="s">
        <v>779</v>
      </c>
      <c r="R323" s="430" t="s">
        <v>779</v>
      </c>
    </row>
    <row r="324" spans="1:18">
      <c r="B324" s="366">
        <v>130005</v>
      </c>
      <c r="C324" s="411" t="s">
        <v>788</v>
      </c>
      <c r="D324" s="411" t="s">
        <v>1629</v>
      </c>
      <c r="E324" s="411" t="s">
        <v>1628</v>
      </c>
      <c r="F324" s="431" t="s">
        <v>1643</v>
      </c>
      <c r="G324" s="430" t="s">
        <v>784</v>
      </c>
      <c r="H324" s="430" t="s">
        <v>784</v>
      </c>
      <c r="I324" s="430" t="s">
        <v>784</v>
      </c>
      <c r="J324" s="430" t="s">
        <v>784</v>
      </c>
      <c r="K324" s="430" t="s">
        <v>784</v>
      </c>
      <c r="L324" s="430" t="s">
        <v>784</v>
      </c>
      <c r="M324" s="430" t="s">
        <v>784</v>
      </c>
      <c r="N324" s="430" t="s">
        <v>784</v>
      </c>
      <c r="O324" s="430" t="s">
        <v>784</v>
      </c>
      <c r="P324" s="430" t="s">
        <v>784</v>
      </c>
      <c r="Q324" s="430" t="s">
        <v>784</v>
      </c>
      <c r="R324" s="430" t="s">
        <v>784</v>
      </c>
    </row>
    <row r="325" spans="1:18">
      <c r="B325" s="366">
        <v>130006</v>
      </c>
      <c r="C325" s="411" t="s">
        <v>788</v>
      </c>
      <c r="D325" s="411" t="s">
        <v>1644</v>
      </c>
      <c r="E325" s="411" t="s">
        <v>1622</v>
      </c>
      <c r="F325" s="429" t="s">
        <v>1645</v>
      </c>
      <c r="G325" s="429" t="s">
        <v>1646</v>
      </c>
      <c r="H325" s="429" t="s">
        <v>1647</v>
      </c>
      <c r="I325" s="429" t="s">
        <v>1648</v>
      </c>
      <c r="J325" s="429" t="s">
        <v>1649</v>
      </c>
      <c r="K325" s="431" t="s">
        <v>1650</v>
      </c>
      <c r="L325" s="429" t="s">
        <v>1651</v>
      </c>
      <c r="M325" s="429" t="s">
        <v>1652</v>
      </c>
      <c r="N325" s="429" t="s">
        <v>1653</v>
      </c>
      <c r="O325" s="429" t="s">
        <v>1654</v>
      </c>
      <c r="P325" s="429" t="s">
        <v>1655</v>
      </c>
      <c r="Q325" s="429" t="s">
        <v>1656</v>
      </c>
      <c r="R325" s="429" t="s">
        <v>1657</v>
      </c>
    </row>
    <row r="326" spans="1:18">
      <c r="B326" s="366">
        <v>130007</v>
      </c>
      <c r="C326" s="411" t="s">
        <v>788</v>
      </c>
      <c r="D326" s="411" t="s">
        <v>1644</v>
      </c>
      <c r="E326" s="411" t="s">
        <v>1626</v>
      </c>
      <c r="F326" s="430" t="s">
        <v>779</v>
      </c>
      <c r="G326" s="430" t="s">
        <v>779</v>
      </c>
      <c r="H326" s="430" t="s">
        <v>779</v>
      </c>
      <c r="I326" s="430" t="s">
        <v>779</v>
      </c>
      <c r="J326" s="430" t="s">
        <v>779</v>
      </c>
      <c r="K326" s="430" t="s">
        <v>779</v>
      </c>
      <c r="L326" s="430" t="s">
        <v>779</v>
      </c>
      <c r="M326" s="430" t="s">
        <v>779</v>
      </c>
      <c r="N326" s="430" t="s">
        <v>779</v>
      </c>
      <c r="O326" s="430" t="s">
        <v>779</v>
      </c>
      <c r="P326" s="430" t="s">
        <v>779</v>
      </c>
      <c r="Q326" s="430" t="s">
        <v>779</v>
      </c>
      <c r="R326" s="430" t="s">
        <v>779</v>
      </c>
    </row>
    <row r="327" spans="1:18">
      <c r="B327" s="366">
        <v>130008</v>
      </c>
      <c r="C327" s="411" t="s">
        <v>788</v>
      </c>
      <c r="D327" s="411" t="s">
        <v>1644</v>
      </c>
      <c r="E327" s="411" t="s">
        <v>1628</v>
      </c>
      <c r="F327" s="431" t="s">
        <v>1643</v>
      </c>
      <c r="G327" s="430" t="s">
        <v>784</v>
      </c>
      <c r="H327" s="430" t="s">
        <v>784</v>
      </c>
      <c r="I327" s="430" t="s">
        <v>784</v>
      </c>
      <c r="J327" s="430" t="s">
        <v>784</v>
      </c>
      <c r="K327" s="430" t="s">
        <v>784</v>
      </c>
      <c r="L327" s="430" t="s">
        <v>784</v>
      </c>
      <c r="M327" s="430" t="s">
        <v>784</v>
      </c>
      <c r="N327" s="430" t="s">
        <v>784</v>
      </c>
      <c r="O327" s="430" t="s">
        <v>784</v>
      </c>
      <c r="P327" s="430" t="s">
        <v>784</v>
      </c>
      <c r="Q327" s="430" t="s">
        <v>784</v>
      </c>
      <c r="R327" s="430" t="s">
        <v>784</v>
      </c>
    </row>
    <row r="328" spans="1:18">
      <c r="A328" s="366" t="s">
        <v>13</v>
      </c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411"/>
      <c r="P328" s="411"/>
      <c r="Q328" s="411"/>
      <c r="R328" s="411"/>
    </row>
    <row r="329" spans="1:18">
      <c r="B329" s="366">
        <v>130009</v>
      </c>
      <c r="C329" s="411" t="s">
        <v>800</v>
      </c>
      <c r="D329" s="411" t="s">
        <v>1621</v>
      </c>
      <c r="E329" s="411" t="s">
        <v>1622</v>
      </c>
      <c r="F329" s="429" t="s">
        <v>2175</v>
      </c>
      <c r="G329" s="429" t="s">
        <v>2176</v>
      </c>
      <c r="H329" s="429" t="s">
        <v>2177</v>
      </c>
      <c r="I329" s="429" t="s">
        <v>2178</v>
      </c>
      <c r="J329" s="429" t="s">
        <v>1660</v>
      </c>
      <c r="K329" s="429" t="s">
        <v>1661</v>
      </c>
      <c r="L329" s="429" t="s">
        <v>1662</v>
      </c>
      <c r="M329" s="429" t="s">
        <v>1663</v>
      </c>
      <c r="N329" s="429" t="s">
        <v>1664</v>
      </c>
      <c r="O329" s="429" t="s">
        <v>1665</v>
      </c>
      <c r="P329" s="429" t="s">
        <v>1666</v>
      </c>
      <c r="Q329" s="429" t="s">
        <v>1667</v>
      </c>
      <c r="R329" s="429" t="s">
        <v>1668</v>
      </c>
    </row>
    <row r="330" spans="1:18">
      <c r="B330" s="366">
        <v>130010</v>
      </c>
      <c r="C330" s="411" t="s">
        <v>800</v>
      </c>
      <c r="D330" s="411" t="s">
        <v>1621</v>
      </c>
      <c r="E330" s="411" t="s">
        <v>1626</v>
      </c>
      <c r="F330" s="430" t="s">
        <v>779</v>
      </c>
      <c r="G330" s="430" t="s">
        <v>779</v>
      </c>
      <c r="H330" s="430" t="s">
        <v>779</v>
      </c>
      <c r="I330" s="430" t="s">
        <v>779</v>
      </c>
      <c r="J330" s="430" t="s">
        <v>779</v>
      </c>
      <c r="K330" s="430" t="s">
        <v>779</v>
      </c>
      <c r="L330" s="430" t="s">
        <v>779</v>
      </c>
      <c r="M330" s="430" t="s">
        <v>779</v>
      </c>
      <c r="N330" s="430" t="s">
        <v>779</v>
      </c>
      <c r="O330" s="430" t="s">
        <v>779</v>
      </c>
      <c r="P330" s="430" t="s">
        <v>779</v>
      </c>
      <c r="Q330" s="430" t="s">
        <v>779</v>
      </c>
      <c r="R330" s="430" t="s">
        <v>1669</v>
      </c>
    </row>
    <row r="331" spans="1:18">
      <c r="B331" s="366">
        <v>130011</v>
      </c>
      <c r="C331" s="411" t="s">
        <v>800</v>
      </c>
      <c r="D331" s="411" t="s">
        <v>1621</v>
      </c>
      <c r="E331" s="411" t="s">
        <v>1628</v>
      </c>
      <c r="F331" s="430" t="s">
        <v>1643</v>
      </c>
      <c r="G331" s="430" t="s">
        <v>784</v>
      </c>
      <c r="H331" s="430" t="s">
        <v>784</v>
      </c>
      <c r="I331" s="430" t="s">
        <v>784</v>
      </c>
      <c r="J331" s="430" t="s">
        <v>784</v>
      </c>
      <c r="K331" s="430" t="s">
        <v>784</v>
      </c>
      <c r="L331" s="430" t="s">
        <v>784</v>
      </c>
      <c r="M331" s="430" t="s">
        <v>784</v>
      </c>
      <c r="N331" s="430" t="s">
        <v>784</v>
      </c>
      <c r="O331" s="430" t="s">
        <v>784</v>
      </c>
      <c r="P331" s="430" t="s">
        <v>784</v>
      </c>
      <c r="Q331" s="430" t="s">
        <v>784</v>
      </c>
      <c r="R331" s="430" t="s">
        <v>784</v>
      </c>
    </row>
    <row r="332" spans="1:18">
      <c r="B332" s="366">
        <v>130012</v>
      </c>
      <c r="C332" s="411" t="s">
        <v>800</v>
      </c>
      <c r="D332" s="411" t="s">
        <v>1629</v>
      </c>
      <c r="E332" s="411" t="s">
        <v>1622</v>
      </c>
      <c r="F332" s="429" t="s">
        <v>2179</v>
      </c>
      <c r="G332" s="429" t="s">
        <v>2180</v>
      </c>
      <c r="H332" s="429" t="s">
        <v>2181</v>
      </c>
      <c r="I332" s="429" t="s">
        <v>2182</v>
      </c>
      <c r="J332" s="429" t="s">
        <v>1670</v>
      </c>
      <c r="K332" s="431" t="s">
        <v>1671</v>
      </c>
      <c r="L332" s="429" t="s">
        <v>1672</v>
      </c>
      <c r="M332" s="429" t="s">
        <v>1673</v>
      </c>
      <c r="N332" s="429" t="s">
        <v>1674</v>
      </c>
      <c r="O332" s="429" t="s">
        <v>1675</v>
      </c>
      <c r="P332" s="429" t="s">
        <v>1676</v>
      </c>
      <c r="Q332" s="429" t="s">
        <v>1677</v>
      </c>
      <c r="R332" s="429" t="s">
        <v>1678</v>
      </c>
    </row>
    <row r="333" spans="1:18">
      <c r="B333" s="366">
        <v>130013</v>
      </c>
      <c r="C333" s="411" t="s">
        <v>800</v>
      </c>
      <c r="D333" s="411" t="s">
        <v>1629</v>
      </c>
      <c r="E333" s="411" t="s">
        <v>1626</v>
      </c>
      <c r="F333" s="430" t="s">
        <v>779</v>
      </c>
      <c r="G333" s="430" t="s">
        <v>779</v>
      </c>
      <c r="H333" s="430" t="s">
        <v>779</v>
      </c>
      <c r="I333" s="430" t="s">
        <v>779</v>
      </c>
      <c r="J333" s="430" t="s">
        <v>779</v>
      </c>
      <c r="K333" s="430" t="s">
        <v>779</v>
      </c>
      <c r="L333" s="430" t="s">
        <v>779</v>
      </c>
      <c r="M333" s="430" t="s">
        <v>779</v>
      </c>
      <c r="N333" s="430" t="s">
        <v>779</v>
      </c>
      <c r="O333" s="430" t="s">
        <v>779</v>
      </c>
      <c r="P333" s="430" t="s">
        <v>779</v>
      </c>
      <c r="Q333" s="430" t="s">
        <v>779</v>
      </c>
      <c r="R333" s="430" t="s">
        <v>779</v>
      </c>
    </row>
    <row r="334" spans="1:18">
      <c r="B334" s="366">
        <v>130014</v>
      </c>
      <c r="C334" s="411" t="s">
        <v>800</v>
      </c>
      <c r="D334" s="411" t="s">
        <v>1629</v>
      </c>
      <c r="E334" s="411" t="s">
        <v>1628</v>
      </c>
      <c r="F334" s="430" t="s">
        <v>784</v>
      </c>
      <c r="G334" s="430" t="s">
        <v>784</v>
      </c>
      <c r="H334" s="430" t="s">
        <v>784</v>
      </c>
      <c r="I334" s="430" t="s">
        <v>784</v>
      </c>
      <c r="J334" s="430" t="s">
        <v>784</v>
      </c>
      <c r="K334" s="430" t="s">
        <v>784</v>
      </c>
      <c r="L334" s="430" t="s">
        <v>784</v>
      </c>
      <c r="M334" s="430" t="s">
        <v>784</v>
      </c>
      <c r="N334" s="430" t="s">
        <v>784</v>
      </c>
      <c r="O334" s="430" t="s">
        <v>784</v>
      </c>
      <c r="P334" s="430" t="s">
        <v>784</v>
      </c>
      <c r="Q334" s="430" t="s">
        <v>784</v>
      </c>
      <c r="R334" s="430" t="s">
        <v>784</v>
      </c>
    </row>
    <row r="335" spans="1:18">
      <c r="B335" s="366">
        <v>130015</v>
      </c>
      <c r="C335" s="411" t="s">
        <v>800</v>
      </c>
      <c r="D335" s="411" t="s">
        <v>1644</v>
      </c>
      <c r="E335" s="411" t="s">
        <v>1622</v>
      </c>
      <c r="F335" s="429" t="s">
        <v>2183</v>
      </c>
      <c r="G335" s="429" t="s">
        <v>2184</v>
      </c>
      <c r="H335" s="429" t="s">
        <v>2185</v>
      </c>
      <c r="I335" s="429" t="s">
        <v>2186</v>
      </c>
      <c r="J335" s="429" t="s">
        <v>1679</v>
      </c>
      <c r="K335" s="431" t="s">
        <v>1680</v>
      </c>
      <c r="L335" s="429" t="s">
        <v>1681</v>
      </c>
      <c r="M335" s="429" t="s">
        <v>1682</v>
      </c>
      <c r="N335" s="429" t="s">
        <v>1683</v>
      </c>
      <c r="O335" s="429" t="s">
        <v>1684</v>
      </c>
      <c r="P335" s="429" t="s">
        <v>1685</v>
      </c>
      <c r="Q335" s="429" t="s">
        <v>1686</v>
      </c>
      <c r="R335" s="429" t="s">
        <v>1687</v>
      </c>
    </row>
    <row r="336" spans="1:18">
      <c r="B336" s="366">
        <v>130016</v>
      </c>
      <c r="C336" s="411" t="s">
        <v>800</v>
      </c>
      <c r="D336" s="411" t="s">
        <v>1644</v>
      </c>
      <c r="E336" s="411" t="s">
        <v>1626</v>
      </c>
      <c r="F336" s="430" t="s">
        <v>779</v>
      </c>
      <c r="G336" s="430" t="s">
        <v>779</v>
      </c>
      <c r="H336" s="430" t="s">
        <v>779</v>
      </c>
      <c r="I336" s="430" t="s">
        <v>779</v>
      </c>
      <c r="J336" s="430" t="s">
        <v>779</v>
      </c>
      <c r="K336" s="430" t="s">
        <v>779</v>
      </c>
      <c r="L336" s="430" t="s">
        <v>779</v>
      </c>
      <c r="M336" s="430" t="s">
        <v>779</v>
      </c>
      <c r="N336" s="430" t="s">
        <v>779</v>
      </c>
      <c r="O336" s="430" t="s">
        <v>779</v>
      </c>
      <c r="P336" s="430" t="s">
        <v>779</v>
      </c>
      <c r="Q336" s="430" t="s">
        <v>779</v>
      </c>
      <c r="R336" s="430" t="s">
        <v>1688</v>
      </c>
    </row>
    <row r="337" spans="1:18">
      <c r="B337" s="366">
        <v>130017</v>
      </c>
      <c r="C337" s="411" t="s">
        <v>800</v>
      </c>
      <c r="D337" s="411" t="s">
        <v>1644</v>
      </c>
      <c r="E337" s="411" t="s">
        <v>1628</v>
      </c>
      <c r="F337" s="431" t="s">
        <v>1643</v>
      </c>
      <c r="G337" s="430" t="s">
        <v>784</v>
      </c>
      <c r="H337" s="430" t="s">
        <v>784</v>
      </c>
      <c r="I337" s="430" t="s">
        <v>784</v>
      </c>
      <c r="J337" s="430" t="s">
        <v>784</v>
      </c>
      <c r="K337" s="430" t="s">
        <v>784</v>
      </c>
      <c r="L337" s="430" t="s">
        <v>784</v>
      </c>
      <c r="M337" s="430" t="s">
        <v>784</v>
      </c>
      <c r="N337" s="430" t="s">
        <v>784</v>
      </c>
      <c r="O337" s="430" t="s">
        <v>784</v>
      </c>
      <c r="P337" s="430" t="s">
        <v>784</v>
      </c>
      <c r="Q337" s="430" t="s">
        <v>784</v>
      </c>
      <c r="R337" s="430" t="s">
        <v>784</v>
      </c>
    </row>
    <row r="338" spans="1:18">
      <c r="A338" s="366" t="s">
        <v>13</v>
      </c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  <c r="M338" s="411"/>
      <c r="N338" s="411"/>
      <c r="O338" s="411"/>
      <c r="P338" s="411"/>
      <c r="Q338" s="411"/>
      <c r="R338" s="411"/>
    </row>
    <row r="339" spans="1:18">
      <c r="B339" s="366">
        <v>130018</v>
      </c>
      <c r="C339" s="411" t="s">
        <v>801</v>
      </c>
      <c r="D339" s="411" t="s">
        <v>1621</v>
      </c>
      <c r="E339" s="411" t="s">
        <v>1622</v>
      </c>
      <c r="F339" s="429" t="s">
        <v>2187</v>
      </c>
      <c r="G339" s="429" t="s">
        <v>2188</v>
      </c>
      <c r="H339" s="429" t="s">
        <v>2189</v>
      </c>
      <c r="I339" s="429" t="s">
        <v>2190</v>
      </c>
      <c r="J339" s="429" t="s">
        <v>1660</v>
      </c>
      <c r="K339" s="429" t="s">
        <v>1661</v>
      </c>
      <c r="L339" s="429" t="s">
        <v>1662</v>
      </c>
      <c r="M339" s="429" t="s">
        <v>1663</v>
      </c>
      <c r="N339" s="429" t="s">
        <v>1689</v>
      </c>
      <c r="O339" s="429" t="s">
        <v>1690</v>
      </c>
      <c r="P339" s="429" t="s">
        <v>1691</v>
      </c>
      <c r="Q339" s="429" t="s">
        <v>1692</v>
      </c>
      <c r="R339" s="429" t="s">
        <v>1693</v>
      </c>
    </row>
    <row r="340" spans="1:18">
      <c r="B340" s="366">
        <v>130019</v>
      </c>
      <c r="C340" s="411" t="s">
        <v>801</v>
      </c>
      <c r="D340" s="411" t="s">
        <v>1621</v>
      </c>
      <c r="E340" s="411" t="s">
        <v>1626</v>
      </c>
      <c r="F340" s="430" t="s">
        <v>779</v>
      </c>
      <c r="G340" s="430" t="s">
        <v>779</v>
      </c>
      <c r="H340" s="430" t="s">
        <v>779</v>
      </c>
      <c r="I340" s="430" t="s">
        <v>779</v>
      </c>
      <c r="J340" s="430" t="s">
        <v>779</v>
      </c>
      <c r="K340" s="430" t="s">
        <v>779</v>
      </c>
      <c r="L340" s="430" t="s">
        <v>779</v>
      </c>
      <c r="M340" s="430" t="s">
        <v>779</v>
      </c>
      <c r="N340" s="430" t="s">
        <v>779</v>
      </c>
      <c r="O340" s="430" t="s">
        <v>779</v>
      </c>
      <c r="P340" s="430" t="s">
        <v>779</v>
      </c>
      <c r="Q340" s="430" t="s">
        <v>779</v>
      </c>
      <c r="R340" s="430" t="s">
        <v>1669</v>
      </c>
    </row>
    <row r="341" spans="1:18">
      <c r="B341" s="366">
        <v>130020</v>
      </c>
      <c r="C341" s="411" t="s">
        <v>801</v>
      </c>
      <c r="D341" s="411" t="s">
        <v>1621</v>
      </c>
      <c r="E341" s="411" t="s">
        <v>1628</v>
      </c>
      <c r="F341" s="430" t="s">
        <v>1643</v>
      </c>
      <c r="G341" s="430" t="s">
        <v>784</v>
      </c>
      <c r="H341" s="430" t="s">
        <v>784</v>
      </c>
      <c r="I341" s="430" t="s">
        <v>784</v>
      </c>
      <c r="J341" s="430" t="s">
        <v>784</v>
      </c>
      <c r="K341" s="430" t="s">
        <v>784</v>
      </c>
      <c r="L341" s="430" t="s">
        <v>784</v>
      </c>
      <c r="M341" s="430" t="s">
        <v>784</v>
      </c>
      <c r="N341" s="430" t="s">
        <v>784</v>
      </c>
      <c r="O341" s="430" t="s">
        <v>784</v>
      </c>
      <c r="P341" s="430" t="s">
        <v>784</v>
      </c>
      <c r="Q341" s="430" t="s">
        <v>784</v>
      </c>
      <c r="R341" s="430" t="s">
        <v>784</v>
      </c>
    </row>
    <row r="342" spans="1:18">
      <c r="B342" s="366">
        <v>130021</v>
      </c>
      <c r="C342" s="411" t="s">
        <v>801</v>
      </c>
      <c r="D342" s="411" t="s">
        <v>1629</v>
      </c>
      <c r="E342" s="411" t="s">
        <v>1622</v>
      </c>
      <c r="F342" s="429" t="s">
        <v>2191</v>
      </c>
      <c r="G342" s="429" t="s">
        <v>2192</v>
      </c>
      <c r="H342" s="429" t="s">
        <v>2193</v>
      </c>
      <c r="I342" s="429" t="s">
        <v>2194</v>
      </c>
      <c r="J342" s="429" t="s">
        <v>1694</v>
      </c>
      <c r="K342" s="431" t="s">
        <v>1695</v>
      </c>
      <c r="L342" s="429" t="s">
        <v>1696</v>
      </c>
      <c r="M342" s="429" t="s">
        <v>1697</v>
      </c>
      <c r="N342" s="429" t="s">
        <v>1698</v>
      </c>
      <c r="O342" s="429" t="s">
        <v>1699</v>
      </c>
      <c r="P342" s="429" t="s">
        <v>1700</v>
      </c>
      <c r="Q342" s="429" t="s">
        <v>1701</v>
      </c>
      <c r="R342" s="429" t="s">
        <v>1702</v>
      </c>
    </row>
    <row r="343" spans="1:18">
      <c r="B343" s="366">
        <v>130022</v>
      </c>
      <c r="C343" s="411" t="s">
        <v>801</v>
      </c>
      <c r="D343" s="411" t="s">
        <v>1629</v>
      </c>
      <c r="E343" s="411" t="s">
        <v>1626</v>
      </c>
      <c r="F343" s="430" t="s">
        <v>779</v>
      </c>
      <c r="G343" s="430" t="s">
        <v>779</v>
      </c>
      <c r="H343" s="430" t="s">
        <v>779</v>
      </c>
      <c r="I343" s="430" t="s">
        <v>779</v>
      </c>
      <c r="J343" s="430" t="s">
        <v>779</v>
      </c>
      <c r="K343" s="430" t="s">
        <v>779</v>
      </c>
      <c r="L343" s="430" t="s">
        <v>779</v>
      </c>
      <c r="M343" s="430" t="s">
        <v>779</v>
      </c>
      <c r="N343" s="430" t="s">
        <v>779</v>
      </c>
      <c r="O343" s="430" t="s">
        <v>779</v>
      </c>
      <c r="P343" s="430" t="s">
        <v>779</v>
      </c>
      <c r="Q343" s="430" t="s">
        <v>779</v>
      </c>
      <c r="R343" s="430" t="s">
        <v>779</v>
      </c>
    </row>
    <row r="344" spans="1:18">
      <c r="B344" s="366">
        <v>130023</v>
      </c>
      <c r="C344" s="411" t="s">
        <v>801</v>
      </c>
      <c r="D344" s="411" t="s">
        <v>1629</v>
      </c>
      <c r="E344" s="411" t="s">
        <v>1628</v>
      </c>
      <c r="F344" s="430" t="s">
        <v>784</v>
      </c>
      <c r="G344" s="430" t="s">
        <v>784</v>
      </c>
      <c r="H344" s="430" t="s">
        <v>784</v>
      </c>
      <c r="I344" s="430" t="s">
        <v>784</v>
      </c>
      <c r="J344" s="430" t="s">
        <v>784</v>
      </c>
      <c r="K344" s="430" t="s">
        <v>784</v>
      </c>
      <c r="L344" s="430" t="s">
        <v>784</v>
      </c>
      <c r="M344" s="430" t="s">
        <v>784</v>
      </c>
      <c r="N344" s="430" t="s">
        <v>784</v>
      </c>
      <c r="O344" s="430" t="s">
        <v>784</v>
      </c>
      <c r="P344" s="430" t="s">
        <v>784</v>
      </c>
      <c r="Q344" s="430" t="s">
        <v>784</v>
      </c>
      <c r="R344" s="430" t="s">
        <v>784</v>
      </c>
    </row>
    <row r="345" spans="1:18">
      <c r="B345" s="366">
        <v>130024</v>
      </c>
      <c r="C345" s="411" t="s">
        <v>801</v>
      </c>
      <c r="D345" s="411" t="s">
        <v>1644</v>
      </c>
      <c r="E345" s="411" t="s">
        <v>1622</v>
      </c>
      <c r="F345" s="429" t="s">
        <v>1703</v>
      </c>
      <c r="G345" s="429" t="s">
        <v>2195</v>
      </c>
      <c r="H345" s="429" t="s">
        <v>2196</v>
      </c>
      <c r="I345" s="429" t="s">
        <v>2197</v>
      </c>
      <c r="J345" s="429" t="s">
        <v>1679</v>
      </c>
      <c r="K345" s="431" t="s">
        <v>1680</v>
      </c>
      <c r="L345" s="429" t="s">
        <v>1681</v>
      </c>
      <c r="M345" s="429" t="s">
        <v>1682</v>
      </c>
      <c r="N345" s="429" t="s">
        <v>1683</v>
      </c>
      <c r="O345" s="429" t="s">
        <v>1684</v>
      </c>
      <c r="P345" s="429" t="s">
        <v>1685</v>
      </c>
      <c r="Q345" s="429" t="s">
        <v>1686</v>
      </c>
      <c r="R345" s="429" t="s">
        <v>1704</v>
      </c>
    </row>
    <row r="346" spans="1:18">
      <c r="B346" s="366">
        <v>130025</v>
      </c>
      <c r="C346" s="411" t="s">
        <v>801</v>
      </c>
      <c r="D346" s="411" t="s">
        <v>1644</v>
      </c>
      <c r="E346" s="411" t="s">
        <v>1626</v>
      </c>
      <c r="F346" s="430" t="s">
        <v>779</v>
      </c>
      <c r="G346" s="430" t="s">
        <v>779</v>
      </c>
      <c r="H346" s="430" t="s">
        <v>779</v>
      </c>
      <c r="I346" s="430" t="s">
        <v>779</v>
      </c>
      <c r="J346" s="430" t="s">
        <v>779</v>
      </c>
      <c r="K346" s="430" t="s">
        <v>779</v>
      </c>
      <c r="L346" s="430" t="s">
        <v>779</v>
      </c>
      <c r="M346" s="430" t="s">
        <v>779</v>
      </c>
      <c r="N346" s="430" t="s">
        <v>779</v>
      </c>
      <c r="O346" s="430" t="s">
        <v>779</v>
      </c>
      <c r="P346" s="430" t="s">
        <v>779</v>
      </c>
      <c r="Q346" s="430" t="s">
        <v>779</v>
      </c>
      <c r="R346" s="430" t="s">
        <v>1688</v>
      </c>
    </row>
    <row r="347" spans="1:18">
      <c r="B347" s="366">
        <v>130026</v>
      </c>
      <c r="C347" s="411" t="s">
        <v>801</v>
      </c>
      <c r="D347" s="411" t="s">
        <v>1644</v>
      </c>
      <c r="E347" s="411" t="s">
        <v>1628</v>
      </c>
      <c r="F347" s="431" t="s">
        <v>1643</v>
      </c>
      <c r="G347" s="430" t="s">
        <v>784</v>
      </c>
      <c r="H347" s="430" t="s">
        <v>784</v>
      </c>
      <c r="I347" s="430" t="s">
        <v>784</v>
      </c>
      <c r="J347" s="430" t="s">
        <v>784</v>
      </c>
      <c r="K347" s="430" t="s">
        <v>784</v>
      </c>
      <c r="L347" s="430" t="s">
        <v>784</v>
      </c>
      <c r="M347" s="430" t="s">
        <v>784</v>
      </c>
      <c r="N347" s="430" t="s">
        <v>784</v>
      </c>
      <c r="O347" s="430" t="s">
        <v>784</v>
      </c>
      <c r="P347" s="430" t="s">
        <v>784</v>
      </c>
      <c r="Q347" s="430" t="s">
        <v>784</v>
      </c>
      <c r="R347" s="430" t="s">
        <v>784</v>
      </c>
    </row>
    <row r="348" spans="1:18" s="365" customFormat="1">
      <c r="A348" s="365" t="s">
        <v>2198</v>
      </c>
    </row>
    <row r="349" spans="1:18">
      <c r="A349" s="366" t="s">
        <v>2199</v>
      </c>
      <c r="B349" s="366" t="s">
        <v>685</v>
      </c>
      <c r="C349" s="366" t="s">
        <v>2200</v>
      </c>
      <c r="D349" s="411" t="s">
        <v>2201</v>
      </c>
      <c r="E349" s="411"/>
    </row>
    <row r="350" spans="1:18">
      <c r="B350" s="366">
        <v>140002</v>
      </c>
      <c r="C350" s="366">
        <v>3</v>
      </c>
      <c r="D350" s="366">
        <v>100</v>
      </c>
    </row>
    <row r="351" spans="1:18">
      <c r="B351" s="366">
        <v>140003</v>
      </c>
      <c r="C351" s="366">
        <v>4</v>
      </c>
      <c r="D351" s="366">
        <v>3</v>
      </c>
    </row>
    <row r="352" spans="1:18">
      <c r="B352" s="366">
        <v>140004</v>
      </c>
      <c r="C352" s="366">
        <v>5</v>
      </c>
      <c r="D352" s="366">
        <v>20</v>
      </c>
    </row>
    <row r="353" spans="1:16">
      <c r="B353" s="366">
        <v>140005</v>
      </c>
      <c r="C353" s="366">
        <v>100</v>
      </c>
      <c r="D353" s="366">
        <v>999</v>
      </c>
    </row>
    <row r="354" spans="1:16">
      <c r="B354" s="366">
        <v>140006</v>
      </c>
      <c r="C354" s="366">
        <v>200</v>
      </c>
      <c r="D354" s="366">
        <v>1</v>
      </c>
    </row>
    <row r="355" spans="1:16">
      <c r="B355" s="366">
        <v>140010</v>
      </c>
      <c r="C355" s="366">
        <v>400</v>
      </c>
      <c r="D355" s="366">
        <v>5</v>
      </c>
    </row>
    <row r="356" spans="1:16">
      <c r="B356" s="366">
        <v>140011</v>
      </c>
      <c r="C356" s="366">
        <v>500</v>
      </c>
      <c r="D356" s="366">
        <v>6</v>
      </c>
    </row>
    <row r="357" spans="1:16">
      <c r="B357" s="366">
        <v>140012</v>
      </c>
      <c r="C357" s="366">
        <v>600</v>
      </c>
      <c r="D357" s="366">
        <v>3</v>
      </c>
    </row>
    <row r="358" spans="1:16" s="365" customFormat="1">
      <c r="A358" s="365" t="s">
        <v>2202</v>
      </c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2"/>
    </row>
    <row r="359" spans="1:16" s="365" customFormat="1">
      <c r="A359" s="365" t="s">
        <v>13</v>
      </c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2"/>
    </row>
    <row r="360" spans="1:16" s="367" customFormat="1">
      <c r="A360" s="367" t="s">
        <v>2203</v>
      </c>
      <c r="B360" s="367" t="s">
        <v>733</v>
      </c>
      <c r="C360" s="432" t="s">
        <v>58</v>
      </c>
      <c r="D360" s="432" t="s">
        <v>59</v>
      </c>
      <c r="E360" s="432" t="s">
        <v>60</v>
      </c>
      <c r="F360" s="432" t="s">
        <v>61</v>
      </c>
      <c r="G360" s="432" t="s">
        <v>62</v>
      </c>
      <c r="H360" s="432" t="s">
        <v>63</v>
      </c>
      <c r="I360" s="432" t="s">
        <v>64</v>
      </c>
      <c r="J360" s="432" t="s">
        <v>3621</v>
      </c>
      <c r="K360" s="432" t="s">
        <v>3622</v>
      </c>
      <c r="L360" s="432" t="s">
        <v>3623</v>
      </c>
      <c r="M360" s="432" t="s">
        <v>3624</v>
      </c>
      <c r="N360" s="432" t="s">
        <v>3625</v>
      </c>
      <c r="O360" s="432" t="s">
        <v>3626</v>
      </c>
      <c r="P360" s="432" t="s">
        <v>3627</v>
      </c>
    </row>
    <row r="361" spans="1:16">
      <c r="B361" s="573">
        <v>5119</v>
      </c>
      <c r="C361" s="553">
        <v>1500</v>
      </c>
      <c r="D361" s="567">
        <v>800</v>
      </c>
      <c r="E361" s="567">
        <v>0</v>
      </c>
      <c r="F361" s="567">
        <v>0</v>
      </c>
      <c r="G361" s="567">
        <v>0</v>
      </c>
      <c r="H361" s="567">
        <v>0</v>
      </c>
      <c r="I361" s="561">
        <v>0</v>
      </c>
      <c r="J361" s="580">
        <v>0</v>
      </c>
      <c r="K361" s="557">
        <v>0</v>
      </c>
      <c r="L361" s="557">
        <v>0</v>
      </c>
      <c r="M361" s="574">
        <v>0</v>
      </c>
      <c r="N361" s="574">
        <v>0</v>
      </c>
      <c r="O361" s="574">
        <v>0</v>
      </c>
      <c r="P361" s="574">
        <v>0</v>
      </c>
    </row>
    <row r="362" spans="1:16">
      <c r="B362" s="573">
        <v>5101</v>
      </c>
      <c r="C362" s="555">
        <v>900</v>
      </c>
      <c r="D362" s="557">
        <v>1200</v>
      </c>
      <c r="E362" s="557">
        <v>1200</v>
      </c>
      <c r="F362" s="557">
        <v>0</v>
      </c>
      <c r="G362" s="557">
        <v>0</v>
      </c>
      <c r="H362" s="557">
        <v>0</v>
      </c>
      <c r="I362" s="552">
        <v>0</v>
      </c>
      <c r="J362" s="580">
        <v>0</v>
      </c>
      <c r="K362" s="557">
        <v>0</v>
      </c>
      <c r="L362" s="557">
        <v>0</v>
      </c>
      <c r="M362" s="574">
        <v>0</v>
      </c>
      <c r="N362" s="574">
        <v>0</v>
      </c>
      <c r="O362" s="574">
        <v>0</v>
      </c>
      <c r="P362" s="574">
        <v>0</v>
      </c>
    </row>
    <row r="363" spans="1:16">
      <c r="B363" s="573">
        <v>5111</v>
      </c>
      <c r="C363" s="555">
        <v>650</v>
      </c>
      <c r="D363" s="557">
        <v>900</v>
      </c>
      <c r="E363" s="557">
        <v>875</v>
      </c>
      <c r="F363" s="557">
        <v>1200</v>
      </c>
      <c r="G363" s="557">
        <v>0</v>
      </c>
      <c r="H363" s="557">
        <v>0</v>
      </c>
      <c r="I363" s="552">
        <v>0</v>
      </c>
      <c r="J363" s="580">
        <v>0</v>
      </c>
      <c r="K363" s="557">
        <v>0</v>
      </c>
      <c r="L363" s="557">
        <v>0</v>
      </c>
      <c r="M363" s="574">
        <v>0</v>
      </c>
      <c r="N363" s="574">
        <v>0</v>
      </c>
      <c r="O363" s="574">
        <v>0</v>
      </c>
      <c r="P363" s="574">
        <v>0</v>
      </c>
    </row>
    <row r="364" spans="1:16">
      <c r="B364" s="573">
        <v>5102</v>
      </c>
      <c r="C364" s="555">
        <v>0</v>
      </c>
      <c r="D364" s="557">
        <v>0</v>
      </c>
      <c r="E364" s="557">
        <v>625</v>
      </c>
      <c r="F364" s="557">
        <v>950</v>
      </c>
      <c r="G364" s="557">
        <v>1200</v>
      </c>
      <c r="H364" s="557">
        <v>0</v>
      </c>
      <c r="I364" s="552">
        <v>0</v>
      </c>
      <c r="J364" s="580">
        <v>0</v>
      </c>
      <c r="K364" s="557">
        <v>0</v>
      </c>
      <c r="L364" s="557">
        <v>0</v>
      </c>
      <c r="M364" s="574">
        <v>0</v>
      </c>
      <c r="N364" s="574">
        <v>0</v>
      </c>
      <c r="O364" s="574">
        <v>0</v>
      </c>
      <c r="P364" s="574">
        <v>0</v>
      </c>
    </row>
    <row r="365" spans="1:16">
      <c r="B365" s="573">
        <v>5121</v>
      </c>
      <c r="C365" s="555">
        <v>0</v>
      </c>
      <c r="D365" s="557">
        <v>0</v>
      </c>
      <c r="E365" s="557">
        <v>0</v>
      </c>
      <c r="F365" s="557">
        <v>750</v>
      </c>
      <c r="G365" s="557">
        <v>950</v>
      </c>
      <c r="H365" s="557">
        <v>1200</v>
      </c>
      <c r="I365" s="552">
        <v>1200</v>
      </c>
      <c r="J365" s="580">
        <v>0</v>
      </c>
      <c r="K365" s="557">
        <v>0</v>
      </c>
      <c r="L365" s="557">
        <v>0</v>
      </c>
      <c r="M365" s="574">
        <v>0</v>
      </c>
      <c r="N365" s="574">
        <v>0</v>
      </c>
      <c r="O365" s="574">
        <v>0</v>
      </c>
      <c r="P365" s="574">
        <v>0</v>
      </c>
    </row>
    <row r="366" spans="1:16">
      <c r="B366" s="573">
        <v>5103</v>
      </c>
      <c r="C366" s="555">
        <v>0</v>
      </c>
      <c r="D366" s="557">
        <v>0</v>
      </c>
      <c r="E366" s="557">
        <v>0</v>
      </c>
      <c r="F366" s="557">
        <v>0</v>
      </c>
      <c r="G366" s="557">
        <v>790</v>
      </c>
      <c r="H366" s="557">
        <v>950</v>
      </c>
      <c r="I366" s="552">
        <v>950</v>
      </c>
      <c r="J366" s="580">
        <v>0</v>
      </c>
      <c r="K366" s="557">
        <v>0</v>
      </c>
      <c r="L366" s="557">
        <v>0</v>
      </c>
      <c r="M366" s="574">
        <v>0</v>
      </c>
      <c r="N366" s="574">
        <v>0</v>
      </c>
      <c r="O366" s="574">
        <v>0</v>
      </c>
      <c r="P366" s="574">
        <v>0</v>
      </c>
    </row>
    <row r="367" spans="1:16">
      <c r="B367" s="573">
        <v>5113</v>
      </c>
      <c r="C367" s="555">
        <v>0</v>
      </c>
      <c r="D367" s="557">
        <v>0</v>
      </c>
      <c r="E367" s="557">
        <v>0</v>
      </c>
      <c r="F367" s="557">
        <v>0</v>
      </c>
      <c r="G367" s="557">
        <v>0</v>
      </c>
      <c r="H367" s="557">
        <v>750</v>
      </c>
      <c r="I367" s="552">
        <v>750</v>
      </c>
      <c r="J367" s="580">
        <v>2300</v>
      </c>
      <c r="K367" s="580">
        <v>2203</v>
      </c>
      <c r="L367" s="580">
        <v>2000</v>
      </c>
      <c r="M367" s="580">
        <v>1800</v>
      </c>
      <c r="N367" s="580">
        <v>1800</v>
      </c>
      <c r="O367" s="580">
        <v>1800</v>
      </c>
      <c r="P367" s="580">
        <v>1800</v>
      </c>
    </row>
    <row r="368" spans="1:16">
      <c r="B368" s="573">
        <v>5104</v>
      </c>
      <c r="C368" s="568">
        <v>0</v>
      </c>
      <c r="D368" s="558">
        <v>0</v>
      </c>
      <c r="E368" s="558">
        <v>0</v>
      </c>
      <c r="F368" s="558">
        <v>0</v>
      </c>
      <c r="G368" s="558">
        <v>0</v>
      </c>
      <c r="H368" s="558">
        <v>0</v>
      </c>
      <c r="I368" s="559">
        <v>0</v>
      </c>
      <c r="J368" s="580">
        <v>650</v>
      </c>
      <c r="K368" s="580">
        <v>700</v>
      </c>
      <c r="L368" s="580">
        <v>700</v>
      </c>
      <c r="M368" s="580">
        <v>800</v>
      </c>
      <c r="N368" s="580">
        <v>800</v>
      </c>
      <c r="O368" s="580">
        <v>800</v>
      </c>
      <c r="P368" s="580">
        <v>800</v>
      </c>
    </row>
    <row r="369" spans="2:16">
      <c r="B369" s="573">
        <v>5123</v>
      </c>
      <c r="C369" s="555">
        <v>0</v>
      </c>
      <c r="D369" s="557">
        <v>0</v>
      </c>
      <c r="E369" s="557">
        <v>0</v>
      </c>
      <c r="F369" s="557">
        <v>0</v>
      </c>
      <c r="G369" s="557">
        <v>0</v>
      </c>
      <c r="H369" s="557">
        <v>0</v>
      </c>
      <c r="I369" s="552">
        <v>0</v>
      </c>
      <c r="J369" s="580">
        <v>200</v>
      </c>
      <c r="K369" s="580">
        <v>200</v>
      </c>
      <c r="L369" s="580">
        <v>289</v>
      </c>
      <c r="M369" s="580">
        <v>364</v>
      </c>
      <c r="N369" s="580">
        <v>364</v>
      </c>
      <c r="O369" s="580">
        <v>364</v>
      </c>
      <c r="P369" s="580">
        <v>364</v>
      </c>
    </row>
    <row r="370" spans="2:16">
      <c r="B370" s="573">
        <v>5124</v>
      </c>
      <c r="C370" s="555">
        <v>0</v>
      </c>
      <c r="D370" s="557">
        <v>0</v>
      </c>
      <c r="E370" s="557">
        <v>0</v>
      </c>
      <c r="F370" s="557">
        <v>0</v>
      </c>
      <c r="G370" s="557">
        <v>0</v>
      </c>
      <c r="H370" s="557">
        <v>0</v>
      </c>
      <c r="I370" s="552">
        <v>0</v>
      </c>
      <c r="J370" s="580">
        <v>0</v>
      </c>
      <c r="K370" s="557">
        <v>0</v>
      </c>
      <c r="L370" s="557">
        <v>5</v>
      </c>
      <c r="M370" s="574">
        <v>5</v>
      </c>
      <c r="N370" s="574">
        <v>5</v>
      </c>
      <c r="O370" s="574">
        <v>5</v>
      </c>
      <c r="P370" s="574">
        <v>5</v>
      </c>
    </row>
    <row r="371" spans="2:16">
      <c r="B371" s="573">
        <v>5128</v>
      </c>
      <c r="C371" s="555">
        <v>0</v>
      </c>
      <c r="D371" s="557">
        <v>0</v>
      </c>
      <c r="E371" s="557">
        <v>0</v>
      </c>
      <c r="F371" s="557">
        <v>0</v>
      </c>
      <c r="G371" s="557">
        <v>0</v>
      </c>
      <c r="H371" s="557">
        <v>0</v>
      </c>
      <c r="I371" s="552">
        <v>0</v>
      </c>
      <c r="J371" s="580">
        <v>0</v>
      </c>
      <c r="K371" s="557">
        <v>0</v>
      </c>
      <c r="L371" s="557">
        <v>0</v>
      </c>
      <c r="M371" s="574">
        <v>0</v>
      </c>
      <c r="N371" s="574">
        <v>0</v>
      </c>
      <c r="O371" s="574">
        <v>0</v>
      </c>
      <c r="P371" s="574">
        <v>0</v>
      </c>
    </row>
    <row r="372" spans="2:16">
      <c r="B372" s="573">
        <v>2011</v>
      </c>
      <c r="C372" s="564">
        <v>1750</v>
      </c>
      <c r="D372" s="549">
        <v>1700</v>
      </c>
      <c r="E372" s="549">
        <v>1500</v>
      </c>
      <c r="F372" s="549">
        <v>1500</v>
      </c>
      <c r="G372" s="549">
        <v>0</v>
      </c>
      <c r="H372" s="549">
        <v>0</v>
      </c>
      <c r="I372" s="560">
        <v>0</v>
      </c>
      <c r="J372" s="579">
        <v>0</v>
      </c>
      <c r="K372" s="578">
        <v>0</v>
      </c>
      <c r="L372" s="578">
        <v>0</v>
      </c>
      <c r="M372" s="577">
        <v>0</v>
      </c>
      <c r="N372" s="577">
        <v>0</v>
      </c>
      <c r="O372" s="577">
        <v>0</v>
      </c>
      <c r="P372" s="577">
        <v>0</v>
      </c>
    </row>
    <row r="373" spans="2:16">
      <c r="B373" s="573">
        <v>2012</v>
      </c>
      <c r="C373" s="563">
        <v>750</v>
      </c>
      <c r="D373" s="550">
        <v>750</v>
      </c>
      <c r="E373" s="550">
        <v>1000</v>
      </c>
      <c r="F373" s="550">
        <v>900</v>
      </c>
      <c r="G373" s="550">
        <v>1500</v>
      </c>
      <c r="H373" s="550">
        <v>1500</v>
      </c>
      <c r="I373" s="550">
        <v>1500</v>
      </c>
      <c r="J373" s="579">
        <v>0</v>
      </c>
      <c r="K373" s="578">
        <v>0</v>
      </c>
      <c r="L373" s="578">
        <v>0</v>
      </c>
      <c r="M373" s="577">
        <v>0</v>
      </c>
      <c r="N373" s="577">
        <v>0</v>
      </c>
      <c r="O373" s="577">
        <v>0</v>
      </c>
      <c r="P373" s="577">
        <v>0</v>
      </c>
    </row>
    <row r="374" spans="2:16">
      <c r="B374" s="573">
        <v>2005</v>
      </c>
      <c r="C374" s="563">
        <v>0</v>
      </c>
      <c r="D374" s="550">
        <v>0</v>
      </c>
      <c r="E374" s="550">
        <v>0</v>
      </c>
      <c r="F374" s="550">
        <v>250</v>
      </c>
      <c r="G374" s="550">
        <v>900</v>
      </c>
      <c r="H374" s="550">
        <v>700</v>
      </c>
      <c r="I374" s="554">
        <v>700</v>
      </c>
      <c r="J374" s="579">
        <v>0</v>
      </c>
      <c r="K374" s="578">
        <v>0</v>
      </c>
      <c r="L374" s="578">
        <v>0</v>
      </c>
      <c r="M374" s="577">
        <v>0</v>
      </c>
      <c r="N374" s="577">
        <v>0</v>
      </c>
      <c r="O374" s="577">
        <v>0</v>
      </c>
      <c r="P374" s="577">
        <v>0</v>
      </c>
    </row>
    <row r="375" spans="2:16">
      <c r="B375" s="573">
        <v>2013</v>
      </c>
      <c r="C375" s="563">
        <v>0</v>
      </c>
      <c r="D375" s="550">
        <v>0</v>
      </c>
      <c r="E375" s="550">
        <v>0</v>
      </c>
      <c r="F375" s="550">
        <v>0</v>
      </c>
      <c r="G375" s="550">
        <v>300</v>
      </c>
      <c r="H375" s="550">
        <v>400</v>
      </c>
      <c r="I375" s="554">
        <v>400</v>
      </c>
      <c r="J375" s="579">
        <v>2104</v>
      </c>
      <c r="K375" s="578">
        <v>2000</v>
      </c>
      <c r="L375" s="578">
        <v>1800</v>
      </c>
      <c r="M375" s="577">
        <v>1700</v>
      </c>
      <c r="N375" s="577">
        <v>1700</v>
      </c>
      <c r="O375" s="577">
        <v>1700</v>
      </c>
      <c r="P375" s="577">
        <v>1700</v>
      </c>
    </row>
    <row r="376" spans="2:16">
      <c r="B376" s="573">
        <v>2014</v>
      </c>
      <c r="C376" s="566">
        <v>0</v>
      </c>
      <c r="D376" s="551">
        <v>0</v>
      </c>
      <c r="E376" s="551">
        <v>0</v>
      </c>
      <c r="F376" s="551">
        <v>0</v>
      </c>
      <c r="G376" s="551">
        <v>0</v>
      </c>
      <c r="H376" s="551">
        <v>255</v>
      </c>
      <c r="I376" s="571">
        <v>250</v>
      </c>
      <c r="J376" s="579">
        <v>500</v>
      </c>
      <c r="K376" s="578">
        <v>500</v>
      </c>
      <c r="L376" s="578">
        <v>500</v>
      </c>
      <c r="M376" s="577">
        <v>600</v>
      </c>
      <c r="N376" s="577">
        <v>600</v>
      </c>
      <c r="O376" s="577">
        <v>600</v>
      </c>
      <c r="P376" s="577">
        <v>600</v>
      </c>
    </row>
    <row r="377" spans="2:16">
      <c r="B377" s="573">
        <v>2015</v>
      </c>
      <c r="C377" s="563">
        <v>0</v>
      </c>
      <c r="D377" s="550">
        <v>0</v>
      </c>
      <c r="E377" s="550">
        <v>0</v>
      </c>
      <c r="F377" s="550">
        <v>0</v>
      </c>
      <c r="G377" s="550">
        <v>0</v>
      </c>
      <c r="H377" s="550">
        <v>0</v>
      </c>
      <c r="I377" s="554">
        <v>0</v>
      </c>
      <c r="J377" s="579">
        <v>100</v>
      </c>
      <c r="K377" s="578">
        <v>150</v>
      </c>
      <c r="L377" s="578">
        <v>200</v>
      </c>
      <c r="M377" s="577">
        <v>200</v>
      </c>
      <c r="N377" s="577">
        <v>200</v>
      </c>
      <c r="O377" s="577">
        <v>200</v>
      </c>
      <c r="P377" s="577">
        <v>200</v>
      </c>
    </row>
    <row r="378" spans="2:16">
      <c r="B378" s="573">
        <v>2000</v>
      </c>
      <c r="C378" s="563">
        <v>0</v>
      </c>
      <c r="D378" s="550">
        <v>0</v>
      </c>
      <c r="E378" s="550">
        <v>0</v>
      </c>
      <c r="F378" s="550">
        <v>0</v>
      </c>
      <c r="G378" s="550">
        <v>0</v>
      </c>
      <c r="H378" s="550">
        <v>0</v>
      </c>
      <c r="I378" s="554">
        <v>0</v>
      </c>
      <c r="J378" s="579">
        <v>0</v>
      </c>
      <c r="K378" s="578">
        <v>0</v>
      </c>
      <c r="L378" s="578">
        <v>5</v>
      </c>
      <c r="M378" s="577">
        <v>5</v>
      </c>
      <c r="N378" s="577">
        <v>5</v>
      </c>
      <c r="O378" s="577">
        <v>5</v>
      </c>
      <c r="P378" s="577">
        <v>5</v>
      </c>
    </row>
    <row r="379" spans="2:16">
      <c r="B379" s="573">
        <v>1400</v>
      </c>
      <c r="C379" s="553">
        <v>60</v>
      </c>
      <c r="D379" s="567">
        <v>40</v>
      </c>
      <c r="E379" s="567">
        <v>40</v>
      </c>
      <c r="F379" s="567">
        <v>0</v>
      </c>
      <c r="G379" s="567">
        <v>0</v>
      </c>
      <c r="H379" s="567">
        <v>0</v>
      </c>
      <c r="I379" s="561">
        <v>0</v>
      </c>
      <c r="J379" s="580">
        <v>5</v>
      </c>
      <c r="K379" s="557">
        <v>5</v>
      </c>
      <c r="L379" s="557">
        <v>5</v>
      </c>
      <c r="M379" s="574">
        <v>5</v>
      </c>
      <c r="N379" s="574">
        <v>5</v>
      </c>
      <c r="O379" s="574">
        <v>5</v>
      </c>
      <c r="P379" s="574">
        <v>5</v>
      </c>
    </row>
    <row r="380" spans="2:16">
      <c r="B380" s="573">
        <v>1401</v>
      </c>
      <c r="C380" s="555">
        <v>60</v>
      </c>
      <c r="D380" s="557">
        <v>40</v>
      </c>
      <c r="E380" s="557">
        <v>40</v>
      </c>
      <c r="F380" s="557">
        <v>0</v>
      </c>
      <c r="G380" s="557">
        <v>0</v>
      </c>
      <c r="H380" s="557">
        <v>0</v>
      </c>
      <c r="I380" s="552">
        <v>0</v>
      </c>
      <c r="J380" s="580">
        <v>5</v>
      </c>
      <c r="K380" s="557">
        <v>5</v>
      </c>
      <c r="L380" s="557">
        <v>5</v>
      </c>
      <c r="M380" s="574">
        <v>5</v>
      </c>
      <c r="N380" s="574">
        <v>5</v>
      </c>
      <c r="O380" s="574">
        <v>5</v>
      </c>
      <c r="P380" s="574">
        <v>5</v>
      </c>
    </row>
    <row r="381" spans="2:16">
      <c r="B381" s="573">
        <v>1402</v>
      </c>
      <c r="C381" s="555">
        <v>60</v>
      </c>
      <c r="D381" s="557">
        <v>40</v>
      </c>
      <c r="E381" s="557">
        <v>40</v>
      </c>
      <c r="F381" s="557">
        <v>0</v>
      </c>
      <c r="G381" s="557">
        <v>0</v>
      </c>
      <c r="H381" s="557">
        <v>0</v>
      </c>
      <c r="I381" s="552">
        <v>0</v>
      </c>
      <c r="J381" s="580">
        <v>5</v>
      </c>
      <c r="K381" s="557">
        <v>5</v>
      </c>
      <c r="L381" s="557">
        <v>5</v>
      </c>
      <c r="M381" s="574">
        <v>5</v>
      </c>
      <c r="N381" s="574">
        <v>5</v>
      </c>
      <c r="O381" s="574">
        <v>5</v>
      </c>
      <c r="P381" s="574">
        <v>5</v>
      </c>
    </row>
    <row r="382" spans="2:16">
      <c r="B382" s="573">
        <v>1403</v>
      </c>
      <c r="C382" s="555">
        <v>0</v>
      </c>
      <c r="D382" s="557">
        <v>20</v>
      </c>
      <c r="E382" s="557">
        <v>20</v>
      </c>
      <c r="F382" s="557">
        <v>25</v>
      </c>
      <c r="G382" s="557">
        <v>25</v>
      </c>
      <c r="H382" s="557">
        <v>0</v>
      </c>
      <c r="I382" s="552">
        <v>0</v>
      </c>
      <c r="J382" s="580">
        <v>5</v>
      </c>
      <c r="K382" s="557">
        <v>5</v>
      </c>
      <c r="L382" s="557">
        <v>5</v>
      </c>
      <c r="M382" s="574">
        <v>5</v>
      </c>
      <c r="N382" s="574">
        <v>5</v>
      </c>
      <c r="O382" s="574">
        <v>5</v>
      </c>
      <c r="P382" s="574">
        <v>5</v>
      </c>
    </row>
    <row r="383" spans="2:16">
      <c r="B383" s="573">
        <v>1404</v>
      </c>
      <c r="C383" s="555">
        <v>0</v>
      </c>
      <c r="D383" s="557">
        <v>20</v>
      </c>
      <c r="E383" s="557">
        <v>20</v>
      </c>
      <c r="F383" s="557">
        <v>25</v>
      </c>
      <c r="G383" s="557">
        <v>25</v>
      </c>
      <c r="H383" s="557">
        <v>0</v>
      </c>
      <c r="I383" s="552">
        <v>0</v>
      </c>
      <c r="J383" s="580">
        <v>5</v>
      </c>
      <c r="K383" s="557">
        <v>5</v>
      </c>
      <c r="L383" s="557">
        <v>5</v>
      </c>
      <c r="M383" s="574">
        <v>5</v>
      </c>
      <c r="N383" s="574">
        <v>5</v>
      </c>
      <c r="O383" s="574">
        <v>5</v>
      </c>
      <c r="P383" s="574">
        <v>5</v>
      </c>
    </row>
    <row r="384" spans="2:16">
      <c r="B384" s="573">
        <v>1405</v>
      </c>
      <c r="C384" s="555">
        <v>0</v>
      </c>
      <c r="D384" s="557">
        <v>20</v>
      </c>
      <c r="E384" s="557">
        <v>20</v>
      </c>
      <c r="F384" s="557">
        <v>25</v>
      </c>
      <c r="G384" s="557">
        <v>25</v>
      </c>
      <c r="H384" s="557">
        <v>0</v>
      </c>
      <c r="I384" s="552">
        <v>0</v>
      </c>
      <c r="J384" s="580">
        <v>5</v>
      </c>
      <c r="K384" s="557">
        <v>5</v>
      </c>
      <c r="L384" s="557">
        <v>5</v>
      </c>
      <c r="M384" s="574">
        <v>5</v>
      </c>
      <c r="N384" s="574">
        <v>5</v>
      </c>
      <c r="O384" s="574">
        <v>5</v>
      </c>
      <c r="P384" s="574">
        <v>5</v>
      </c>
    </row>
    <row r="385" spans="2:16">
      <c r="B385" s="573">
        <v>1406</v>
      </c>
      <c r="C385" s="555">
        <v>0</v>
      </c>
      <c r="D385" s="557">
        <v>0</v>
      </c>
      <c r="E385" s="557">
        <v>0</v>
      </c>
      <c r="F385" s="557">
        <v>10</v>
      </c>
      <c r="G385" s="557">
        <v>10</v>
      </c>
      <c r="H385" s="557">
        <v>15</v>
      </c>
      <c r="I385" s="557">
        <v>15</v>
      </c>
      <c r="J385" s="580">
        <v>15</v>
      </c>
      <c r="K385" s="557">
        <v>15</v>
      </c>
      <c r="L385" s="557">
        <v>15</v>
      </c>
      <c r="M385" s="574">
        <v>15</v>
      </c>
      <c r="N385" s="574">
        <v>15</v>
      </c>
      <c r="O385" s="574">
        <v>15</v>
      </c>
      <c r="P385" s="574">
        <v>15</v>
      </c>
    </row>
    <row r="386" spans="2:16">
      <c r="B386" s="573">
        <v>1407</v>
      </c>
      <c r="C386" s="555">
        <v>0</v>
      </c>
      <c r="D386" s="557">
        <v>0</v>
      </c>
      <c r="E386" s="557">
        <v>0</v>
      </c>
      <c r="F386" s="557">
        <v>10</v>
      </c>
      <c r="G386" s="557">
        <v>10</v>
      </c>
      <c r="H386" s="557">
        <v>15</v>
      </c>
      <c r="I386" s="557">
        <v>15</v>
      </c>
      <c r="J386" s="580">
        <v>15</v>
      </c>
      <c r="K386" s="557">
        <v>15</v>
      </c>
      <c r="L386" s="557">
        <v>15</v>
      </c>
      <c r="M386" s="574">
        <v>15</v>
      </c>
      <c r="N386" s="574">
        <v>15</v>
      </c>
      <c r="O386" s="574">
        <v>15</v>
      </c>
      <c r="P386" s="574">
        <v>15</v>
      </c>
    </row>
    <row r="387" spans="2:16">
      <c r="B387" s="573">
        <v>1408</v>
      </c>
      <c r="C387" s="555">
        <v>0</v>
      </c>
      <c r="D387" s="557">
        <v>0</v>
      </c>
      <c r="E387" s="557">
        <v>0</v>
      </c>
      <c r="F387" s="557">
        <v>10</v>
      </c>
      <c r="G387" s="557">
        <v>10</v>
      </c>
      <c r="H387" s="557">
        <v>15</v>
      </c>
      <c r="I387" s="557">
        <v>15</v>
      </c>
      <c r="J387" s="580">
        <v>15</v>
      </c>
      <c r="K387" s="557">
        <v>15</v>
      </c>
      <c r="L387" s="557">
        <v>15</v>
      </c>
      <c r="M387" s="574">
        <v>15</v>
      </c>
      <c r="N387" s="574">
        <v>15</v>
      </c>
      <c r="O387" s="574">
        <v>15</v>
      </c>
      <c r="P387" s="574">
        <v>15</v>
      </c>
    </row>
    <row r="388" spans="2:16">
      <c r="B388" s="573">
        <v>1409</v>
      </c>
      <c r="C388" s="555">
        <v>0</v>
      </c>
      <c r="D388" s="557">
        <v>0</v>
      </c>
      <c r="E388" s="557">
        <v>0</v>
      </c>
      <c r="F388" s="557">
        <v>0</v>
      </c>
      <c r="G388" s="557">
        <v>0</v>
      </c>
      <c r="H388" s="557">
        <v>5</v>
      </c>
      <c r="I388" s="557">
        <v>5</v>
      </c>
      <c r="J388" s="580">
        <v>10</v>
      </c>
      <c r="K388" s="557">
        <v>10</v>
      </c>
      <c r="L388" s="557">
        <v>10</v>
      </c>
      <c r="M388" s="574">
        <v>10</v>
      </c>
      <c r="N388" s="574">
        <v>10</v>
      </c>
      <c r="O388" s="574">
        <v>10</v>
      </c>
      <c r="P388" s="574">
        <v>10</v>
      </c>
    </row>
    <row r="389" spans="2:16">
      <c r="B389" s="573">
        <v>1410</v>
      </c>
      <c r="C389" s="555">
        <v>0</v>
      </c>
      <c r="D389" s="557">
        <v>0</v>
      </c>
      <c r="E389" s="557">
        <v>0</v>
      </c>
      <c r="F389" s="557">
        <v>0</v>
      </c>
      <c r="G389" s="557">
        <v>0</v>
      </c>
      <c r="H389" s="557">
        <v>5</v>
      </c>
      <c r="I389" s="557">
        <v>5</v>
      </c>
      <c r="J389" s="580">
        <v>5</v>
      </c>
      <c r="K389" s="557">
        <v>5</v>
      </c>
      <c r="L389" s="557">
        <v>5</v>
      </c>
      <c r="M389" s="574">
        <v>5</v>
      </c>
      <c r="N389" s="574">
        <v>5</v>
      </c>
      <c r="O389" s="574">
        <v>5</v>
      </c>
      <c r="P389" s="574">
        <v>5</v>
      </c>
    </row>
    <row r="390" spans="2:16">
      <c r="B390" s="573">
        <v>1411</v>
      </c>
      <c r="C390" s="568">
        <v>0</v>
      </c>
      <c r="D390" s="558">
        <v>0</v>
      </c>
      <c r="E390" s="558">
        <v>0</v>
      </c>
      <c r="F390" s="558">
        <v>0</v>
      </c>
      <c r="G390" s="558">
        <v>0</v>
      </c>
      <c r="H390" s="558">
        <v>5</v>
      </c>
      <c r="I390" s="558">
        <v>5</v>
      </c>
      <c r="J390" s="580">
        <v>5</v>
      </c>
      <c r="K390" s="557">
        <v>5</v>
      </c>
      <c r="L390" s="557">
        <v>5</v>
      </c>
      <c r="M390" s="574">
        <v>5</v>
      </c>
      <c r="N390" s="574">
        <v>5</v>
      </c>
      <c r="O390" s="574">
        <v>5</v>
      </c>
      <c r="P390" s="574">
        <v>5</v>
      </c>
    </row>
    <row r="391" spans="2:16">
      <c r="B391" s="573">
        <v>1450</v>
      </c>
      <c r="C391" s="553">
        <v>60</v>
      </c>
      <c r="D391" s="567">
        <v>40</v>
      </c>
      <c r="E391" s="567">
        <v>40</v>
      </c>
      <c r="F391" s="567">
        <v>0</v>
      </c>
      <c r="G391" s="567">
        <v>0</v>
      </c>
      <c r="H391" s="567">
        <v>0</v>
      </c>
      <c r="I391" s="561">
        <v>0</v>
      </c>
      <c r="J391" s="580">
        <v>5</v>
      </c>
      <c r="K391" s="557">
        <v>5</v>
      </c>
      <c r="L391" s="557">
        <v>5</v>
      </c>
      <c r="M391" s="574">
        <v>5</v>
      </c>
      <c r="N391" s="574">
        <v>5</v>
      </c>
      <c r="O391" s="574">
        <v>5</v>
      </c>
      <c r="P391" s="574">
        <v>5</v>
      </c>
    </row>
    <row r="392" spans="2:16">
      <c r="B392" s="573">
        <v>1451</v>
      </c>
      <c r="C392" s="555">
        <v>60</v>
      </c>
      <c r="D392" s="557">
        <v>40</v>
      </c>
      <c r="E392" s="557">
        <v>40</v>
      </c>
      <c r="F392" s="557">
        <v>0</v>
      </c>
      <c r="G392" s="557">
        <v>0</v>
      </c>
      <c r="H392" s="557">
        <v>0</v>
      </c>
      <c r="I392" s="552">
        <v>0</v>
      </c>
      <c r="J392" s="580">
        <v>5</v>
      </c>
      <c r="K392" s="557">
        <v>5</v>
      </c>
      <c r="L392" s="557">
        <v>5</v>
      </c>
      <c r="M392" s="574">
        <v>5</v>
      </c>
      <c r="N392" s="574">
        <v>5</v>
      </c>
      <c r="O392" s="574">
        <v>5</v>
      </c>
      <c r="P392" s="574">
        <v>5</v>
      </c>
    </row>
    <row r="393" spans="2:16">
      <c r="B393" s="573">
        <v>1452</v>
      </c>
      <c r="C393" s="555">
        <v>60</v>
      </c>
      <c r="D393" s="557">
        <v>40</v>
      </c>
      <c r="E393" s="557">
        <v>40</v>
      </c>
      <c r="F393" s="557">
        <v>0</v>
      </c>
      <c r="G393" s="557">
        <v>0</v>
      </c>
      <c r="H393" s="557">
        <v>0</v>
      </c>
      <c r="I393" s="552">
        <v>0</v>
      </c>
      <c r="J393" s="580">
        <v>5</v>
      </c>
      <c r="K393" s="557">
        <v>5</v>
      </c>
      <c r="L393" s="557">
        <v>5</v>
      </c>
      <c r="M393" s="574">
        <v>5</v>
      </c>
      <c r="N393" s="574">
        <v>5</v>
      </c>
      <c r="O393" s="574">
        <v>5</v>
      </c>
      <c r="P393" s="574">
        <v>5</v>
      </c>
    </row>
    <row r="394" spans="2:16">
      <c r="B394" s="573">
        <v>1453</v>
      </c>
      <c r="C394" s="555">
        <v>0</v>
      </c>
      <c r="D394" s="557">
        <v>20</v>
      </c>
      <c r="E394" s="557">
        <v>20</v>
      </c>
      <c r="F394" s="557">
        <v>25</v>
      </c>
      <c r="G394" s="557">
        <v>25</v>
      </c>
      <c r="H394" s="557">
        <v>0</v>
      </c>
      <c r="I394" s="552">
        <v>0</v>
      </c>
      <c r="J394" s="580">
        <v>5</v>
      </c>
      <c r="K394" s="557">
        <v>5</v>
      </c>
      <c r="L394" s="557">
        <v>5</v>
      </c>
      <c r="M394" s="574">
        <v>5</v>
      </c>
      <c r="N394" s="574">
        <v>5</v>
      </c>
      <c r="O394" s="574">
        <v>5</v>
      </c>
      <c r="P394" s="574">
        <v>5</v>
      </c>
    </row>
    <row r="395" spans="2:16">
      <c r="B395" s="573">
        <v>1454</v>
      </c>
      <c r="C395" s="555">
        <v>0</v>
      </c>
      <c r="D395" s="557">
        <v>20</v>
      </c>
      <c r="E395" s="557">
        <v>20</v>
      </c>
      <c r="F395" s="557">
        <v>25</v>
      </c>
      <c r="G395" s="557">
        <v>25</v>
      </c>
      <c r="H395" s="557">
        <v>0</v>
      </c>
      <c r="I395" s="552">
        <v>0</v>
      </c>
      <c r="J395" s="580">
        <v>5</v>
      </c>
      <c r="K395" s="557">
        <v>5</v>
      </c>
      <c r="L395" s="557">
        <v>5</v>
      </c>
      <c r="M395" s="574">
        <v>5</v>
      </c>
      <c r="N395" s="574">
        <v>5</v>
      </c>
      <c r="O395" s="574">
        <v>5</v>
      </c>
      <c r="P395" s="574">
        <v>5</v>
      </c>
    </row>
    <row r="396" spans="2:16">
      <c r="B396" s="573">
        <v>1455</v>
      </c>
      <c r="C396" s="555">
        <v>0</v>
      </c>
      <c r="D396" s="557">
        <v>20</v>
      </c>
      <c r="E396" s="557">
        <v>20</v>
      </c>
      <c r="F396" s="557">
        <v>25</v>
      </c>
      <c r="G396" s="557">
        <v>25</v>
      </c>
      <c r="H396" s="557">
        <v>0</v>
      </c>
      <c r="I396" s="552">
        <v>0</v>
      </c>
      <c r="J396" s="580">
        <v>5</v>
      </c>
      <c r="K396" s="557">
        <v>5</v>
      </c>
      <c r="L396" s="557">
        <v>5</v>
      </c>
      <c r="M396" s="574">
        <v>5</v>
      </c>
      <c r="N396" s="574">
        <v>5</v>
      </c>
      <c r="O396" s="574">
        <v>5</v>
      </c>
      <c r="P396" s="574">
        <v>5</v>
      </c>
    </row>
    <row r="397" spans="2:16">
      <c r="B397" s="573">
        <v>1456</v>
      </c>
      <c r="C397" s="555">
        <v>0</v>
      </c>
      <c r="D397" s="557">
        <v>0</v>
      </c>
      <c r="E397" s="557">
        <v>0</v>
      </c>
      <c r="F397" s="557">
        <v>10</v>
      </c>
      <c r="G397" s="557">
        <v>10</v>
      </c>
      <c r="H397" s="557">
        <v>15</v>
      </c>
      <c r="I397" s="557">
        <v>15</v>
      </c>
      <c r="J397" s="580">
        <v>15</v>
      </c>
      <c r="K397" s="557">
        <v>15</v>
      </c>
      <c r="L397" s="557">
        <v>15</v>
      </c>
      <c r="M397" s="574">
        <v>15</v>
      </c>
      <c r="N397" s="574">
        <v>15</v>
      </c>
      <c r="O397" s="574">
        <v>15</v>
      </c>
      <c r="P397" s="574">
        <v>15</v>
      </c>
    </row>
    <row r="398" spans="2:16">
      <c r="B398" s="573">
        <v>1457</v>
      </c>
      <c r="C398" s="555">
        <v>0</v>
      </c>
      <c r="D398" s="557">
        <v>0</v>
      </c>
      <c r="E398" s="557">
        <v>0</v>
      </c>
      <c r="F398" s="557">
        <v>10</v>
      </c>
      <c r="G398" s="557">
        <v>10</v>
      </c>
      <c r="H398" s="557">
        <v>15</v>
      </c>
      <c r="I398" s="557">
        <v>15</v>
      </c>
      <c r="J398" s="580">
        <v>15</v>
      </c>
      <c r="K398" s="557">
        <v>15</v>
      </c>
      <c r="L398" s="557">
        <v>15</v>
      </c>
      <c r="M398" s="574">
        <v>15</v>
      </c>
      <c r="N398" s="574">
        <v>15</v>
      </c>
      <c r="O398" s="574">
        <v>15</v>
      </c>
      <c r="P398" s="574">
        <v>15</v>
      </c>
    </row>
    <row r="399" spans="2:16">
      <c r="B399" s="573">
        <v>1458</v>
      </c>
      <c r="C399" s="555">
        <v>0</v>
      </c>
      <c r="D399" s="557">
        <v>0</v>
      </c>
      <c r="E399" s="557">
        <v>0</v>
      </c>
      <c r="F399" s="557">
        <v>10</v>
      </c>
      <c r="G399" s="557">
        <v>10</v>
      </c>
      <c r="H399" s="557">
        <v>15</v>
      </c>
      <c r="I399" s="557">
        <v>15</v>
      </c>
      <c r="J399" s="580">
        <v>15</v>
      </c>
      <c r="K399" s="557">
        <v>15</v>
      </c>
      <c r="L399" s="557">
        <v>15</v>
      </c>
      <c r="M399" s="574">
        <v>15</v>
      </c>
      <c r="N399" s="574">
        <v>15</v>
      </c>
      <c r="O399" s="574">
        <v>15</v>
      </c>
      <c r="P399" s="574">
        <v>15</v>
      </c>
    </row>
    <row r="400" spans="2:16">
      <c r="B400" s="573">
        <v>1459</v>
      </c>
      <c r="C400" s="555">
        <v>0</v>
      </c>
      <c r="D400" s="557">
        <v>0</v>
      </c>
      <c r="E400" s="557">
        <v>0</v>
      </c>
      <c r="F400" s="557">
        <v>0</v>
      </c>
      <c r="G400" s="557">
        <v>0</v>
      </c>
      <c r="H400" s="557">
        <v>5</v>
      </c>
      <c r="I400" s="557">
        <v>5</v>
      </c>
      <c r="J400" s="580">
        <v>5</v>
      </c>
      <c r="K400" s="557">
        <v>5</v>
      </c>
      <c r="L400" s="557">
        <v>5</v>
      </c>
      <c r="M400" s="574">
        <v>5</v>
      </c>
      <c r="N400" s="574">
        <v>5</v>
      </c>
      <c r="O400" s="574">
        <v>5</v>
      </c>
      <c r="P400" s="574">
        <v>5</v>
      </c>
    </row>
    <row r="401" spans="2:16">
      <c r="B401" s="573">
        <v>1460</v>
      </c>
      <c r="C401" s="555">
        <v>0</v>
      </c>
      <c r="D401" s="557">
        <v>0</v>
      </c>
      <c r="E401" s="557">
        <v>0</v>
      </c>
      <c r="F401" s="557">
        <v>0</v>
      </c>
      <c r="G401" s="557">
        <v>0</v>
      </c>
      <c r="H401" s="557">
        <v>5</v>
      </c>
      <c r="I401" s="557">
        <v>5</v>
      </c>
      <c r="J401" s="580">
        <v>5</v>
      </c>
      <c r="K401" s="557">
        <v>5</v>
      </c>
      <c r="L401" s="557">
        <v>5</v>
      </c>
      <c r="M401" s="574">
        <v>5</v>
      </c>
      <c r="N401" s="574">
        <v>5</v>
      </c>
      <c r="O401" s="574">
        <v>5</v>
      </c>
      <c r="P401" s="574">
        <v>5</v>
      </c>
    </row>
    <row r="402" spans="2:16">
      <c r="B402" s="573">
        <v>1461</v>
      </c>
      <c r="C402" s="568">
        <v>0</v>
      </c>
      <c r="D402" s="558">
        <v>0</v>
      </c>
      <c r="E402" s="558">
        <v>0</v>
      </c>
      <c r="F402" s="558">
        <v>0</v>
      </c>
      <c r="G402" s="558">
        <v>0</v>
      </c>
      <c r="H402" s="558">
        <v>5</v>
      </c>
      <c r="I402" s="558">
        <v>5</v>
      </c>
      <c r="J402" s="580">
        <v>5</v>
      </c>
      <c r="K402" s="557">
        <v>5</v>
      </c>
      <c r="L402" s="557">
        <v>5</v>
      </c>
      <c r="M402" s="574">
        <v>5</v>
      </c>
      <c r="N402" s="574">
        <v>5</v>
      </c>
      <c r="O402" s="574">
        <v>5</v>
      </c>
      <c r="P402" s="574">
        <v>5</v>
      </c>
    </row>
    <row r="403" spans="2:16">
      <c r="B403" s="573">
        <v>2200</v>
      </c>
      <c r="C403" s="562">
        <v>200</v>
      </c>
      <c r="D403" s="556">
        <v>200</v>
      </c>
      <c r="E403" s="556">
        <v>200</v>
      </c>
      <c r="F403" s="556">
        <v>200</v>
      </c>
      <c r="G403" s="556">
        <v>200</v>
      </c>
      <c r="H403" s="556">
        <v>200</v>
      </c>
      <c r="I403" s="565">
        <v>200</v>
      </c>
      <c r="J403" s="579">
        <v>250</v>
      </c>
      <c r="K403" s="578">
        <v>250</v>
      </c>
      <c r="L403" s="578">
        <v>250</v>
      </c>
      <c r="M403" s="577">
        <v>250</v>
      </c>
      <c r="N403" s="577">
        <v>250</v>
      </c>
      <c r="O403" s="577">
        <v>250</v>
      </c>
      <c r="P403" s="577">
        <v>250</v>
      </c>
    </row>
    <row r="404" spans="2:16">
      <c r="B404" s="573">
        <v>2201</v>
      </c>
      <c r="C404" s="562">
        <v>0</v>
      </c>
      <c r="D404" s="556">
        <v>0</v>
      </c>
      <c r="E404" s="556">
        <v>0</v>
      </c>
      <c r="F404" s="556">
        <v>0</v>
      </c>
      <c r="G404" s="556">
        <v>0</v>
      </c>
      <c r="H404" s="556">
        <v>0</v>
      </c>
      <c r="I404" s="565">
        <v>0</v>
      </c>
      <c r="J404" s="579">
        <v>50</v>
      </c>
      <c r="K404" s="578">
        <v>50</v>
      </c>
      <c r="L404" s="578">
        <v>50</v>
      </c>
      <c r="M404" s="577">
        <v>50</v>
      </c>
      <c r="N404" s="577">
        <v>50</v>
      </c>
      <c r="O404" s="577">
        <v>50</v>
      </c>
      <c r="P404" s="577">
        <v>50</v>
      </c>
    </row>
    <row r="405" spans="2:16">
      <c r="B405" s="573">
        <v>2100</v>
      </c>
      <c r="C405" s="572">
        <v>150</v>
      </c>
      <c r="D405" s="570">
        <v>150</v>
      </c>
      <c r="E405" s="570">
        <v>150</v>
      </c>
      <c r="F405" s="570">
        <v>150</v>
      </c>
      <c r="G405" s="570">
        <v>150</v>
      </c>
      <c r="H405" s="570">
        <v>150</v>
      </c>
      <c r="I405" s="569">
        <v>150</v>
      </c>
      <c r="J405" s="580">
        <v>150</v>
      </c>
      <c r="K405" s="557">
        <v>150</v>
      </c>
      <c r="L405" s="557">
        <v>150</v>
      </c>
      <c r="M405" s="574">
        <v>150</v>
      </c>
      <c r="N405" s="574">
        <v>150</v>
      </c>
      <c r="O405" s="574">
        <v>150</v>
      </c>
      <c r="P405" s="574">
        <v>150</v>
      </c>
    </row>
    <row r="406" spans="2:16">
      <c r="B406" s="573">
        <v>1200</v>
      </c>
      <c r="C406" s="562">
        <v>100</v>
      </c>
      <c r="D406" s="556">
        <v>100</v>
      </c>
      <c r="E406" s="556">
        <v>100</v>
      </c>
      <c r="F406" s="556">
        <v>100</v>
      </c>
      <c r="G406" s="556">
        <v>100</v>
      </c>
      <c r="H406" s="556">
        <v>100</v>
      </c>
      <c r="I406" s="565">
        <v>100</v>
      </c>
      <c r="J406" s="579">
        <v>100</v>
      </c>
      <c r="K406" s="578">
        <v>100</v>
      </c>
      <c r="L406" s="578">
        <v>100</v>
      </c>
      <c r="M406" s="577">
        <v>100</v>
      </c>
      <c r="N406" s="577">
        <v>100</v>
      </c>
      <c r="O406" s="577">
        <v>100</v>
      </c>
      <c r="P406" s="577">
        <v>100</v>
      </c>
    </row>
    <row r="407" spans="2:16">
      <c r="B407" s="573">
        <v>1201</v>
      </c>
      <c r="C407" s="564">
        <v>0</v>
      </c>
      <c r="D407" s="549">
        <v>0</v>
      </c>
      <c r="E407" s="549">
        <v>0</v>
      </c>
      <c r="F407" s="549">
        <v>0</v>
      </c>
      <c r="G407" s="549">
        <v>0</v>
      </c>
      <c r="H407" s="549">
        <v>0</v>
      </c>
      <c r="I407" s="560">
        <v>0</v>
      </c>
      <c r="J407" s="579">
        <v>25</v>
      </c>
      <c r="K407" s="578">
        <v>25</v>
      </c>
      <c r="L407" s="578">
        <v>25</v>
      </c>
      <c r="M407" s="577">
        <v>25</v>
      </c>
      <c r="N407" s="577">
        <v>25</v>
      </c>
      <c r="O407" s="577">
        <v>25</v>
      </c>
      <c r="P407" s="577">
        <v>25</v>
      </c>
    </row>
    <row r="408" spans="2:16">
      <c r="B408" s="573">
        <v>1100</v>
      </c>
      <c r="C408" s="553">
        <v>400</v>
      </c>
      <c r="D408" s="567">
        <v>200</v>
      </c>
      <c r="E408" s="567">
        <v>150</v>
      </c>
      <c r="F408" s="567">
        <v>70</v>
      </c>
      <c r="G408" s="567">
        <v>0</v>
      </c>
      <c r="H408" s="567">
        <v>0</v>
      </c>
      <c r="I408" s="561">
        <v>0</v>
      </c>
      <c r="J408" s="580">
        <v>0</v>
      </c>
      <c r="K408" s="557">
        <v>0</v>
      </c>
      <c r="L408" s="557">
        <v>0</v>
      </c>
      <c r="M408" s="574">
        <v>0</v>
      </c>
      <c r="N408" s="574">
        <v>0</v>
      </c>
      <c r="O408" s="574">
        <v>0</v>
      </c>
      <c r="P408" s="574">
        <v>0</v>
      </c>
    </row>
    <row r="409" spans="2:16">
      <c r="B409" s="573">
        <v>1101</v>
      </c>
      <c r="C409" s="555">
        <v>300</v>
      </c>
      <c r="D409" s="557">
        <v>400</v>
      </c>
      <c r="E409" s="557">
        <v>400</v>
      </c>
      <c r="F409" s="557">
        <v>222</v>
      </c>
      <c r="G409" s="557">
        <v>300</v>
      </c>
      <c r="H409" s="557">
        <v>300</v>
      </c>
      <c r="I409" s="557">
        <v>300</v>
      </c>
      <c r="J409" s="580">
        <v>0</v>
      </c>
      <c r="K409" s="557">
        <v>0</v>
      </c>
      <c r="L409" s="557">
        <v>0</v>
      </c>
      <c r="M409" s="574">
        <v>0</v>
      </c>
      <c r="N409" s="574">
        <v>0</v>
      </c>
      <c r="O409" s="574">
        <v>0</v>
      </c>
      <c r="P409" s="574">
        <v>0</v>
      </c>
    </row>
    <row r="410" spans="2:16">
      <c r="B410" s="573">
        <v>1102</v>
      </c>
      <c r="C410" s="555">
        <v>0</v>
      </c>
      <c r="D410" s="558">
        <v>150</v>
      </c>
      <c r="E410" s="557">
        <v>250</v>
      </c>
      <c r="F410" s="557">
        <v>222</v>
      </c>
      <c r="G410" s="557">
        <v>250</v>
      </c>
      <c r="H410" s="557">
        <v>230</v>
      </c>
      <c r="I410" s="559">
        <v>230</v>
      </c>
      <c r="J410" s="580">
        <v>240</v>
      </c>
      <c r="K410" s="557">
        <v>240</v>
      </c>
      <c r="L410" s="557">
        <v>230</v>
      </c>
      <c r="M410" s="574">
        <v>230</v>
      </c>
      <c r="N410" s="574">
        <v>230</v>
      </c>
      <c r="O410" s="574">
        <v>230</v>
      </c>
      <c r="P410" s="574">
        <v>230</v>
      </c>
    </row>
    <row r="411" spans="2:16">
      <c r="B411" s="573">
        <v>1103</v>
      </c>
      <c r="C411" s="568">
        <v>0</v>
      </c>
      <c r="D411" s="558">
        <v>0</v>
      </c>
      <c r="E411" s="558">
        <v>0</v>
      </c>
      <c r="F411" s="558">
        <v>222</v>
      </c>
      <c r="G411" s="558">
        <v>222</v>
      </c>
      <c r="H411" s="558">
        <v>222</v>
      </c>
      <c r="I411" s="559">
        <v>230</v>
      </c>
      <c r="J411" s="580">
        <v>200</v>
      </c>
      <c r="K411" s="557">
        <v>200</v>
      </c>
      <c r="L411" s="557">
        <v>200</v>
      </c>
      <c r="M411" s="574">
        <v>200</v>
      </c>
      <c r="N411" s="574">
        <v>200</v>
      </c>
      <c r="O411" s="574">
        <v>200</v>
      </c>
      <c r="P411" s="574">
        <v>200</v>
      </c>
    </row>
    <row r="412" spans="2:16">
      <c r="B412" s="573">
        <v>1104</v>
      </c>
      <c r="C412" s="555">
        <v>0</v>
      </c>
      <c r="D412" s="557">
        <v>0</v>
      </c>
      <c r="E412" s="557">
        <v>0</v>
      </c>
      <c r="F412" s="557">
        <v>0</v>
      </c>
      <c r="G412" s="557">
        <v>0</v>
      </c>
      <c r="H412" s="557">
        <v>0</v>
      </c>
      <c r="I412" s="552">
        <v>0</v>
      </c>
      <c r="J412" s="580">
        <v>10</v>
      </c>
      <c r="K412" s="557">
        <v>10</v>
      </c>
      <c r="L412" s="557">
        <v>20</v>
      </c>
      <c r="M412" s="574">
        <v>20</v>
      </c>
      <c r="N412" s="574">
        <v>20</v>
      </c>
      <c r="O412" s="574">
        <v>20</v>
      </c>
      <c r="P412" s="574">
        <v>20</v>
      </c>
    </row>
    <row r="413" spans="2:16">
      <c r="B413" s="573">
        <v>1000</v>
      </c>
      <c r="C413" s="564">
        <v>400</v>
      </c>
      <c r="D413" s="549">
        <v>200</v>
      </c>
      <c r="E413" s="549">
        <v>175</v>
      </c>
      <c r="F413" s="549">
        <v>0</v>
      </c>
      <c r="G413" s="549">
        <v>0</v>
      </c>
      <c r="H413" s="549">
        <v>0</v>
      </c>
      <c r="I413" s="560">
        <v>0</v>
      </c>
      <c r="J413" s="579">
        <v>0</v>
      </c>
      <c r="K413" s="578">
        <v>0</v>
      </c>
      <c r="L413" s="578">
        <v>0</v>
      </c>
      <c r="M413" s="577">
        <v>0</v>
      </c>
      <c r="N413" s="577">
        <v>0</v>
      </c>
      <c r="O413" s="577">
        <v>0</v>
      </c>
      <c r="P413" s="577">
        <v>0</v>
      </c>
    </row>
    <row r="414" spans="2:16">
      <c r="B414" s="573">
        <v>1001</v>
      </c>
      <c r="C414" s="563">
        <v>300</v>
      </c>
      <c r="D414" s="550">
        <v>400</v>
      </c>
      <c r="E414" s="550">
        <v>400</v>
      </c>
      <c r="F414" s="550">
        <v>450</v>
      </c>
      <c r="G414" s="550">
        <v>420</v>
      </c>
      <c r="H414" s="550">
        <v>490.00000000000006</v>
      </c>
      <c r="I414" s="554">
        <v>490.00000000000006</v>
      </c>
      <c r="J414" s="579">
        <v>500</v>
      </c>
      <c r="K414" s="578">
        <v>500</v>
      </c>
      <c r="L414" s="578">
        <v>500</v>
      </c>
      <c r="M414" s="577">
        <v>500</v>
      </c>
      <c r="N414" s="577">
        <v>500</v>
      </c>
      <c r="O414" s="577">
        <v>500</v>
      </c>
      <c r="P414" s="577">
        <v>500</v>
      </c>
    </row>
    <row r="415" spans="2:16">
      <c r="B415" s="573">
        <v>1002</v>
      </c>
      <c r="C415" s="566">
        <v>0</v>
      </c>
      <c r="D415" s="551">
        <v>150</v>
      </c>
      <c r="E415" s="551">
        <v>200</v>
      </c>
      <c r="F415" s="551">
        <v>280</v>
      </c>
      <c r="G415" s="551">
        <v>280</v>
      </c>
      <c r="H415" s="551">
        <v>210</v>
      </c>
      <c r="I415" s="571">
        <v>210</v>
      </c>
      <c r="J415" s="579">
        <v>300</v>
      </c>
      <c r="K415" s="578">
        <v>300</v>
      </c>
      <c r="L415" s="578">
        <v>300</v>
      </c>
      <c r="M415" s="577">
        <v>300</v>
      </c>
      <c r="N415" s="577">
        <v>300</v>
      </c>
      <c r="O415" s="577">
        <v>300</v>
      </c>
      <c r="P415" s="577">
        <v>300</v>
      </c>
    </row>
    <row r="416" spans="2:16">
      <c r="B416" s="573">
        <v>1003</v>
      </c>
      <c r="C416" s="563">
        <v>0</v>
      </c>
      <c r="D416" s="550">
        <v>0</v>
      </c>
      <c r="E416" s="550">
        <v>0</v>
      </c>
      <c r="F416" s="550">
        <v>0</v>
      </c>
      <c r="G416" s="550">
        <v>0</v>
      </c>
      <c r="H416" s="550">
        <v>0</v>
      </c>
      <c r="I416" s="554">
        <v>0</v>
      </c>
      <c r="J416" s="579">
        <v>0</v>
      </c>
      <c r="K416" s="578">
        <v>0</v>
      </c>
      <c r="L416" s="578">
        <v>50</v>
      </c>
      <c r="M416" s="577">
        <v>50</v>
      </c>
      <c r="N416" s="577">
        <v>50</v>
      </c>
      <c r="O416" s="577">
        <v>50</v>
      </c>
      <c r="P416" s="577">
        <v>50</v>
      </c>
    </row>
    <row r="417" spans="2:16">
      <c r="B417" s="573">
        <v>800</v>
      </c>
      <c r="C417" s="553">
        <v>400</v>
      </c>
      <c r="D417" s="567">
        <v>200</v>
      </c>
      <c r="E417" s="567">
        <v>175</v>
      </c>
      <c r="F417" s="567">
        <v>0</v>
      </c>
      <c r="G417" s="567">
        <v>0</v>
      </c>
      <c r="H417" s="567">
        <v>0</v>
      </c>
      <c r="I417" s="561">
        <v>0</v>
      </c>
      <c r="J417" s="580">
        <v>0</v>
      </c>
      <c r="K417" s="557">
        <v>0</v>
      </c>
      <c r="L417" s="557">
        <v>0</v>
      </c>
      <c r="M417" s="574">
        <v>0</v>
      </c>
      <c r="N417" s="574">
        <v>0</v>
      </c>
      <c r="O417" s="574">
        <v>0</v>
      </c>
      <c r="P417" s="574">
        <v>0</v>
      </c>
    </row>
    <row r="418" spans="2:16">
      <c r="B418" s="573">
        <v>801</v>
      </c>
      <c r="C418" s="555">
        <v>300</v>
      </c>
      <c r="D418" s="557">
        <v>400</v>
      </c>
      <c r="E418" s="557">
        <v>400</v>
      </c>
      <c r="F418" s="557">
        <v>450</v>
      </c>
      <c r="G418" s="557">
        <v>420</v>
      </c>
      <c r="H418" s="557">
        <v>490.00000000000006</v>
      </c>
      <c r="I418" s="552">
        <v>490.00000000000006</v>
      </c>
      <c r="J418" s="580">
        <v>500</v>
      </c>
      <c r="K418" s="557">
        <v>500</v>
      </c>
      <c r="L418" s="557">
        <v>500</v>
      </c>
      <c r="M418" s="574">
        <v>500</v>
      </c>
      <c r="N418" s="574">
        <v>500</v>
      </c>
      <c r="O418" s="574">
        <v>500</v>
      </c>
      <c r="P418" s="574">
        <v>500</v>
      </c>
    </row>
    <row r="419" spans="2:16">
      <c r="B419" s="573">
        <v>802</v>
      </c>
      <c r="C419" s="568">
        <v>0</v>
      </c>
      <c r="D419" s="558">
        <v>150</v>
      </c>
      <c r="E419" s="558">
        <v>200</v>
      </c>
      <c r="F419" s="558">
        <v>280</v>
      </c>
      <c r="G419" s="558">
        <v>280</v>
      </c>
      <c r="H419" s="558">
        <v>210</v>
      </c>
      <c r="I419" s="559">
        <v>210</v>
      </c>
      <c r="J419" s="580">
        <v>300</v>
      </c>
      <c r="K419" s="557">
        <v>300</v>
      </c>
      <c r="L419" s="557">
        <v>300</v>
      </c>
      <c r="M419" s="574">
        <v>300</v>
      </c>
      <c r="N419" s="574">
        <v>300</v>
      </c>
      <c r="O419" s="574">
        <v>300</v>
      </c>
      <c r="P419" s="574">
        <v>300</v>
      </c>
    </row>
    <row r="420" spans="2:16">
      <c r="B420" s="573">
        <v>803</v>
      </c>
      <c r="C420" s="555">
        <v>0</v>
      </c>
      <c r="D420" s="557">
        <v>0</v>
      </c>
      <c r="E420" s="557">
        <v>0</v>
      </c>
      <c r="F420" s="557">
        <v>0</v>
      </c>
      <c r="G420" s="557">
        <v>0</v>
      </c>
      <c r="H420" s="557">
        <v>0</v>
      </c>
      <c r="I420" s="552">
        <v>0</v>
      </c>
      <c r="J420" s="580">
        <v>0</v>
      </c>
      <c r="K420" s="557">
        <v>0</v>
      </c>
      <c r="L420" s="557">
        <v>50</v>
      </c>
      <c r="M420" s="574">
        <v>50</v>
      </c>
      <c r="N420" s="574">
        <v>50</v>
      </c>
      <c r="O420" s="574">
        <v>50</v>
      </c>
      <c r="P420" s="574">
        <v>50</v>
      </c>
    </row>
    <row r="421" spans="2:16">
      <c r="B421" s="573">
        <v>700</v>
      </c>
      <c r="C421" s="564">
        <v>400</v>
      </c>
      <c r="D421" s="549">
        <v>200</v>
      </c>
      <c r="E421" s="549">
        <v>175</v>
      </c>
      <c r="F421" s="549">
        <v>0</v>
      </c>
      <c r="G421" s="549">
        <v>0</v>
      </c>
      <c r="H421" s="549">
        <v>0</v>
      </c>
      <c r="I421" s="560">
        <v>0</v>
      </c>
      <c r="J421" s="579">
        <v>0</v>
      </c>
      <c r="K421" s="578">
        <v>0</v>
      </c>
      <c r="L421" s="578">
        <v>0</v>
      </c>
      <c r="M421" s="577">
        <v>0</v>
      </c>
      <c r="N421" s="577">
        <v>0</v>
      </c>
      <c r="O421" s="577">
        <v>0</v>
      </c>
      <c r="P421" s="577">
        <v>0</v>
      </c>
    </row>
    <row r="422" spans="2:16">
      <c r="B422" s="573">
        <v>701</v>
      </c>
      <c r="C422" s="563">
        <v>300</v>
      </c>
      <c r="D422" s="550">
        <v>400</v>
      </c>
      <c r="E422" s="550">
        <v>400</v>
      </c>
      <c r="F422" s="550">
        <v>450</v>
      </c>
      <c r="G422" s="550">
        <v>420</v>
      </c>
      <c r="H422" s="550">
        <v>490.00000000000006</v>
      </c>
      <c r="I422" s="554">
        <v>490.00000000000006</v>
      </c>
      <c r="J422" s="579">
        <v>400</v>
      </c>
      <c r="K422" s="578">
        <v>400</v>
      </c>
      <c r="L422" s="578">
        <v>400</v>
      </c>
      <c r="M422" s="577">
        <v>400</v>
      </c>
      <c r="N422" s="577">
        <v>400</v>
      </c>
      <c r="O422" s="577">
        <v>400</v>
      </c>
      <c r="P422" s="577">
        <v>400</v>
      </c>
    </row>
    <row r="423" spans="2:16">
      <c r="B423" s="573">
        <v>702</v>
      </c>
      <c r="C423" s="566">
        <v>0</v>
      </c>
      <c r="D423" s="551">
        <v>150</v>
      </c>
      <c r="E423" s="551">
        <v>200</v>
      </c>
      <c r="F423" s="551">
        <v>280</v>
      </c>
      <c r="G423" s="551">
        <v>280</v>
      </c>
      <c r="H423" s="551">
        <v>210</v>
      </c>
      <c r="I423" s="571">
        <v>216</v>
      </c>
      <c r="J423" s="579">
        <v>200</v>
      </c>
      <c r="K423" s="578">
        <v>260</v>
      </c>
      <c r="L423" s="578">
        <v>300</v>
      </c>
      <c r="M423" s="577">
        <v>300</v>
      </c>
      <c r="N423" s="577">
        <v>300</v>
      </c>
      <c r="O423" s="577">
        <v>300</v>
      </c>
      <c r="P423" s="577">
        <v>300</v>
      </c>
    </row>
    <row r="424" spans="2:16">
      <c r="B424" s="573">
        <v>703</v>
      </c>
      <c r="C424" s="563">
        <v>0</v>
      </c>
      <c r="D424" s="550">
        <v>0</v>
      </c>
      <c r="E424" s="550">
        <v>0</v>
      </c>
      <c r="F424" s="550">
        <v>0</v>
      </c>
      <c r="G424" s="550">
        <v>0</v>
      </c>
      <c r="H424" s="550">
        <v>0</v>
      </c>
      <c r="I424" s="554">
        <v>0</v>
      </c>
      <c r="J424" s="579">
        <v>0</v>
      </c>
      <c r="K424" s="578">
        <v>0</v>
      </c>
      <c r="L424" s="578">
        <v>25</v>
      </c>
      <c r="M424" s="577">
        <v>50</v>
      </c>
      <c r="N424" s="577">
        <v>50</v>
      </c>
      <c r="O424" s="577">
        <v>50</v>
      </c>
      <c r="P424" s="577">
        <v>50</v>
      </c>
    </row>
    <row r="425" spans="2:16">
      <c r="B425" s="573">
        <v>905</v>
      </c>
      <c r="C425" s="553">
        <v>320</v>
      </c>
      <c r="D425" s="567">
        <v>0</v>
      </c>
      <c r="E425" s="567">
        <v>0</v>
      </c>
      <c r="F425" s="567">
        <v>0</v>
      </c>
      <c r="G425" s="567">
        <v>0</v>
      </c>
      <c r="H425" s="567">
        <v>0</v>
      </c>
      <c r="I425" s="561">
        <v>0</v>
      </c>
      <c r="J425" s="580">
        <v>0</v>
      </c>
      <c r="K425" s="557">
        <v>0</v>
      </c>
      <c r="L425" s="557">
        <v>0</v>
      </c>
      <c r="M425" s="574">
        <v>0</v>
      </c>
      <c r="N425" s="574">
        <v>0</v>
      </c>
      <c r="O425" s="574">
        <v>0</v>
      </c>
      <c r="P425" s="574">
        <v>0</v>
      </c>
    </row>
    <row r="426" spans="2:16">
      <c r="B426" s="573">
        <v>900</v>
      </c>
      <c r="C426" s="568">
        <v>400</v>
      </c>
      <c r="D426" s="558">
        <v>600</v>
      </c>
      <c r="E426" s="558">
        <v>600</v>
      </c>
      <c r="F426" s="558">
        <v>600</v>
      </c>
      <c r="G426" s="558">
        <v>600</v>
      </c>
      <c r="H426" s="558">
        <v>600</v>
      </c>
      <c r="I426" s="559">
        <v>600</v>
      </c>
      <c r="J426" s="580">
        <v>0</v>
      </c>
      <c r="K426" s="557">
        <v>0</v>
      </c>
      <c r="L426" s="557">
        <v>0</v>
      </c>
      <c r="M426" s="574">
        <v>0</v>
      </c>
      <c r="N426" s="574">
        <v>0</v>
      </c>
      <c r="O426" s="574">
        <v>0</v>
      </c>
      <c r="P426" s="574">
        <v>0</v>
      </c>
    </row>
    <row r="427" spans="2:16">
      <c r="B427" s="573">
        <v>908</v>
      </c>
      <c r="C427" s="555">
        <v>0</v>
      </c>
      <c r="D427" s="557">
        <v>0</v>
      </c>
      <c r="E427" s="557">
        <v>0</v>
      </c>
      <c r="F427" s="557">
        <v>0</v>
      </c>
      <c r="G427" s="557">
        <v>0</v>
      </c>
      <c r="H427" s="557">
        <v>0</v>
      </c>
      <c r="I427" s="557">
        <v>0</v>
      </c>
      <c r="J427" s="580">
        <v>300</v>
      </c>
      <c r="K427" s="557">
        <v>300</v>
      </c>
      <c r="L427" s="557">
        <v>300</v>
      </c>
      <c r="M427" s="574">
        <v>300</v>
      </c>
      <c r="N427" s="574">
        <v>300</v>
      </c>
      <c r="O427" s="574">
        <v>300</v>
      </c>
      <c r="P427" s="574">
        <v>300</v>
      </c>
    </row>
    <row r="428" spans="2:16">
      <c r="B428" s="573">
        <v>910</v>
      </c>
      <c r="C428" s="555">
        <v>0</v>
      </c>
      <c r="D428" s="557">
        <v>0</v>
      </c>
      <c r="E428" s="557">
        <v>0</v>
      </c>
      <c r="F428" s="557">
        <v>0</v>
      </c>
      <c r="G428" s="557">
        <v>0</v>
      </c>
      <c r="H428" s="557">
        <v>0</v>
      </c>
      <c r="I428" s="557">
        <v>0</v>
      </c>
      <c r="J428" s="580">
        <v>200</v>
      </c>
      <c r="K428" s="557">
        <v>200</v>
      </c>
      <c r="L428" s="557">
        <v>200</v>
      </c>
      <c r="M428" s="574">
        <v>200</v>
      </c>
      <c r="N428" s="574">
        <v>200</v>
      </c>
      <c r="O428" s="574">
        <v>200</v>
      </c>
      <c r="P428" s="574">
        <v>200</v>
      </c>
    </row>
    <row r="429" spans="2:16">
      <c r="B429" s="573">
        <v>913</v>
      </c>
      <c r="C429" s="555">
        <v>0</v>
      </c>
      <c r="D429" s="557">
        <v>0</v>
      </c>
      <c r="E429" s="557">
        <v>0</v>
      </c>
      <c r="F429" s="557">
        <v>0</v>
      </c>
      <c r="G429" s="557">
        <v>0</v>
      </c>
      <c r="H429" s="557">
        <v>0</v>
      </c>
      <c r="I429" s="557">
        <v>0</v>
      </c>
      <c r="J429" s="580">
        <v>5</v>
      </c>
      <c r="K429" s="557">
        <v>15</v>
      </c>
      <c r="L429" s="557">
        <v>50</v>
      </c>
      <c r="M429" s="574">
        <v>50</v>
      </c>
      <c r="N429" s="574">
        <v>50</v>
      </c>
      <c r="O429" s="574">
        <v>50</v>
      </c>
      <c r="P429" s="574">
        <v>50</v>
      </c>
    </row>
    <row r="430" spans="2:16">
      <c r="B430" s="573">
        <v>1</v>
      </c>
      <c r="C430" s="564">
        <v>60</v>
      </c>
      <c r="D430" s="564">
        <v>0</v>
      </c>
      <c r="E430" s="564">
        <v>0</v>
      </c>
      <c r="F430" s="564">
        <v>0</v>
      </c>
      <c r="G430" s="564">
        <v>0</v>
      </c>
      <c r="H430" s="564">
        <v>0</v>
      </c>
      <c r="I430" s="564">
        <v>0</v>
      </c>
      <c r="J430" s="576">
        <v>0</v>
      </c>
      <c r="K430" s="550">
        <v>0</v>
      </c>
      <c r="L430" s="550">
        <v>0</v>
      </c>
      <c r="M430" s="575">
        <v>0</v>
      </c>
      <c r="N430" s="575">
        <v>0</v>
      </c>
      <c r="O430" s="575">
        <v>0</v>
      </c>
      <c r="P430" s="575">
        <v>0</v>
      </c>
    </row>
    <row r="431" spans="2:16">
      <c r="B431" s="573">
        <v>2</v>
      </c>
      <c r="C431" s="564">
        <v>40</v>
      </c>
      <c r="D431" s="564">
        <v>0</v>
      </c>
      <c r="E431" s="564">
        <v>0</v>
      </c>
      <c r="F431" s="564">
        <v>0</v>
      </c>
      <c r="G431" s="564">
        <v>0</v>
      </c>
      <c r="H431" s="564">
        <v>0</v>
      </c>
      <c r="I431" s="564">
        <v>0</v>
      </c>
      <c r="J431" s="576">
        <v>0</v>
      </c>
      <c r="K431" s="550">
        <v>0</v>
      </c>
      <c r="L431" s="550">
        <v>0</v>
      </c>
      <c r="M431" s="575">
        <v>0</v>
      </c>
      <c r="N431" s="575">
        <v>0</v>
      </c>
      <c r="O431" s="575">
        <v>0</v>
      </c>
      <c r="P431" s="575">
        <v>0</v>
      </c>
    </row>
    <row r="432" spans="2:16">
      <c r="B432" s="573">
        <v>3</v>
      </c>
      <c r="C432" s="564">
        <v>20</v>
      </c>
      <c r="D432" s="564">
        <v>80</v>
      </c>
      <c r="E432" s="564">
        <v>0</v>
      </c>
      <c r="F432" s="564">
        <v>0</v>
      </c>
      <c r="G432" s="564">
        <v>0</v>
      </c>
      <c r="H432" s="564">
        <v>0</v>
      </c>
      <c r="I432" s="564">
        <v>0</v>
      </c>
      <c r="J432" s="576">
        <v>0</v>
      </c>
      <c r="K432" s="550">
        <v>0</v>
      </c>
      <c r="L432" s="550">
        <v>0</v>
      </c>
      <c r="M432" s="575">
        <v>0</v>
      </c>
      <c r="N432" s="575">
        <v>0</v>
      </c>
      <c r="O432" s="575">
        <v>0</v>
      </c>
      <c r="P432" s="575">
        <v>0</v>
      </c>
    </row>
    <row r="433" spans="2:16">
      <c r="B433" s="573">
        <v>4</v>
      </c>
      <c r="C433" s="564">
        <v>0</v>
      </c>
      <c r="D433" s="564">
        <v>40</v>
      </c>
      <c r="E433" s="564">
        <v>0</v>
      </c>
      <c r="F433" s="564">
        <v>0</v>
      </c>
      <c r="G433" s="564">
        <v>0</v>
      </c>
      <c r="H433" s="564">
        <v>0</v>
      </c>
      <c r="I433" s="564">
        <v>0</v>
      </c>
      <c r="J433" s="576">
        <v>0</v>
      </c>
      <c r="K433" s="550">
        <v>0</v>
      </c>
      <c r="L433" s="550">
        <v>0</v>
      </c>
      <c r="M433" s="575">
        <v>0</v>
      </c>
      <c r="N433" s="575">
        <v>0</v>
      </c>
      <c r="O433" s="575">
        <v>0</v>
      </c>
      <c r="P433" s="575">
        <v>0</v>
      </c>
    </row>
    <row r="434" spans="2:16">
      <c r="B434" s="573">
        <v>5</v>
      </c>
      <c r="C434" s="564">
        <v>0</v>
      </c>
      <c r="D434" s="564">
        <v>15</v>
      </c>
      <c r="E434" s="564">
        <v>0</v>
      </c>
      <c r="F434" s="564">
        <v>0</v>
      </c>
      <c r="G434" s="564">
        <v>0</v>
      </c>
      <c r="H434" s="564">
        <v>0</v>
      </c>
      <c r="I434" s="564">
        <v>0</v>
      </c>
      <c r="J434" s="576">
        <v>0</v>
      </c>
      <c r="K434" s="550">
        <v>0</v>
      </c>
      <c r="L434" s="550">
        <v>0</v>
      </c>
      <c r="M434" s="575">
        <v>0</v>
      </c>
      <c r="N434" s="575">
        <v>0</v>
      </c>
      <c r="O434" s="575">
        <v>0</v>
      </c>
      <c r="P434" s="575">
        <v>0</v>
      </c>
    </row>
    <row r="435" spans="2:16">
      <c r="B435" s="573">
        <v>6</v>
      </c>
      <c r="C435" s="564">
        <v>0</v>
      </c>
      <c r="D435" s="564">
        <v>0</v>
      </c>
      <c r="E435" s="564">
        <v>80</v>
      </c>
      <c r="F435" s="564">
        <v>0</v>
      </c>
      <c r="G435" s="564">
        <v>0</v>
      </c>
      <c r="H435" s="564">
        <v>0</v>
      </c>
      <c r="I435" s="564">
        <v>0</v>
      </c>
      <c r="J435" s="576">
        <v>0</v>
      </c>
      <c r="K435" s="550">
        <v>0</v>
      </c>
      <c r="L435" s="550">
        <v>0</v>
      </c>
      <c r="M435" s="575">
        <v>0</v>
      </c>
      <c r="N435" s="575">
        <v>0</v>
      </c>
      <c r="O435" s="575">
        <v>0</v>
      </c>
      <c r="P435" s="575">
        <v>0</v>
      </c>
    </row>
    <row r="436" spans="2:16">
      <c r="B436" s="573">
        <v>7</v>
      </c>
      <c r="C436" s="564">
        <v>0</v>
      </c>
      <c r="D436" s="564">
        <v>5</v>
      </c>
      <c r="E436" s="564">
        <v>40</v>
      </c>
      <c r="F436" s="564">
        <v>0</v>
      </c>
      <c r="G436" s="564">
        <v>0</v>
      </c>
      <c r="H436" s="564">
        <v>0</v>
      </c>
      <c r="I436" s="564">
        <v>0</v>
      </c>
      <c r="J436" s="576">
        <v>0</v>
      </c>
      <c r="K436" s="550">
        <v>0</v>
      </c>
      <c r="L436" s="550">
        <v>0</v>
      </c>
      <c r="M436" s="575">
        <v>0</v>
      </c>
      <c r="N436" s="575">
        <v>0</v>
      </c>
      <c r="O436" s="575">
        <v>0</v>
      </c>
      <c r="P436" s="575">
        <v>0</v>
      </c>
    </row>
    <row r="437" spans="2:16">
      <c r="B437" s="573">
        <v>8</v>
      </c>
      <c r="C437" s="564">
        <v>0</v>
      </c>
      <c r="D437" s="564">
        <v>0</v>
      </c>
      <c r="E437" s="564">
        <v>15</v>
      </c>
      <c r="F437" s="564">
        <v>0</v>
      </c>
      <c r="G437" s="564">
        <v>0</v>
      </c>
      <c r="H437" s="564">
        <v>0</v>
      </c>
      <c r="I437" s="564">
        <v>0</v>
      </c>
      <c r="J437" s="576">
        <v>0</v>
      </c>
      <c r="K437" s="550">
        <v>0</v>
      </c>
      <c r="L437" s="550">
        <v>0</v>
      </c>
      <c r="M437" s="575">
        <v>0</v>
      </c>
      <c r="N437" s="575">
        <v>0</v>
      </c>
      <c r="O437" s="575">
        <v>0</v>
      </c>
      <c r="P437" s="575">
        <v>0</v>
      </c>
    </row>
    <row r="438" spans="2:16">
      <c r="B438" s="573">
        <v>9</v>
      </c>
      <c r="C438" s="564">
        <v>0</v>
      </c>
      <c r="D438" s="564">
        <v>0</v>
      </c>
      <c r="E438" s="564">
        <v>0</v>
      </c>
      <c r="F438" s="564">
        <v>80</v>
      </c>
      <c r="G438" s="564">
        <v>0</v>
      </c>
      <c r="H438" s="564">
        <v>0</v>
      </c>
      <c r="I438" s="564">
        <v>0</v>
      </c>
      <c r="J438" s="576">
        <v>5</v>
      </c>
      <c r="K438" s="550">
        <v>5</v>
      </c>
      <c r="L438" s="550">
        <v>5</v>
      </c>
      <c r="M438" s="575">
        <v>5</v>
      </c>
      <c r="N438" s="575">
        <v>5</v>
      </c>
      <c r="O438" s="575">
        <v>5</v>
      </c>
      <c r="P438" s="575">
        <v>5</v>
      </c>
    </row>
    <row r="439" spans="2:16">
      <c r="B439" s="573">
        <v>10</v>
      </c>
      <c r="C439" s="564">
        <v>0</v>
      </c>
      <c r="D439" s="564">
        <v>0</v>
      </c>
      <c r="E439" s="564">
        <v>0</v>
      </c>
      <c r="F439" s="564">
        <v>40</v>
      </c>
      <c r="G439" s="564">
        <v>80</v>
      </c>
      <c r="H439" s="564">
        <v>0</v>
      </c>
      <c r="I439" s="564">
        <v>0</v>
      </c>
      <c r="J439" s="576">
        <v>5</v>
      </c>
      <c r="K439" s="550">
        <v>5</v>
      </c>
      <c r="L439" s="550">
        <v>5</v>
      </c>
      <c r="M439" s="575">
        <v>5</v>
      </c>
      <c r="N439" s="575">
        <v>5</v>
      </c>
      <c r="O439" s="575">
        <v>5</v>
      </c>
      <c r="P439" s="575">
        <v>5</v>
      </c>
    </row>
    <row r="440" spans="2:16">
      <c r="B440" s="573">
        <v>11</v>
      </c>
      <c r="C440" s="564">
        <v>0</v>
      </c>
      <c r="D440" s="564">
        <v>0</v>
      </c>
      <c r="E440" s="564">
        <v>0</v>
      </c>
      <c r="F440" s="564">
        <v>15</v>
      </c>
      <c r="G440" s="564">
        <v>20</v>
      </c>
      <c r="H440" s="564">
        <v>80</v>
      </c>
      <c r="I440" s="564">
        <v>80</v>
      </c>
      <c r="J440" s="576">
        <v>80</v>
      </c>
      <c r="K440" s="550">
        <v>90</v>
      </c>
      <c r="L440" s="550">
        <v>100</v>
      </c>
      <c r="M440" s="575">
        <v>100</v>
      </c>
      <c r="N440" s="575">
        <v>100</v>
      </c>
      <c r="O440" s="575">
        <v>100</v>
      </c>
      <c r="P440" s="575">
        <v>100</v>
      </c>
    </row>
    <row r="441" spans="2:16">
      <c r="B441" s="573">
        <v>12</v>
      </c>
      <c r="C441" s="564">
        <v>0</v>
      </c>
      <c r="D441" s="564">
        <v>0</v>
      </c>
      <c r="E441" s="564">
        <v>0</v>
      </c>
      <c r="F441" s="564">
        <v>0</v>
      </c>
      <c r="G441" s="564">
        <v>3</v>
      </c>
      <c r="H441" s="564">
        <v>10</v>
      </c>
      <c r="I441" s="564">
        <v>10</v>
      </c>
      <c r="J441" s="576">
        <v>10</v>
      </c>
      <c r="K441" s="550">
        <v>10</v>
      </c>
      <c r="L441" s="550">
        <v>20</v>
      </c>
      <c r="M441" s="575">
        <v>20</v>
      </c>
      <c r="N441" s="575">
        <v>20</v>
      </c>
      <c r="O441" s="575">
        <v>20</v>
      </c>
      <c r="P441" s="575">
        <v>20</v>
      </c>
    </row>
    <row r="442" spans="2:16">
      <c r="B442" s="573">
        <v>13</v>
      </c>
      <c r="C442" s="564">
        <v>0</v>
      </c>
      <c r="D442" s="564">
        <v>0</v>
      </c>
      <c r="E442" s="564">
        <v>0</v>
      </c>
      <c r="F442" s="564">
        <v>0</v>
      </c>
      <c r="G442" s="564">
        <v>0</v>
      </c>
      <c r="H442" s="564">
        <v>3</v>
      </c>
      <c r="I442" s="564">
        <v>3</v>
      </c>
      <c r="J442" s="576">
        <v>3</v>
      </c>
      <c r="K442" s="550">
        <v>4</v>
      </c>
      <c r="L442" s="550">
        <v>5</v>
      </c>
      <c r="M442" s="575">
        <v>5</v>
      </c>
      <c r="N442" s="575">
        <v>5</v>
      </c>
      <c r="O442" s="575">
        <v>5</v>
      </c>
      <c r="P442" s="575">
        <v>5</v>
      </c>
    </row>
    <row r="443" spans="2:16">
      <c r="B443" s="573">
        <v>100</v>
      </c>
      <c r="C443" s="564">
        <v>0</v>
      </c>
      <c r="D443" s="564">
        <v>0</v>
      </c>
      <c r="E443" s="564">
        <v>0</v>
      </c>
      <c r="F443" s="564">
        <v>0</v>
      </c>
      <c r="G443" s="564">
        <v>0</v>
      </c>
      <c r="H443" s="564">
        <v>0</v>
      </c>
      <c r="I443" s="564">
        <v>0</v>
      </c>
      <c r="J443" s="576">
        <v>0</v>
      </c>
      <c r="K443" s="550">
        <v>0</v>
      </c>
      <c r="L443" s="550">
        <v>0</v>
      </c>
      <c r="M443" s="575">
        <v>0</v>
      </c>
      <c r="N443" s="575">
        <v>0</v>
      </c>
      <c r="O443" s="575">
        <v>0</v>
      </c>
      <c r="P443" s="575">
        <v>0</v>
      </c>
    </row>
    <row r="444" spans="2:16">
      <c r="B444" s="573">
        <v>101</v>
      </c>
      <c r="C444" s="564">
        <v>0</v>
      </c>
      <c r="D444" s="564">
        <v>60</v>
      </c>
      <c r="E444" s="564">
        <v>0</v>
      </c>
      <c r="F444" s="564">
        <v>0</v>
      </c>
      <c r="G444" s="564">
        <v>0</v>
      </c>
      <c r="H444" s="564">
        <v>0</v>
      </c>
      <c r="I444" s="564">
        <v>0</v>
      </c>
      <c r="J444" s="576">
        <v>0</v>
      </c>
      <c r="K444" s="550">
        <v>0</v>
      </c>
      <c r="L444" s="550">
        <v>0</v>
      </c>
      <c r="M444" s="575">
        <v>0</v>
      </c>
      <c r="N444" s="575">
        <v>0</v>
      </c>
      <c r="O444" s="575">
        <v>0</v>
      </c>
      <c r="P444" s="575">
        <v>0</v>
      </c>
    </row>
    <row r="445" spans="2:16">
      <c r="B445" s="573">
        <v>102</v>
      </c>
      <c r="C445" s="564">
        <v>0</v>
      </c>
      <c r="D445" s="564">
        <v>30</v>
      </c>
      <c r="E445" s="564">
        <v>60</v>
      </c>
      <c r="F445" s="564">
        <v>0</v>
      </c>
      <c r="G445" s="564">
        <v>0</v>
      </c>
      <c r="H445" s="564">
        <v>0</v>
      </c>
      <c r="I445" s="564">
        <v>0</v>
      </c>
      <c r="J445" s="576">
        <v>0</v>
      </c>
      <c r="K445" s="550">
        <v>0</v>
      </c>
      <c r="L445" s="550">
        <v>0</v>
      </c>
      <c r="M445" s="575">
        <v>0</v>
      </c>
      <c r="N445" s="575">
        <v>0</v>
      </c>
      <c r="O445" s="575">
        <v>0</v>
      </c>
      <c r="P445" s="575">
        <v>0</v>
      </c>
    </row>
    <row r="446" spans="2:16">
      <c r="B446" s="573">
        <v>103</v>
      </c>
      <c r="C446" s="564">
        <v>0</v>
      </c>
      <c r="D446" s="564">
        <v>10</v>
      </c>
      <c r="E446" s="564">
        <v>0</v>
      </c>
      <c r="F446" s="564">
        <v>0</v>
      </c>
      <c r="G446" s="564">
        <v>0</v>
      </c>
      <c r="H446" s="564">
        <v>0</v>
      </c>
      <c r="I446" s="564">
        <v>0</v>
      </c>
      <c r="J446" s="576">
        <v>0</v>
      </c>
      <c r="K446" s="550">
        <v>0</v>
      </c>
      <c r="L446" s="550">
        <v>0</v>
      </c>
      <c r="M446" s="575">
        <v>0</v>
      </c>
      <c r="N446" s="575">
        <v>0</v>
      </c>
      <c r="O446" s="575">
        <v>0</v>
      </c>
      <c r="P446" s="575">
        <v>0</v>
      </c>
    </row>
    <row r="447" spans="2:16">
      <c r="B447" s="573">
        <v>104</v>
      </c>
      <c r="C447" s="564">
        <v>0</v>
      </c>
      <c r="D447" s="564">
        <v>0</v>
      </c>
      <c r="E447" s="564">
        <v>20</v>
      </c>
      <c r="F447" s="564">
        <v>0</v>
      </c>
      <c r="G447" s="564">
        <v>0</v>
      </c>
      <c r="H447" s="564">
        <v>0</v>
      </c>
      <c r="I447" s="564">
        <v>0</v>
      </c>
      <c r="J447" s="576">
        <v>0</v>
      </c>
      <c r="K447" s="550">
        <v>0</v>
      </c>
      <c r="L447" s="550">
        <v>0</v>
      </c>
      <c r="M447" s="575">
        <v>0</v>
      </c>
      <c r="N447" s="575">
        <v>0</v>
      </c>
      <c r="O447" s="575">
        <v>0</v>
      </c>
      <c r="P447" s="575">
        <v>0</v>
      </c>
    </row>
    <row r="448" spans="2:16">
      <c r="B448" s="573">
        <v>105</v>
      </c>
      <c r="C448" s="564">
        <v>0</v>
      </c>
      <c r="D448" s="564">
        <v>0</v>
      </c>
      <c r="E448" s="564">
        <v>0</v>
      </c>
      <c r="F448" s="564">
        <v>0</v>
      </c>
      <c r="G448" s="564">
        <v>0</v>
      </c>
      <c r="H448" s="564">
        <v>0</v>
      </c>
      <c r="I448" s="564">
        <v>0</v>
      </c>
      <c r="J448" s="576">
        <v>5</v>
      </c>
      <c r="K448" s="550">
        <v>5</v>
      </c>
      <c r="L448" s="550">
        <v>5</v>
      </c>
      <c r="M448" s="575">
        <v>5</v>
      </c>
      <c r="N448" s="575">
        <v>5</v>
      </c>
      <c r="O448" s="575">
        <v>5</v>
      </c>
      <c r="P448" s="575">
        <v>5</v>
      </c>
    </row>
    <row r="449" spans="1:17">
      <c r="B449" s="573">
        <v>106</v>
      </c>
      <c r="C449" s="564">
        <v>0</v>
      </c>
      <c r="D449" s="564">
        <v>0</v>
      </c>
      <c r="E449" s="564">
        <v>0</v>
      </c>
      <c r="F449" s="564">
        <v>60</v>
      </c>
      <c r="G449" s="564">
        <v>60</v>
      </c>
      <c r="H449" s="564">
        <v>0</v>
      </c>
      <c r="I449" s="564">
        <v>0</v>
      </c>
      <c r="J449" s="576">
        <v>5</v>
      </c>
      <c r="K449" s="550">
        <v>5</v>
      </c>
      <c r="L449" s="550">
        <v>5</v>
      </c>
      <c r="M449" s="575">
        <v>5</v>
      </c>
      <c r="N449" s="575">
        <v>5</v>
      </c>
      <c r="O449" s="575">
        <v>5</v>
      </c>
      <c r="P449" s="575">
        <v>5</v>
      </c>
    </row>
    <row r="450" spans="1:17">
      <c r="B450" s="573">
        <v>107</v>
      </c>
      <c r="C450" s="564">
        <v>0</v>
      </c>
      <c r="D450" s="564">
        <v>0</v>
      </c>
      <c r="E450" s="564">
        <v>0</v>
      </c>
      <c r="F450" s="564">
        <v>20</v>
      </c>
      <c r="G450" s="564">
        <v>20</v>
      </c>
      <c r="H450" s="564">
        <v>60</v>
      </c>
      <c r="I450" s="564">
        <v>60</v>
      </c>
      <c r="J450" s="576">
        <v>60</v>
      </c>
      <c r="K450" s="550">
        <v>70</v>
      </c>
      <c r="L450" s="550">
        <v>80</v>
      </c>
      <c r="M450" s="575">
        <v>80</v>
      </c>
      <c r="N450" s="575">
        <v>80</v>
      </c>
      <c r="O450" s="575">
        <v>80</v>
      </c>
      <c r="P450" s="575">
        <v>80</v>
      </c>
    </row>
    <row r="451" spans="1:17">
      <c r="B451" s="573">
        <v>108</v>
      </c>
      <c r="C451" s="564">
        <v>0</v>
      </c>
      <c r="D451" s="564">
        <v>0</v>
      </c>
      <c r="E451" s="564">
        <v>0</v>
      </c>
      <c r="F451" s="564">
        <v>0</v>
      </c>
      <c r="G451" s="564">
        <v>0</v>
      </c>
      <c r="H451" s="564">
        <v>10</v>
      </c>
      <c r="I451" s="564">
        <v>10</v>
      </c>
      <c r="J451" s="576">
        <v>10</v>
      </c>
      <c r="K451" s="550">
        <v>10</v>
      </c>
      <c r="L451" s="550">
        <v>20</v>
      </c>
      <c r="M451" s="575">
        <v>20</v>
      </c>
      <c r="N451" s="575">
        <v>20</v>
      </c>
      <c r="O451" s="575">
        <v>20</v>
      </c>
      <c r="P451" s="575">
        <v>20</v>
      </c>
    </row>
    <row r="452" spans="1:17">
      <c r="B452" s="573">
        <v>200</v>
      </c>
      <c r="C452" s="564">
        <v>0</v>
      </c>
      <c r="D452" s="564">
        <v>0</v>
      </c>
      <c r="E452" s="564">
        <v>40</v>
      </c>
      <c r="F452" s="564">
        <v>0</v>
      </c>
      <c r="G452" s="564">
        <v>0</v>
      </c>
      <c r="H452" s="564">
        <v>0</v>
      </c>
      <c r="I452" s="564">
        <v>0</v>
      </c>
      <c r="J452" s="576">
        <v>0</v>
      </c>
      <c r="K452" s="550">
        <v>0</v>
      </c>
      <c r="L452" s="550">
        <v>0</v>
      </c>
      <c r="M452" s="575">
        <v>0</v>
      </c>
      <c r="N452" s="575">
        <v>0</v>
      </c>
      <c r="O452" s="575">
        <v>0</v>
      </c>
      <c r="P452" s="575">
        <v>0</v>
      </c>
    </row>
    <row r="453" spans="1:17">
      <c r="B453" s="573">
        <v>202</v>
      </c>
      <c r="C453" s="564">
        <v>0</v>
      </c>
      <c r="D453" s="564">
        <v>0</v>
      </c>
      <c r="E453" s="564">
        <v>10</v>
      </c>
      <c r="F453" s="564">
        <v>0</v>
      </c>
      <c r="G453" s="564">
        <v>0</v>
      </c>
      <c r="H453" s="564">
        <v>0</v>
      </c>
      <c r="I453" s="564">
        <v>0</v>
      </c>
      <c r="J453" s="576">
        <v>0</v>
      </c>
      <c r="K453" s="550">
        <v>0</v>
      </c>
      <c r="L453" s="550">
        <v>0</v>
      </c>
      <c r="M453" s="575">
        <v>0</v>
      </c>
      <c r="N453" s="575">
        <v>0</v>
      </c>
      <c r="O453" s="575">
        <v>0</v>
      </c>
      <c r="P453" s="575">
        <v>0</v>
      </c>
    </row>
    <row r="454" spans="1:17">
      <c r="B454" s="573">
        <v>203</v>
      </c>
      <c r="C454" s="564">
        <v>0</v>
      </c>
      <c r="D454" s="564">
        <v>0</v>
      </c>
      <c r="E454" s="564">
        <v>0</v>
      </c>
      <c r="F454" s="564">
        <v>32</v>
      </c>
      <c r="G454" s="564">
        <v>0</v>
      </c>
      <c r="H454" s="564">
        <v>0</v>
      </c>
      <c r="I454" s="564">
        <v>0</v>
      </c>
      <c r="J454" s="576">
        <v>0</v>
      </c>
      <c r="K454" s="550">
        <v>0</v>
      </c>
      <c r="L454" s="550">
        <v>0</v>
      </c>
      <c r="M454" s="575">
        <v>0</v>
      </c>
      <c r="N454" s="575">
        <v>0</v>
      </c>
      <c r="O454" s="575">
        <v>0</v>
      </c>
      <c r="P454" s="575">
        <v>0</v>
      </c>
    </row>
    <row r="455" spans="1:17">
      <c r="B455" s="573">
        <v>204</v>
      </c>
      <c r="C455" s="564">
        <v>0</v>
      </c>
      <c r="D455" s="564">
        <v>0</v>
      </c>
      <c r="E455" s="564">
        <v>0</v>
      </c>
      <c r="F455" s="564">
        <v>15</v>
      </c>
      <c r="G455" s="564">
        <v>40</v>
      </c>
      <c r="H455" s="564">
        <v>0</v>
      </c>
      <c r="I455" s="564">
        <v>0</v>
      </c>
      <c r="J455" s="576">
        <v>1</v>
      </c>
      <c r="K455" s="550">
        <v>1</v>
      </c>
      <c r="L455" s="550">
        <v>1</v>
      </c>
      <c r="M455" s="575">
        <v>1</v>
      </c>
      <c r="N455" s="575">
        <v>1</v>
      </c>
      <c r="O455" s="575">
        <v>1</v>
      </c>
      <c r="P455" s="575">
        <v>1</v>
      </c>
    </row>
    <row r="456" spans="1:17">
      <c r="B456" s="573">
        <v>205</v>
      </c>
      <c r="C456" s="564">
        <v>0</v>
      </c>
      <c r="D456" s="564">
        <v>0</v>
      </c>
      <c r="E456" s="564">
        <v>0</v>
      </c>
      <c r="F456" s="564">
        <v>2</v>
      </c>
      <c r="G456" s="564">
        <v>5</v>
      </c>
      <c r="H456" s="564">
        <v>40</v>
      </c>
      <c r="I456" s="564">
        <v>0</v>
      </c>
      <c r="J456" s="576">
        <v>5</v>
      </c>
      <c r="K456" s="550">
        <v>5</v>
      </c>
      <c r="L456" s="550">
        <v>5</v>
      </c>
      <c r="M456" s="575">
        <v>5</v>
      </c>
      <c r="N456" s="575">
        <v>5</v>
      </c>
      <c r="O456" s="575">
        <v>5</v>
      </c>
      <c r="P456" s="575">
        <v>5</v>
      </c>
    </row>
    <row r="457" spans="1:17">
      <c r="B457" s="573">
        <v>206</v>
      </c>
      <c r="C457" s="564">
        <v>0</v>
      </c>
      <c r="D457" s="564">
        <v>0</v>
      </c>
      <c r="E457" s="564">
        <v>0</v>
      </c>
      <c r="F457" s="564">
        <v>0</v>
      </c>
      <c r="G457" s="564">
        <v>0</v>
      </c>
      <c r="H457" s="564">
        <v>10</v>
      </c>
      <c r="I457" s="564">
        <v>40</v>
      </c>
      <c r="J457" s="576">
        <v>40</v>
      </c>
      <c r="K457" s="550">
        <v>50</v>
      </c>
      <c r="L457" s="550">
        <v>60</v>
      </c>
      <c r="M457" s="575">
        <v>60</v>
      </c>
      <c r="N457" s="575">
        <v>60</v>
      </c>
      <c r="O457" s="575">
        <v>60</v>
      </c>
      <c r="P457" s="575">
        <v>60</v>
      </c>
    </row>
    <row r="458" spans="1:17">
      <c r="B458" s="573">
        <v>209</v>
      </c>
      <c r="C458" s="564">
        <v>0</v>
      </c>
      <c r="D458" s="564">
        <v>0</v>
      </c>
      <c r="E458" s="564">
        <v>0</v>
      </c>
      <c r="F458" s="564">
        <v>0</v>
      </c>
      <c r="G458" s="564">
        <v>0</v>
      </c>
      <c r="H458" s="564">
        <v>0</v>
      </c>
      <c r="I458" s="564">
        <v>1</v>
      </c>
      <c r="J458" s="576">
        <v>2</v>
      </c>
      <c r="K458" s="550">
        <v>2</v>
      </c>
      <c r="L458" s="550">
        <v>5</v>
      </c>
      <c r="M458" s="575">
        <v>5</v>
      </c>
      <c r="N458" s="575">
        <v>5</v>
      </c>
      <c r="O458" s="575">
        <v>5</v>
      </c>
      <c r="P458" s="575">
        <v>5</v>
      </c>
    </row>
    <row r="459" spans="1:17" s="365" customFormat="1">
      <c r="A459" s="365" t="s">
        <v>2202</v>
      </c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</row>
    <row r="460" spans="1:17" s="365" customFormat="1">
      <c r="A460" s="365" t="s">
        <v>13</v>
      </c>
      <c r="C460" s="402"/>
      <c r="D460" s="402"/>
      <c r="E460" s="402"/>
      <c r="F460" s="402"/>
      <c r="G460" s="402"/>
      <c r="H460" s="402"/>
      <c r="I460" s="402"/>
      <c r="J460" s="402"/>
      <c r="K460" s="402"/>
      <c r="L460" s="402"/>
      <c r="M460" s="402"/>
      <c r="N460" s="402"/>
      <c r="O460" s="402"/>
    </row>
    <row r="461" spans="1:17" s="367" customFormat="1">
      <c r="A461" s="367" t="s">
        <v>3753</v>
      </c>
      <c r="B461" s="367" t="s">
        <v>733</v>
      </c>
      <c r="C461" s="432" t="s">
        <v>3734</v>
      </c>
      <c r="D461" s="432" t="s">
        <v>3735</v>
      </c>
      <c r="E461" s="432" t="s">
        <v>3736</v>
      </c>
      <c r="F461" s="432" t="s">
        <v>3737</v>
      </c>
      <c r="G461" s="432" t="s">
        <v>3738</v>
      </c>
      <c r="H461" s="432" t="s">
        <v>3739</v>
      </c>
      <c r="I461" s="432" t="s">
        <v>3748</v>
      </c>
      <c r="J461" s="432" t="s">
        <v>3740</v>
      </c>
      <c r="K461" s="432" t="s">
        <v>3741</v>
      </c>
      <c r="L461" s="432" t="s">
        <v>3742</v>
      </c>
      <c r="M461" s="432" t="s">
        <v>3743</v>
      </c>
      <c r="N461" s="432" t="s">
        <v>3744</v>
      </c>
      <c r="O461" s="432" t="s">
        <v>3745</v>
      </c>
      <c r="P461" s="432" t="s">
        <v>3746</v>
      </c>
      <c r="Q461" s="432" t="s">
        <v>3747</v>
      </c>
    </row>
    <row r="462" spans="1:17">
      <c r="B462" s="589">
        <v>5104</v>
      </c>
      <c r="C462" s="582">
        <v>1250</v>
      </c>
      <c r="D462" s="582">
        <v>1250</v>
      </c>
      <c r="E462" s="582">
        <v>1250</v>
      </c>
      <c r="F462" s="582">
        <v>1250</v>
      </c>
      <c r="G462" s="582">
        <v>1250</v>
      </c>
      <c r="H462" s="582">
        <v>1250</v>
      </c>
      <c r="I462" s="582">
        <v>1250</v>
      </c>
      <c r="J462" s="602">
        <v>0</v>
      </c>
      <c r="K462" s="590">
        <v>0</v>
      </c>
      <c r="L462" s="590">
        <v>0</v>
      </c>
      <c r="M462" s="595">
        <v>0</v>
      </c>
      <c r="N462" s="595">
        <v>0</v>
      </c>
      <c r="O462" s="595">
        <v>0</v>
      </c>
      <c r="P462" s="595">
        <v>0</v>
      </c>
      <c r="Q462" s="588">
        <v>0</v>
      </c>
    </row>
    <row r="463" spans="1:17">
      <c r="B463" s="589">
        <v>5123</v>
      </c>
      <c r="C463" s="583">
        <v>875</v>
      </c>
      <c r="D463" s="583">
        <v>875</v>
      </c>
      <c r="E463" s="583">
        <v>875</v>
      </c>
      <c r="F463" s="583">
        <v>875</v>
      </c>
      <c r="G463" s="583">
        <v>875</v>
      </c>
      <c r="H463" s="583">
        <v>875</v>
      </c>
      <c r="I463" s="583">
        <v>875</v>
      </c>
      <c r="J463" s="597">
        <v>1980</v>
      </c>
      <c r="K463" s="597">
        <v>1876</v>
      </c>
      <c r="L463" s="597">
        <v>1950</v>
      </c>
      <c r="M463" s="597">
        <v>1910</v>
      </c>
      <c r="N463" s="597">
        <v>1910</v>
      </c>
      <c r="O463" s="597">
        <v>1910</v>
      </c>
      <c r="P463" s="597">
        <v>1910</v>
      </c>
      <c r="Q463" s="588">
        <v>0</v>
      </c>
    </row>
    <row r="464" spans="1:17">
      <c r="B464" s="589">
        <v>5124</v>
      </c>
      <c r="C464" s="583">
        <v>145</v>
      </c>
      <c r="D464" s="583">
        <v>145</v>
      </c>
      <c r="E464" s="583">
        <v>145</v>
      </c>
      <c r="F464" s="583">
        <v>145</v>
      </c>
      <c r="G464" s="583">
        <v>145</v>
      </c>
      <c r="H464" s="583">
        <v>145</v>
      </c>
      <c r="I464" s="583">
        <v>145</v>
      </c>
      <c r="J464" s="597">
        <v>256</v>
      </c>
      <c r="K464" s="591">
        <v>300</v>
      </c>
      <c r="L464" s="591">
        <v>365</v>
      </c>
      <c r="M464" s="600">
        <v>400</v>
      </c>
      <c r="N464" s="600">
        <v>400</v>
      </c>
      <c r="O464" s="600">
        <v>400</v>
      </c>
      <c r="P464" s="600">
        <v>400</v>
      </c>
      <c r="Q464" s="588">
        <v>0</v>
      </c>
    </row>
    <row r="465" spans="2:17">
      <c r="B465" s="589">
        <v>5128</v>
      </c>
      <c r="C465" s="584">
        <v>25</v>
      </c>
      <c r="D465" s="584">
        <v>25</v>
      </c>
      <c r="E465" s="584">
        <v>25</v>
      </c>
      <c r="F465" s="584">
        <v>25</v>
      </c>
      <c r="G465" s="584">
        <v>25</v>
      </c>
      <c r="H465" s="584">
        <v>25</v>
      </c>
      <c r="I465" s="584">
        <v>25</v>
      </c>
      <c r="J465" s="599">
        <v>0</v>
      </c>
      <c r="K465" s="592">
        <v>5</v>
      </c>
      <c r="L465" s="592">
        <v>10</v>
      </c>
      <c r="M465" s="598">
        <v>10</v>
      </c>
      <c r="N465" s="598">
        <v>10</v>
      </c>
      <c r="O465" s="598">
        <v>10</v>
      </c>
      <c r="P465" s="598">
        <v>10</v>
      </c>
      <c r="Q465" s="588">
        <v>0</v>
      </c>
    </row>
    <row r="466" spans="2:17">
      <c r="B466" s="589">
        <v>2013</v>
      </c>
      <c r="C466" s="581">
        <v>1050</v>
      </c>
      <c r="D466" s="581">
        <v>1050</v>
      </c>
      <c r="E466" s="581">
        <v>1050</v>
      </c>
      <c r="F466" s="581">
        <v>1050</v>
      </c>
      <c r="G466" s="581">
        <v>1050</v>
      </c>
      <c r="H466" s="581">
        <v>1050</v>
      </c>
      <c r="I466" s="581">
        <v>1050</v>
      </c>
      <c r="J466" s="597">
        <v>0</v>
      </c>
      <c r="K466" s="591">
        <v>0</v>
      </c>
      <c r="L466" s="591">
        <v>0</v>
      </c>
      <c r="M466" s="600">
        <v>0</v>
      </c>
      <c r="N466" s="600">
        <v>0</v>
      </c>
      <c r="O466" s="600">
        <v>0</v>
      </c>
      <c r="P466" s="600">
        <v>0</v>
      </c>
      <c r="Q466" s="588">
        <v>0</v>
      </c>
    </row>
    <row r="467" spans="2:17">
      <c r="B467" s="589">
        <v>2014</v>
      </c>
      <c r="C467" s="581">
        <v>875</v>
      </c>
      <c r="D467" s="581">
        <v>875</v>
      </c>
      <c r="E467" s="581">
        <v>875</v>
      </c>
      <c r="F467" s="581">
        <v>875</v>
      </c>
      <c r="G467" s="581">
        <v>875</v>
      </c>
      <c r="H467" s="581">
        <v>875</v>
      </c>
      <c r="I467" s="581">
        <v>875</v>
      </c>
      <c r="J467" s="597">
        <v>1750</v>
      </c>
      <c r="K467" s="597">
        <v>1750</v>
      </c>
      <c r="L467" s="597">
        <v>1550</v>
      </c>
      <c r="M467" s="597">
        <v>1550</v>
      </c>
      <c r="N467" s="597">
        <v>1550</v>
      </c>
      <c r="O467" s="597">
        <v>1550</v>
      </c>
      <c r="P467" s="597">
        <v>1550</v>
      </c>
      <c r="Q467" s="588">
        <v>0</v>
      </c>
    </row>
    <row r="468" spans="2:17">
      <c r="B468" s="589">
        <v>2015</v>
      </c>
      <c r="C468" s="581">
        <v>50</v>
      </c>
      <c r="D468" s="581">
        <v>50</v>
      </c>
      <c r="E468" s="581">
        <v>50</v>
      </c>
      <c r="F468" s="581">
        <v>50</v>
      </c>
      <c r="G468" s="581">
        <v>50</v>
      </c>
      <c r="H468" s="581">
        <v>50</v>
      </c>
      <c r="I468" s="581">
        <v>50</v>
      </c>
      <c r="J468" s="600">
        <v>250</v>
      </c>
      <c r="K468" s="600">
        <v>300</v>
      </c>
      <c r="L468" s="600">
        <v>350</v>
      </c>
      <c r="M468" s="600">
        <v>350</v>
      </c>
      <c r="N468" s="600">
        <v>350</v>
      </c>
      <c r="O468" s="600">
        <v>350</v>
      </c>
      <c r="P468" s="600">
        <v>350</v>
      </c>
      <c r="Q468" s="588">
        <v>0</v>
      </c>
    </row>
    <row r="469" spans="2:17">
      <c r="B469" s="589">
        <v>2000</v>
      </c>
      <c r="C469" s="581">
        <v>25</v>
      </c>
      <c r="D469" s="581">
        <v>25</v>
      </c>
      <c r="E469" s="581">
        <v>25</v>
      </c>
      <c r="F469" s="581">
        <v>25</v>
      </c>
      <c r="G469" s="581">
        <v>25</v>
      </c>
      <c r="H469" s="581">
        <v>25</v>
      </c>
      <c r="I469" s="581">
        <v>25</v>
      </c>
      <c r="J469" s="597">
        <v>10</v>
      </c>
      <c r="K469" s="591">
        <v>15</v>
      </c>
      <c r="L469" s="591">
        <v>20</v>
      </c>
      <c r="M469" s="600">
        <v>25</v>
      </c>
      <c r="N469" s="600">
        <v>25</v>
      </c>
      <c r="O469" s="600">
        <v>25</v>
      </c>
      <c r="P469" s="600">
        <v>25</v>
      </c>
      <c r="Q469" s="588">
        <v>0</v>
      </c>
    </row>
    <row r="470" spans="2:17">
      <c r="B470" s="589">
        <v>1400</v>
      </c>
      <c r="C470" s="582">
        <v>50</v>
      </c>
      <c r="D470" s="582">
        <v>50</v>
      </c>
      <c r="E470" s="582">
        <v>50</v>
      </c>
      <c r="F470" s="582">
        <v>50</v>
      </c>
      <c r="G470" s="582">
        <v>50</v>
      </c>
      <c r="H470" s="582">
        <v>50</v>
      </c>
      <c r="I470" s="582">
        <v>50</v>
      </c>
      <c r="J470" s="602">
        <v>50</v>
      </c>
      <c r="K470" s="590">
        <v>50</v>
      </c>
      <c r="L470" s="590">
        <v>50</v>
      </c>
      <c r="M470" s="595">
        <v>50</v>
      </c>
      <c r="N470" s="595">
        <v>50</v>
      </c>
      <c r="O470" s="595">
        <v>50</v>
      </c>
      <c r="P470" s="595">
        <v>50</v>
      </c>
      <c r="Q470" s="588">
        <v>0</v>
      </c>
    </row>
    <row r="471" spans="2:17">
      <c r="B471" s="589">
        <v>1401</v>
      </c>
      <c r="C471" s="583">
        <v>50</v>
      </c>
      <c r="D471" s="583">
        <v>50</v>
      </c>
      <c r="E471" s="583">
        <v>50</v>
      </c>
      <c r="F471" s="583">
        <v>50</v>
      </c>
      <c r="G471" s="583">
        <v>50</v>
      </c>
      <c r="H471" s="583">
        <v>50</v>
      </c>
      <c r="I471" s="583">
        <v>50</v>
      </c>
      <c r="J471" s="597">
        <v>50</v>
      </c>
      <c r="K471" s="591">
        <v>50</v>
      </c>
      <c r="L471" s="591">
        <v>50</v>
      </c>
      <c r="M471" s="600">
        <v>50</v>
      </c>
      <c r="N471" s="600">
        <v>50</v>
      </c>
      <c r="O471" s="600">
        <v>50</v>
      </c>
      <c r="P471" s="600">
        <v>50</v>
      </c>
      <c r="Q471" s="588">
        <v>0</v>
      </c>
    </row>
    <row r="472" spans="2:17">
      <c r="B472" s="589">
        <v>1402</v>
      </c>
      <c r="C472" s="583">
        <v>50</v>
      </c>
      <c r="D472" s="583">
        <v>50</v>
      </c>
      <c r="E472" s="583">
        <v>50</v>
      </c>
      <c r="F472" s="583">
        <v>50</v>
      </c>
      <c r="G472" s="583">
        <v>50</v>
      </c>
      <c r="H472" s="583">
        <v>50</v>
      </c>
      <c r="I472" s="583">
        <v>50</v>
      </c>
      <c r="J472" s="597">
        <v>50</v>
      </c>
      <c r="K472" s="591">
        <v>50</v>
      </c>
      <c r="L472" s="591">
        <v>50</v>
      </c>
      <c r="M472" s="600">
        <v>50</v>
      </c>
      <c r="N472" s="600">
        <v>50</v>
      </c>
      <c r="O472" s="600">
        <v>50</v>
      </c>
      <c r="P472" s="600">
        <v>50</v>
      </c>
      <c r="Q472" s="588">
        <v>0</v>
      </c>
    </row>
    <row r="473" spans="2:17">
      <c r="B473" s="589">
        <v>1403</v>
      </c>
      <c r="C473" s="583">
        <v>50</v>
      </c>
      <c r="D473" s="583">
        <v>50</v>
      </c>
      <c r="E473" s="583">
        <v>50</v>
      </c>
      <c r="F473" s="583">
        <v>50</v>
      </c>
      <c r="G473" s="583">
        <v>50</v>
      </c>
      <c r="H473" s="583">
        <v>50</v>
      </c>
      <c r="I473" s="583">
        <v>50</v>
      </c>
      <c r="J473" s="597">
        <v>50</v>
      </c>
      <c r="K473" s="591">
        <v>50</v>
      </c>
      <c r="L473" s="591">
        <v>50</v>
      </c>
      <c r="M473" s="600">
        <v>50</v>
      </c>
      <c r="N473" s="600">
        <v>50</v>
      </c>
      <c r="O473" s="600">
        <v>50</v>
      </c>
      <c r="P473" s="600">
        <v>50</v>
      </c>
      <c r="Q473" s="588">
        <v>0</v>
      </c>
    </row>
    <row r="474" spans="2:17">
      <c r="B474" s="589">
        <v>1404</v>
      </c>
      <c r="C474" s="583">
        <v>50</v>
      </c>
      <c r="D474" s="583">
        <v>50</v>
      </c>
      <c r="E474" s="583">
        <v>50</v>
      </c>
      <c r="F474" s="583">
        <v>50</v>
      </c>
      <c r="G474" s="583">
        <v>50</v>
      </c>
      <c r="H474" s="583">
        <v>50</v>
      </c>
      <c r="I474" s="583">
        <v>50</v>
      </c>
      <c r="J474" s="597">
        <v>50</v>
      </c>
      <c r="K474" s="591">
        <v>50</v>
      </c>
      <c r="L474" s="591">
        <v>50</v>
      </c>
      <c r="M474" s="600">
        <v>50</v>
      </c>
      <c r="N474" s="600">
        <v>50</v>
      </c>
      <c r="O474" s="600">
        <v>50</v>
      </c>
      <c r="P474" s="600">
        <v>50</v>
      </c>
      <c r="Q474" s="588">
        <v>0</v>
      </c>
    </row>
    <row r="475" spans="2:17">
      <c r="B475" s="589">
        <v>1405</v>
      </c>
      <c r="C475" s="583">
        <v>25</v>
      </c>
      <c r="D475" s="583">
        <v>25</v>
      </c>
      <c r="E475" s="583">
        <v>25</v>
      </c>
      <c r="F475" s="583">
        <v>25</v>
      </c>
      <c r="G475" s="583">
        <v>25</v>
      </c>
      <c r="H475" s="583">
        <v>25</v>
      </c>
      <c r="I475" s="583">
        <v>25</v>
      </c>
      <c r="J475" s="597">
        <v>25</v>
      </c>
      <c r="K475" s="591">
        <v>25</v>
      </c>
      <c r="L475" s="591">
        <v>25</v>
      </c>
      <c r="M475" s="600">
        <v>25</v>
      </c>
      <c r="N475" s="600">
        <v>25</v>
      </c>
      <c r="O475" s="600">
        <v>25</v>
      </c>
      <c r="P475" s="600">
        <v>25</v>
      </c>
      <c r="Q475" s="588">
        <v>0</v>
      </c>
    </row>
    <row r="476" spans="2:17">
      <c r="B476" s="589">
        <v>1406</v>
      </c>
      <c r="C476" s="583">
        <v>25</v>
      </c>
      <c r="D476" s="583">
        <v>25</v>
      </c>
      <c r="E476" s="583">
        <v>25</v>
      </c>
      <c r="F476" s="583">
        <v>25</v>
      </c>
      <c r="G476" s="583">
        <v>25</v>
      </c>
      <c r="H476" s="583">
        <v>25</v>
      </c>
      <c r="I476" s="583">
        <v>25</v>
      </c>
      <c r="J476" s="597">
        <v>25</v>
      </c>
      <c r="K476" s="591">
        <v>25</v>
      </c>
      <c r="L476" s="591">
        <v>25</v>
      </c>
      <c r="M476" s="600">
        <v>25</v>
      </c>
      <c r="N476" s="600">
        <v>25</v>
      </c>
      <c r="O476" s="600">
        <v>25</v>
      </c>
      <c r="P476" s="600">
        <v>25</v>
      </c>
      <c r="Q476" s="588">
        <v>0</v>
      </c>
    </row>
    <row r="477" spans="2:17">
      <c r="B477" s="589">
        <v>1407</v>
      </c>
      <c r="C477" s="583">
        <v>25</v>
      </c>
      <c r="D477" s="583">
        <v>25</v>
      </c>
      <c r="E477" s="583">
        <v>25</v>
      </c>
      <c r="F477" s="583">
        <v>25</v>
      </c>
      <c r="G477" s="583">
        <v>25</v>
      </c>
      <c r="H477" s="583">
        <v>25</v>
      </c>
      <c r="I477" s="583">
        <v>25</v>
      </c>
      <c r="J477" s="597">
        <v>25</v>
      </c>
      <c r="K477" s="591">
        <v>25</v>
      </c>
      <c r="L477" s="591">
        <v>25</v>
      </c>
      <c r="M477" s="600">
        <v>25</v>
      </c>
      <c r="N477" s="600">
        <v>25</v>
      </c>
      <c r="O477" s="600">
        <v>25</v>
      </c>
      <c r="P477" s="600">
        <v>25</v>
      </c>
      <c r="Q477" s="588">
        <v>0</v>
      </c>
    </row>
    <row r="478" spans="2:17">
      <c r="B478" s="589">
        <v>1408</v>
      </c>
      <c r="C478" s="583">
        <v>20</v>
      </c>
      <c r="D478" s="583">
        <v>20</v>
      </c>
      <c r="E478" s="583">
        <v>20</v>
      </c>
      <c r="F478" s="583">
        <v>20</v>
      </c>
      <c r="G478" s="583">
        <v>20</v>
      </c>
      <c r="H478" s="583">
        <v>20</v>
      </c>
      <c r="I478" s="583">
        <v>20</v>
      </c>
      <c r="J478" s="597">
        <v>20</v>
      </c>
      <c r="K478" s="591">
        <v>20</v>
      </c>
      <c r="L478" s="591">
        <v>20</v>
      </c>
      <c r="M478" s="600">
        <v>20</v>
      </c>
      <c r="N478" s="600">
        <v>20</v>
      </c>
      <c r="O478" s="600">
        <v>20</v>
      </c>
      <c r="P478" s="600">
        <v>20</v>
      </c>
      <c r="Q478" s="588">
        <v>0</v>
      </c>
    </row>
    <row r="479" spans="2:17">
      <c r="B479" s="589">
        <v>1409</v>
      </c>
      <c r="C479" s="583">
        <v>20</v>
      </c>
      <c r="D479" s="583">
        <v>20</v>
      </c>
      <c r="E479" s="583">
        <v>20</v>
      </c>
      <c r="F479" s="583">
        <v>20</v>
      </c>
      <c r="G479" s="583">
        <v>20</v>
      </c>
      <c r="H479" s="583">
        <v>20</v>
      </c>
      <c r="I479" s="583">
        <v>20</v>
      </c>
      <c r="J479" s="597">
        <v>20</v>
      </c>
      <c r="K479" s="591">
        <v>20</v>
      </c>
      <c r="L479" s="591">
        <v>20</v>
      </c>
      <c r="M479" s="600">
        <v>20</v>
      </c>
      <c r="N479" s="600">
        <v>20</v>
      </c>
      <c r="O479" s="600">
        <v>20</v>
      </c>
      <c r="P479" s="600">
        <v>20</v>
      </c>
      <c r="Q479" s="588">
        <v>0</v>
      </c>
    </row>
    <row r="480" spans="2:17">
      <c r="B480" s="589">
        <v>1410</v>
      </c>
      <c r="C480" s="583">
        <v>20</v>
      </c>
      <c r="D480" s="583">
        <v>20</v>
      </c>
      <c r="E480" s="583">
        <v>20</v>
      </c>
      <c r="F480" s="583">
        <v>20</v>
      </c>
      <c r="G480" s="583">
        <v>20</v>
      </c>
      <c r="H480" s="583">
        <v>20</v>
      </c>
      <c r="I480" s="583">
        <v>20</v>
      </c>
      <c r="J480" s="597">
        <v>20</v>
      </c>
      <c r="K480" s="591">
        <v>20</v>
      </c>
      <c r="L480" s="591">
        <v>20</v>
      </c>
      <c r="M480" s="600">
        <v>20</v>
      </c>
      <c r="N480" s="600">
        <v>20</v>
      </c>
      <c r="O480" s="600">
        <v>20</v>
      </c>
      <c r="P480" s="600">
        <v>20</v>
      </c>
      <c r="Q480" s="588">
        <v>0</v>
      </c>
    </row>
    <row r="481" spans="2:17">
      <c r="B481" s="589">
        <v>1411</v>
      </c>
      <c r="C481" s="584">
        <v>15</v>
      </c>
      <c r="D481" s="584">
        <v>15</v>
      </c>
      <c r="E481" s="584">
        <v>15</v>
      </c>
      <c r="F481" s="584">
        <v>15</v>
      </c>
      <c r="G481" s="584">
        <v>15</v>
      </c>
      <c r="H481" s="584">
        <v>15</v>
      </c>
      <c r="I481" s="584">
        <v>15</v>
      </c>
      <c r="J481" s="599">
        <v>15</v>
      </c>
      <c r="K481" s="592">
        <v>15</v>
      </c>
      <c r="L481" s="592">
        <v>15</v>
      </c>
      <c r="M481" s="598">
        <v>15</v>
      </c>
      <c r="N481" s="598">
        <v>15</v>
      </c>
      <c r="O481" s="598">
        <v>15</v>
      </c>
      <c r="P481" s="598">
        <v>15</v>
      </c>
      <c r="Q481" s="588">
        <v>0</v>
      </c>
    </row>
    <row r="482" spans="2:17">
      <c r="B482" s="589">
        <v>1450</v>
      </c>
      <c r="C482" s="582">
        <v>50</v>
      </c>
      <c r="D482" s="582">
        <v>50</v>
      </c>
      <c r="E482" s="582">
        <v>50</v>
      </c>
      <c r="F482" s="582">
        <v>50</v>
      </c>
      <c r="G482" s="582">
        <v>50</v>
      </c>
      <c r="H482" s="582">
        <v>50</v>
      </c>
      <c r="I482" s="582">
        <v>50</v>
      </c>
      <c r="J482" s="602">
        <v>50</v>
      </c>
      <c r="K482" s="590">
        <v>50</v>
      </c>
      <c r="L482" s="590">
        <v>50</v>
      </c>
      <c r="M482" s="595">
        <v>50</v>
      </c>
      <c r="N482" s="595">
        <v>50</v>
      </c>
      <c r="O482" s="595">
        <v>50</v>
      </c>
      <c r="P482" s="595">
        <v>50</v>
      </c>
      <c r="Q482" s="588">
        <v>0</v>
      </c>
    </row>
    <row r="483" spans="2:17">
      <c r="B483" s="589">
        <v>1451</v>
      </c>
      <c r="C483" s="583">
        <v>50</v>
      </c>
      <c r="D483" s="583">
        <v>50</v>
      </c>
      <c r="E483" s="583">
        <v>50</v>
      </c>
      <c r="F483" s="583">
        <v>50</v>
      </c>
      <c r="G483" s="583">
        <v>50</v>
      </c>
      <c r="H483" s="583">
        <v>50</v>
      </c>
      <c r="I483" s="583">
        <v>50</v>
      </c>
      <c r="J483" s="597">
        <v>50</v>
      </c>
      <c r="K483" s="591">
        <v>50</v>
      </c>
      <c r="L483" s="591">
        <v>50</v>
      </c>
      <c r="M483" s="600">
        <v>50</v>
      </c>
      <c r="N483" s="600">
        <v>50</v>
      </c>
      <c r="O483" s="600">
        <v>50</v>
      </c>
      <c r="P483" s="600">
        <v>50</v>
      </c>
      <c r="Q483" s="588">
        <v>0</v>
      </c>
    </row>
    <row r="484" spans="2:17">
      <c r="B484" s="589">
        <v>1452</v>
      </c>
      <c r="C484" s="583">
        <v>50</v>
      </c>
      <c r="D484" s="583">
        <v>50</v>
      </c>
      <c r="E484" s="583">
        <v>50</v>
      </c>
      <c r="F484" s="583">
        <v>50</v>
      </c>
      <c r="G484" s="583">
        <v>50</v>
      </c>
      <c r="H484" s="583">
        <v>50</v>
      </c>
      <c r="I484" s="583">
        <v>50</v>
      </c>
      <c r="J484" s="597">
        <v>50</v>
      </c>
      <c r="K484" s="591">
        <v>50</v>
      </c>
      <c r="L484" s="591">
        <v>50</v>
      </c>
      <c r="M484" s="600">
        <v>50</v>
      </c>
      <c r="N484" s="600">
        <v>50</v>
      </c>
      <c r="O484" s="600">
        <v>50</v>
      </c>
      <c r="P484" s="600">
        <v>50</v>
      </c>
      <c r="Q484" s="588">
        <v>0</v>
      </c>
    </row>
    <row r="485" spans="2:17">
      <c r="B485" s="589">
        <v>1453</v>
      </c>
      <c r="C485" s="583">
        <v>50</v>
      </c>
      <c r="D485" s="583">
        <v>50</v>
      </c>
      <c r="E485" s="583">
        <v>50</v>
      </c>
      <c r="F485" s="583">
        <v>50</v>
      </c>
      <c r="G485" s="583">
        <v>50</v>
      </c>
      <c r="H485" s="583">
        <v>50</v>
      </c>
      <c r="I485" s="583">
        <v>50</v>
      </c>
      <c r="J485" s="597">
        <v>50</v>
      </c>
      <c r="K485" s="591">
        <v>50</v>
      </c>
      <c r="L485" s="591">
        <v>50</v>
      </c>
      <c r="M485" s="600">
        <v>50</v>
      </c>
      <c r="N485" s="600">
        <v>50</v>
      </c>
      <c r="O485" s="600">
        <v>50</v>
      </c>
      <c r="P485" s="600">
        <v>50</v>
      </c>
      <c r="Q485" s="588">
        <v>0</v>
      </c>
    </row>
    <row r="486" spans="2:17">
      <c r="B486" s="589">
        <v>1454</v>
      </c>
      <c r="C486" s="583">
        <v>50</v>
      </c>
      <c r="D486" s="583">
        <v>50</v>
      </c>
      <c r="E486" s="583">
        <v>50</v>
      </c>
      <c r="F486" s="583">
        <v>50</v>
      </c>
      <c r="G486" s="583">
        <v>50</v>
      </c>
      <c r="H486" s="583">
        <v>50</v>
      </c>
      <c r="I486" s="583">
        <v>50</v>
      </c>
      <c r="J486" s="597">
        <v>50</v>
      </c>
      <c r="K486" s="591">
        <v>50</v>
      </c>
      <c r="L486" s="591">
        <v>50</v>
      </c>
      <c r="M486" s="600">
        <v>50</v>
      </c>
      <c r="N486" s="600">
        <v>50</v>
      </c>
      <c r="O486" s="600">
        <v>50</v>
      </c>
      <c r="P486" s="600">
        <v>50</v>
      </c>
      <c r="Q486" s="588">
        <v>0</v>
      </c>
    </row>
    <row r="487" spans="2:17">
      <c r="B487" s="589">
        <v>1455</v>
      </c>
      <c r="C487" s="583">
        <v>25</v>
      </c>
      <c r="D487" s="583">
        <v>25</v>
      </c>
      <c r="E487" s="583">
        <v>25</v>
      </c>
      <c r="F487" s="583">
        <v>25</v>
      </c>
      <c r="G487" s="583">
        <v>25</v>
      </c>
      <c r="H487" s="583">
        <v>25</v>
      </c>
      <c r="I487" s="583">
        <v>25</v>
      </c>
      <c r="J487" s="597">
        <v>25</v>
      </c>
      <c r="K487" s="591">
        <v>25</v>
      </c>
      <c r="L487" s="591">
        <v>25</v>
      </c>
      <c r="M487" s="600">
        <v>25</v>
      </c>
      <c r="N487" s="600">
        <v>25</v>
      </c>
      <c r="O487" s="600">
        <v>25</v>
      </c>
      <c r="P487" s="600">
        <v>25</v>
      </c>
      <c r="Q487" s="588">
        <v>0</v>
      </c>
    </row>
    <row r="488" spans="2:17">
      <c r="B488" s="589">
        <v>1456</v>
      </c>
      <c r="C488" s="583">
        <v>25</v>
      </c>
      <c r="D488" s="583">
        <v>25</v>
      </c>
      <c r="E488" s="583">
        <v>25</v>
      </c>
      <c r="F488" s="583">
        <v>25</v>
      </c>
      <c r="G488" s="583">
        <v>25</v>
      </c>
      <c r="H488" s="583">
        <v>25</v>
      </c>
      <c r="I488" s="583">
        <v>25</v>
      </c>
      <c r="J488" s="597">
        <v>25</v>
      </c>
      <c r="K488" s="591">
        <v>25</v>
      </c>
      <c r="L488" s="591">
        <v>25</v>
      </c>
      <c r="M488" s="600">
        <v>25</v>
      </c>
      <c r="N488" s="600">
        <v>25</v>
      </c>
      <c r="O488" s="600">
        <v>25</v>
      </c>
      <c r="P488" s="600">
        <v>25</v>
      </c>
      <c r="Q488" s="588">
        <v>0</v>
      </c>
    </row>
    <row r="489" spans="2:17">
      <c r="B489" s="589">
        <v>1457</v>
      </c>
      <c r="C489" s="583">
        <v>25</v>
      </c>
      <c r="D489" s="583">
        <v>25</v>
      </c>
      <c r="E489" s="583">
        <v>25</v>
      </c>
      <c r="F489" s="583">
        <v>25</v>
      </c>
      <c r="G489" s="583">
        <v>25</v>
      </c>
      <c r="H489" s="583">
        <v>25</v>
      </c>
      <c r="I489" s="583">
        <v>25</v>
      </c>
      <c r="J489" s="597">
        <v>25</v>
      </c>
      <c r="K489" s="591">
        <v>25</v>
      </c>
      <c r="L489" s="591">
        <v>25</v>
      </c>
      <c r="M489" s="600">
        <v>25</v>
      </c>
      <c r="N489" s="600">
        <v>25</v>
      </c>
      <c r="O489" s="600">
        <v>25</v>
      </c>
      <c r="P489" s="600">
        <v>25</v>
      </c>
      <c r="Q489" s="588">
        <v>0</v>
      </c>
    </row>
    <row r="490" spans="2:17">
      <c r="B490" s="589">
        <v>1458</v>
      </c>
      <c r="C490" s="583">
        <v>20</v>
      </c>
      <c r="D490" s="583">
        <v>20</v>
      </c>
      <c r="E490" s="583">
        <v>20</v>
      </c>
      <c r="F490" s="583">
        <v>20</v>
      </c>
      <c r="G490" s="583">
        <v>20</v>
      </c>
      <c r="H490" s="583">
        <v>20</v>
      </c>
      <c r="I490" s="583">
        <v>20</v>
      </c>
      <c r="J490" s="597">
        <v>20</v>
      </c>
      <c r="K490" s="591">
        <v>20</v>
      </c>
      <c r="L490" s="591">
        <v>20</v>
      </c>
      <c r="M490" s="600">
        <v>20</v>
      </c>
      <c r="N490" s="600">
        <v>20</v>
      </c>
      <c r="O490" s="600">
        <v>20</v>
      </c>
      <c r="P490" s="600">
        <v>20</v>
      </c>
      <c r="Q490" s="588">
        <v>0</v>
      </c>
    </row>
    <row r="491" spans="2:17">
      <c r="B491" s="589">
        <v>1459</v>
      </c>
      <c r="C491" s="583">
        <v>20</v>
      </c>
      <c r="D491" s="583">
        <v>20</v>
      </c>
      <c r="E491" s="583">
        <v>20</v>
      </c>
      <c r="F491" s="583">
        <v>20</v>
      </c>
      <c r="G491" s="583">
        <v>20</v>
      </c>
      <c r="H491" s="583">
        <v>20</v>
      </c>
      <c r="I491" s="583">
        <v>20</v>
      </c>
      <c r="J491" s="597">
        <v>20</v>
      </c>
      <c r="K491" s="591">
        <v>20</v>
      </c>
      <c r="L491" s="591">
        <v>20</v>
      </c>
      <c r="M491" s="600">
        <v>20</v>
      </c>
      <c r="N491" s="600">
        <v>20</v>
      </c>
      <c r="O491" s="600">
        <v>20</v>
      </c>
      <c r="P491" s="600">
        <v>20</v>
      </c>
      <c r="Q491" s="588">
        <v>0</v>
      </c>
    </row>
    <row r="492" spans="2:17">
      <c r="B492" s="589">
        <v>1460</v>
      </c>
      <c r="C492" s="583">
        <v>20</v>
      </c>
      <c r="D492" s="583">
        <v>20</v>
      </c>
      <c r="E492" s="583">
        <v>20</v>
      </c>
      <c r="F492" s="583">
        <v>20</v>
      </c>
      <c r="G492" s="583">
        <v>20</v>
      </c>
      <c r="H492" s="583">
        <v>20</v>
      </c>
      <c r="I492" s="583">
        <v>20</v>
      </c>
      <c r="J492" s="597">
        <v>20</v>
      </c>
      <c r="K492" s="591">
        <v>20</v>
      </c>
      <c r="L492" s="591">
        <v>20</v>
      </c>
      <c r="M492" s="600">
        <v>20</v>
      </c>
      <c r="N492" s="600">
        <v>20</v>
      </c>
      <c r="O492" s="600">
        <v>20</v>
      </c>
      <c r="P492" s="600">
        <v>20</v>
      </c>
      <c r="Q492" s="588">
        <v>0</v>
      </c>
    </row>
    <row r="493" spans="2:17">
      <c r="B493" s="589">
        <v>1461</v>
      </c>
      <c r="C493" s="584">
        <v>15</v>
      </c>
      <c r="D493" s="584">
        <v>15</v>
      </c>
      <c r="E493" s="584">
        <v>15</v>
      </c>
      <c r="F493" s="584">
        <v>15</v>
      </c>
      <c r="G493" s="584">
        <v>15</v>
      </c>
      <c r="H493" s="584">
        <v>15</v>
      </c>
      <c r="I493" s="584">
        <v>15</v>
      </c>
      <c r="J493" s="599">
        <v>15</v>
      </c>
      <c r="K493" s="592">
        <v>15</v>
      </c>
      <c r="L493" s="592">
        <v>15</v>
      </c>
      <c r="M493" s="598">
        <v>15</v>
      </c>
      <c r="N493" s="598">
        <v>15</v>
      </c>
      <c r="O493" s="598">
        <v>15</v>
      </c>
      <c r="P493" s="598">
        <v>15</v>
      </c>
      <c r="Q493" s="588">
        <v>0</v>
      </c>
    </row>
    <row r="494" spans="2:17">
      <c r="B494" s="589">
        <v>2200</v>
      </c>
      <c r="C494" s="581">
        <v>200</v>
      </c>
      <c r="D494" s="581">
        <v>200</v>
      </c>
      <c r="E494" s="581">
        <v>200</v>
      </c>
      <c r="F494" s="581">
        <v>200</v>
      </c>
      <c r="G494" s="581">
        <v>200</v>
      </c>
      <c r="H494" s="581">
        <v>200</v>
      </c>
      <c r="I494" s="581">
        <v>200</v>
      </c>
      <c r="J494" s="597">
        <v>220</v>
      </c>
      <c r="K494" s="591">
        <v>210</v>
      </c>
      <c r="L494" s="591">
        <v>200</v>
      </c>
      <c r="M494" s="600">
        <v>190</v>
      </c>
      <c r="N494" s="600">
        <v>190</v>
      </c>
      <c r="O494" s="600">
        <v>190</v>
      </c>
      <c r="P494" s="600">
        <v>190</v>
      </c>
      <c r="Q494" s="588">
        <v>0</v>
      </c>
    </row>
    <row r="495" spans="2:17">
      <c r="B495" s="589">
        <v>2201</v>
      </c>
      <c r="C495" s="581">
        <v>100</v>
      </c>
      <c r="D495" s="581">
        <v>100</v>
      </c>
      <c r="E495" s="581">
        <v>100</v>
      </c>
      <c r="F495" s="581">
        <v>100</v>
      </c>
      <c r="G495" s="581">
        <v>100</v>
      </c>
      <c r="H495" s="581">
        <v>100</v>
      </c>
      <c r="I495" s="581">
        <v>100</v>
      </c>
      <c r="J495" s="597">
        <v>80</v>
      </c>
      <c r="K495" s="591">
        <v>90</v>
      </c>
      <c r="L495" s="591">
        <v>100</v>
      </c>
      <c r="M495" s="600">
        <v>110</v>
      </c>
      <c r="N495" s="600">
        <v>110</v>
      </c>
      <c r="O495" s="600">
        <v>110</v>
      </c>
      <c r="P495" s="600">
        <v>110</v>
      </c>
      <c r="Q495" s="588">
        <v>0</v>
      </c>
    </row>
    <row r="496" spans="2:17">
      <c r="B496" s="589">
        <v>2100</v>
      </c>
      <c r="C496" s="587">
        <v>100</v>
      </c>
      <c r="D496" s="587">
        <v>100</v>
      </c>
      <c r="E496" s="587">
        <v>100</v>
      </c>
      <c r="F496" s="587">
        <v>100</v>
      </c>
      <c r="G496" s="587">
        <v>100</v>
      </c>
      <c r="H496" s="587">
        <v>100</v>
      </c>
      <c r="I496" s="587">
        <v>100</v>
      </c>
      <c r="J496" s="601">
        <v>100</v>
      </c>
      <c r="K496" s="593">
        <v>100</v>
      </c>
      <c r="L496" s="593">
        <v>100</v>
      </c>
      <c r="M496" s="596">
        <v>100</v>
      </c>
      <c r="N496" s="596">
        <v>100</v>
      </c>
      <c r="O496" s="596">
        <v>100</v>
      </c>
      <c r="P496" s="596">
        <v>100</v>
      </c>
      <c r="Q496" s="588">
        <v>0</v>
      </c>
    </row>
    <row r="497" spans="2:17">
      <c r="B497" s="589">
        <v>1200</v>
      </c>
      <c r="C497" s="581">
        <v>100</v>
      </c>
      <c r="D497" s="581">
        <v>100</v>
      </c>
      <c r="E497" s="581">
        <v>100</v>
      </c>
      <c r="F497" s="581">
        <v>100</v>
      </c>
      <c r="G497" s="581">
        <v>100</v>
      </c>
      <c r="H497" s="581">
        <v>100</v>
      </c>
      <c r="I497" s="581">
        <v>100</v>
      </c>
      <c r="J497" s="597">
        <v>100</v>
      </c>
      <c r="K497" s="591">
        <v>100</v>
      </c>
      <c r="L497" s="591">
        <v>100</v>
      </c>
      <c r="M497" s="600">
        <v>100</v>
      </c>
      <c r="N497" s="600">
        <v>100</v>
      </c>
      <c r="O497" s="600">
        <v>100</v>
      </c>
      <c r="P497" s="600">
        <v>100</v>
      </c>
      <c r="Q497" s="588">
        <v>0</v>
      </c>
    </row>
    <row r="498" spans="2:17">
      <c r="B498" s="589">
        <v>1201</v>
      </c>
      <c r="C498" s="581">
        <v>50</v>
      </c>
      <c r="D498" s="581">
        <v>50</v>
      </c>
      <c r="E498" s="581">
        <v>50</v>
      </c>
      <c r="F498" s="581">
        <v>50</v>
      </c>
      <c r="G498" s="581">
        <v>50</v>
      </c>
      <c r="H498" s="581">
        <v>50</v>
      </c>
      <c r="I498" s="581">
        <v>50</v>
      </c>
      <c r="J498" s="597">
        <v>50</v>
      </c>
      <c r="K498" s="591">
        <v>50</v>
      </c>
      <c r="L498" s="591">
        <v>50</v>
      </c>
      <c r="M498" s="600">
        <v>50</v>
      </c>
      <c r="N498" s="600">
        <v>50</v>
      </c>
      <c r="O498" s="600">
        <v>50</v>
      </c>
      <c r="P498" s="600">
        <v>50</v>
      </c>
      <c r="Q498" s="588">
        <v>0</v>
      </c>
    </row>
    <row r="499" spans="2:17">
      <c r="B499" s="589">
        <v>1102</v>
      </c>
      <c r="C499" s="582">
        <v>300</v>
      </c>
      <c r="D499" s="582">
        <v>300</v>
      </c>
      <c r="E499" s="582">
        <v>300</v>
      </c>
      <c r="F499" s="582">
        <v>300</v>
      </c>
      <c r="G499" s="582">
        <v>300</v>
      </c>
      <c r="H499" s="582">
        <v>300</v>
      </c>
      <c r="I499" s="582">
        <v>300</v>
      </c>
      <c r="J499" s="602">
        <v>300</v>
      </c>
      <c r="K499" s="590">
        <v>300</v>
      </c>
      <c r="L499" s="590">
        <v>300</v>
      </c>
      <c r="M499" s="595">
        <v>300</v>
      </c>
      <c r="N499" s="595">
        <v>300</v>
      </c>
      <c r="O499" s="595">
        <v>300</v>
      </c>
      <c r="P499" s="595">
        <v>300</v>
      </c>
      <c r="Q499" s="588">
        <v>0</v>
      </c>
    </row>
    <row r="500" spans="2:17">
      <c r="B500" s="589">
        <v>1103</v>
      </c>
      <c r="C500" s="583">
        <v>150</v>
      </c>
      <c r="D500" s="583">
        <v>150</v>
      </c>
      <c r="E500" s="583">
        <v>150</v>
      </c>
      <c r="F500" s="583">
        <v>150</v>
      </c>
      <c r="G500" s="583">
        <v>150</v>
      </c>
      <c r="H500" s="583">
        <v>150</v>
      </c>
      <c r="I500" s="583">
        <v>150</v>
      </c>
      <c r="J500" s="597">
        <v>150</v>
      </c>
      <c r="K500" s="591">
        <v>150</v>
      </c>
      <c r="L500" s="591">
        <v>150</v>
      </c>
      <c r="M500" s="600">
        <v>150</v>
      </c>
      <c r="N500" s="600">
        <v>150</v>
      </c>
      <c r="O500" s="600">
        <v>150</v>
      </c>
      <c r="P500" s="600">
        <v>150</v>
      </c>
      <c r="Q500" s="588">
        <v>0</v>
      </c>
    </row>
    <row r="501" spans="2:17">
      <c r="B501" s="589">
        <v>1104</v>
      </c>
      <c r="C501" s="584">
        <v>50</v>
      </c>
      <c r="D501" s="584">
        <v>50</v>
      </c>
      <c r="E501" s="584">
        <v>50</v>
      </c>
      <c r="F501" s="584">
        <v>50</v>
      </c>
      <c r="G501" s="584">
        <v>50</v>
      </c>
      <c r="H501" s="584">
        <v>50</v>
      </c>
      <c r="I501" s="584">
        <v>50</v>
      </c>
      <c r="J501" s="599">
        <v>50</v>
      </c>
      <c r="K501" s="592">
        <v>50</v>
      </c>
      <c r="L501" s="592">
        <v>50</v>
      </c>
      <c r="M501" s="598">
        <v>50</v>
      </c>
      <c r="N501" s="598">
        <v>50</v>
      </c>
      <c r="O501" s="598">
        <v>50</v>
      </c>
      <c r="P501" s="598">
        <v>50</v>
      </c>
      <c r="Q501" s="588">
        <v>0</v>
      </c>
    </row>
    <row r="502" spans="2:17">
      <c r="B502" s="589">
        <v>1001</v>
      </c>
      <c r="C502" s="582">
        <v>300</v>
      </c>
      <c r="D502" s="582">
        <v>300</v>
      </c>
      <c r="E502" s="582">
        <v>300</v>
      </c>
      <c r="F502" s="582">
        <v>300</v>
      </c>
      <c r="G502" s="582">
        <v>300</v>
      </c>
      <c r="H502" s="582">
        <v>300</v>
      </c>
      <c r="I502" s="582">
        <v>300</v>
      </c>
      <c r="J502" s="602">
        <v>300</v>
      </c>
      <c r="K502" s="590">
        <v>300</v>
      </c>
      <c r="L502" s="590">
        <v>300</v>
      </c>
      <c r="M502" s="595">
        <v>300</v>
      </c>
      <c r="N502" s="595">
        <v>300</v>
      </c>
      <c r="O502" s="595">
        <v>300</v>
      </c>
      <c r="P502" s="595">
        <v>300</v>
      </c>
      <c r="Q502" s="588">
        <v>0</v>
      </c>
    </row>
    <row r="503" spans="2:17">
      <c r="B503" s="589">
        <v>1002</v>
      </c>
      <c r="C503" s="583">
        <v>150</v>
      </c>
      <c r="D503" s="583">
        <v>150</v>
      </c>
      <c r="E503" s="583">
        <v>150</v>
      </c>
      <c r="F503" s="583">
        <v>150</v>
      </c>
      <c r="G503" s="583">
        <v>150</v>
      </c>
      <c r="H503" s="583">
        <v>150</v>
      </c>
      <c r="I503" s="583">
        <v>150</v>
      </c>
      <c r="J503" s="597">
        <v>150</v>
      </c>
      <c r="K503" s="591">
        <v>150</v>
      </c>
      <c r="L503" s="591">
        <v>150</v>
      </c>
      <c r="M503" s="600">
        <v>150</v>
      </c>
      <c r="N503" s="600">
        <v>150</v>
      </c>
      <c r="O503" s="600">
        <v>150</v>
      </c>
      <c r="P503" s="600">
        <v>150</v>
      </c>
      <c r="Q503" s="588">
        <v>0</v>
      </c>
    </row>
    <row r="504" spans="2:17">
      <c r="B504" s="589">
        <v>1003</v>
      </c>
      <c r="C504" s="584">
        <v>50</v>
      </c>
      <c r="D504" s="584">
        <v>50</v>
      </c>
      <c r="E504" s="584">
        <v>50</v>
      </c>
      <c r="F504" s="584">
        <v>50</v>
      </c>
      <c r="G504" s="584">
        <v>50</v>
      </c>
      <c r="H504" s="584">
        <v>50</v>
      </c>
      <c r="I504" s="584">
        <v>50</v>
      </c>
      <c r="J504" s="599">
        <v>50</v>
      </c>
      <c r="K504" s="592">
        <v>50</v>
      </c>
      <c r="L504" s="592">
        <v>50</v>
      </c>
      <c r="M504" s="598">
        <v>50</v>
      </c>
      <c r="N504" s="598">
        <v>50</v>
      </c>
      <c r="O504" s="598">
        <v>50</v>
      </c>
      <c r="P504" s="598">
        <v>50</v>
      </c>
      <c r="Q504" s="588">
        <v>0</v>
      </c>
    </row>
    <row r="505" spans="2:17">
      <c r="B505" s="589">
        <v>801</v>
      </c>
      <c r="C505" s="582">
        <v>300</v>
      </c>
      <c r="D505" s="582">
        <v>300</v>
      </c>
      <c r="E505" s="582">
        <v>300</v>
      </c>
      <c r="F505" s="582">
        <v>300</v>
      </c>
      <c r="G505" s="582">
        <v>300</v>
      </c>
      <c r="H505" s="582">
        <v>300</v>
      </c>
      <c r="I505" s="582">
        <v>300</v>
      </c>
      <c r="J505" s="602">
        <v>300</v>
      </c>
      <c r="K505" s="590">
        <v>300</v>
      </c>
      <c r="L505" s="590">
        <v>300</v>
      </c>
      <c r="M505" s="595">
        <v>300</v>
      </c>
      <c r="N505" s="595">
        <v>300</v>
      </c>
      <c r="O505" s="595">
        <v>300</v>
      </c>
      <c r="P505" s="595">
        <v>300</v>
      </c>
      <c r="Q505" s="588">
        <v>0</v>
      </c>
    </row>
    <row r="506" spans="2:17">
      <c r="B506" s="589">
        <v>802</v>
      </c>
      <c r="C506" s="583">
        <v>150</v>
      </c>
      <c r="D506" s="583">
        <v>150</v>
      </c>
      <c r="E506" s="583">
        <v>150</v>
      </c>
      <c r="F506" s="583">
        <v>150</v>
      </c>
      <c r="G506" s="583">
        <v>150</v>
      </c>
      <c r="H506" s="583">
        <v>150</v>
      </c>
      <c r="I506" s="583">
        <v>150</v>
      </c>
      <c r="J506" s="597">
        <v>150</v>
      </c>
      <c r="K506" s="591">
        <v>150</v>
      </c>
      <c r="L506" s="591">
        <v>150</v>
      </c>
      <c r="M506" s="600">
        <v>150</v>
      </c>
      <c r="N506" s="600">
        <v>150</v>
      </c>
      <c r="O506" s="600">
        <v>150</v>
      </c>
      <c r="P506" s="600">
        <v>150</v>
      </c>
      <c r="Q506" s="588">
        <v>0</v>
      </c>
    </row>
    <row r="507" spans="2:17">
      <c r="B507" s="589">
        <v>803</v>
      </c>
      <c r="C507" s="584">
        <v>50</v>
      </c>
      <c r="D507" s="584">
        <v>50</v>
      </c>
      <c r="E507" s="584">
        <v>50</v>
      </c>
      <c r="F507" s="584">
        <v>50</v>
      </c>
      <c r="G507" s="584">
        <v>50</v>
      </c>
      <c r="H507" s="584">
        <v>50</v>
      </c>
      <c r="I507" s="584">
        <v>50</v>
      </c>
      <c r="J507" s="599">
        <v>50</v>
      </c>
      <c r="K507" s="592">
        <v>50</v>
      </c>
      <c r="L507" s="592">
        <v>50</v>
      </c>
      <c r="M507" s="598">
        <v>50</v>
      </c>
      <c r="N507" s="598">
        <v>50</v>
      </c>
      <c r="O507" s="598">
        <v>50</v>
      </c>
      <c r="P507" s="598">
        <v>50</v>
      </c>
      <c r="Q507" s="588">
        <v>0</v>
      </c>
    </row>
    <row r="508" spans="2:17">
      <c r="B508" s="589">
        <v>701</v>
      </c>
      <c r="C508" s="582">
        <v>300</v>
      </c>
      <c r="D508" s="582">
        <v>300</v>
      </c>
      <c r="E508" s="582">
        <v>300</v>
      </c>
      <c r="F508" s="582">
        <v>300</v>
      </c>
      <c r="G508" s="582">
        <v>300</v>
      </c>
      <c r="H508" s="582">
        <v>300</v>
      </c>
      <c r="I508" s="582">
        <v>300</v>
      </c>
      <c r="J508" s="602">
        <v>300</v>
      </c>
      <c r="K508" s="590">
        <v>300</v>
      </c>
      <c r="L508" s="590">
        <v>300</v>
      </c>
      <c r="M508" s="595">
        <v>300</v>
      </c>
      <c r="N508" s="595">
        <v>300</v>
      </c>
      <c r="O508" s="595">
        <v>300</v>
      </c>
      <c r="P508" s="595">
        <v>300</v>
      </c>
      <c r="Q508" s="588">
        <v>0</v>
      </c>
    </row>
    <row r="509" spans="2:17">
      <c r="B509" s="589">
        <v>702</v>
      </c>
      <c r="C509" s="583">
        <v>150</v>
      </c>
      <c r="D509" s="583">
        <v>150</v>
      </c>
      <c r="E509" s="583">
        <v>150</v>
      </c>
      <c r="F509" s="583">
        <v>150</v>
      </c>
      <c r="G509" s="583">
        <v>150</v>
      </c>
      <c r="H509" s="583">
        <v>150</v>
      </c>
      <c r="I509" s="583">
        <v>150</v>
      </c>
      <c r="J509" s="597">
        <v>150</v>
      </c>
      <c r="K509" s="591">
        <v>150</v>
      </c>
      <c r="L509" s="591">
        <v>150</v>
      </c>
      <c r="M509" s="600">
        <v>150</v>
      </c>
      <c r="N509" s="600">
        <v>150</v>
      </c>
      <c r="O509" s="600">
        <v>150</v>
      </c>
      <c r="P509" s="600">
        <v>150</v>
      </c>
      <c r="Q509" s="588">
        <v>0</v>
      </c>
    </row>
    <row r="510" spans="2:17">
      <c r="B510" s="589">
        <v>703</v>
      </c>
      <c r="C510" s="584">
        <v>50</v>
      </c>
      <c r="D510" s="584">
        <v>50</v>
      </c>
      <c r="E510" s="584">
        <v>50</v>
      </c>
      <c r="F510" s="584">
        <v>50</v>
      </c>
      <c r="G510" s="584">
        <v>50</v>
      </c>
      <c r="H510" s="584">
        <v>50</v>
      </c>
      <c r="I510" s="584">
        <v>50</v>
      </c>
      <c r="J510" s="599">
        <v>50</v>
      </c>
      <c r="K510" s="592">
        <v>50</v>
      </c>
      <c r="L510" s="592">
        <v>50</v>
      </c>
      <c r="M510" s="598">
        <v>50</v>
      </c>
      <c r="N510" s="598">
        <v>50</v>
      </c>
      <c r="O510" s="598">
        <v>50</v>
      </c>
      <c r="P510" s="598">
        <v>50</v>
      </c>
      <c r="Q510" s="588">
        <v>0</v>
      </c>
    </row>
    <row r="511" spans="2:17">
      <c r="B511" s="589">
        <v>908</v>
      </c>
      <c r="C511" s="582">
        <v>1000</v>
      </c>
      <c r="D511" s="582">
        <v>1000</v>
      </c>
      <c r="E511" s="582">
        <v>1000</v>
      </c>
      <c r="F511" s="582">
        <v>1000</v>
      </c>
      <c r="G511" s="582">
        <v>1000</v>
      </c>
      <c r="H511" s="582">
        <v>1000</v>
      </c>
      <c r="I511" s="582">
        <v>1000</v>
      </c>
      <c r="J511" s="602">
        <v>0</v>
      </c>
      <c r="K511" s="590">
        <v>0</v>
      </c>
      <c r="L511" s="590">
        <v>0</v>
      </c>
      <c r="M511" s="595">
        <v>0</v>
      </c>
      <c r="N511" s="595">
        <v>0</v>
      </c>
      <c r="O511" s="595">
        <v>0</v>
      </c>
      <c r="P511" s="595">
        <v>0</v>
      </c>
      <c r="Q511" s="588">
        <v>0</v>
      </c>
    </row>
    <row r="512" spans="2:17">
      <c r="B512" s="589">
        <v>910</v>
      </c>
      <c r="C512" s="583">
        <v>750</v>
      </c>
      <c r="D512" s="583">
        <v>750</v>
      </c>
      <c r="E512" s="583">
        <v>750</v>
      </c>
      <c r="F512" s="583">
        <v>750</v>
      </c>
      <c r="G512" s="583">
        <v>750</v>
      </c>
      <c r="H512" s="583">
        <v>750</v>
      </c>
      <c r="I512" s="583">
        <v>750</v>
      </c>
      <c r="J512" s="597">
        <v>1000</v>
      </c>
      <c r="K512" s="591">
        <v>1000</v>
      </c>
      <c r="L512" s="591">
        <v>1000</v>
      </c>
      <c r="M512" s="600">
        <v>1000</v>
      </c>
      <c r="N512" s="600">
        <v>1000</v>
      </c>
      <c r="O512" s="600">
        <v>1000</v>
      </c>
      <c r="P512" s="600">
        <v>1000</v>
      </c>
      <c r="Q512" s="588">
        <v>0</v>
      </c>
    </row>
    <row r="513" spans="2:17">
      <c r="B513" s="589">
        <v>911</v>
      </c>
      <c r="C513" s="583">
        <v>0</v>
      </c>
      <c r="D513" s="583">
        <v>0</v>
      </c>
      <c r="E513" s="583">
        <v>0</v>
      </c>
      <c r="F513" s="583">
        <v>0</v>
      </c>
      <c r="G513" s="583">
        <v>0</v>
      </c>
      <c r="H513" s="583">
        <v>0</v>
      </c>
      <c r="I513" s="583">
        <v>0</v>
      </c>
      <c r="J513" s="611">
        <v>500</v>
      </c>
      <c r="K513" s="603">
        <v>500</v>
      </c>
      <c r="L513" s="603">
        <v>500</v>
      </c>
      <c r="M513" s="610">
        <v>500</v>
      </c>
      <c r="N513" s="610">
        <v>500</v>
      </c>
      <c r="O513" s="610">
        <v>500</v>
      </c>
      <c r="P513" s="610">
        <v>500</v>
      </c>
      <c r="Q513" s="588">
        <v>0</v>
      </c>
    </row>
    <row r="514" spans="2:17">
      <c r="B514" s="589">
        <v>912</v>
      </c>
      <c r="C514" s="583">
        <v>0</v>
      </c>
      <c r="D514" s="583">
        <v>0</v>
      </c>
      <c r="E514" s="583">
        <v>0</v>
      </c>
      <c r="F514" s="583">
        <v>0</v>
      </c>
      <c r="G514" s="583">
        <v>0</v>
      </c>
      <c r="H514" s="583">
        <v>0</v>
      </c>
      <c r="I514" s="583">
        <v>0</v>
      </c>
      <c r="J514" s="611">
        <v>300</v>
      </c>
      <c r="K514" s="603">
        <v>300</v>
      </c>
      <c r="L514" s="603">
        <v>300</v>
      </c>
      <c r="M514" s="610">
        <v>300</v>
      </c>
      <c r="N514" s="610">
        <v>300</v>
      </c>
      <c r="O514" s="610">
        <v>300</v>
      </c>
      <c r="P514" s="610">
        <v>300</v>
      </c>
      <c r="Q514" s="588">
        <v>0</v>
      </c>
    </row>
    <row r="515" spans="2:17">
      <c r="B515" s="589">
        <v>913</v>
      </c>
      <c r="C515" s="584">
        <v>250</v>
      </c>
      <c r="D515" s="584">
        <v>250</v>
      </c>
      <c r="E515" s="584">
        <v>250</v>
      </c>
      <c r="F515" s="584">
        <v>250</v>
      </c>
      <c r="G515" s="584">
        <v>250</v>
      </c>
      <c r="H515" s="584">
        <v>250</v>
      </c>
      <c r="I515" s="584">
        <v>250</v>
      </c>
      <c r="J515" s="609">
        <v>250</v>
      </c>
      <c r="K515" s="608">
        <v>250</v>
      </c>
      <c r="L515" s="608">
        <v>250</v>
      </c>
      <c r="M515" s="607">
        <v>250</v>
      </c>
      <c r="N515" s="607">
        <v>250</v>
      </c>
      <c r="O515" s="607">
        <v>250</v>
      </c>
      <c r="P515" s="607">
        <v>250</v>
      </c>
      <c r="Q515" s="588">
        <v>0</v>
      </c>
    </row>
    <row r="516" spans="2:17">
      <c r="B516" s="594">
        <v>8</v>
      </c>
      <c r="C516" s="581">
        <v>5</v>
      </c>
      <c r="D516" s="581">
        <v>5</v>
      </c>
      <c r="E516" s="581">
        <v>5</v>
      </c>
      <c r="F516" s="581">
        <v>5</v>
      </c>
      <c r="G516" s="581">
        <v>5</v>
      </c>
      <c r="H516" s="581">
        <v>5</v>
      </c>
      <c r="I516" s="581">
        <v>5</v>
      </c>
      <c r="J516" s="611">
        <v>5</v>
      </c>
      <c r="K516" s="603">
        <v>5</v>
      </c>
      <c r="L516" s="603">
        <v>5</v>
      </c>
      <c r="M516" s="610">
        <v>5</v>
      </c>
      <c r="N516" s="610">
        <v>5</v>
      </c>
      <c r="O516" s="610">
        <v>5</v>
      </c>
      <c r="P516" s="610">
        <v>5</v>
      </c>
      <c r="Q516" s="588">
        <v>0</v>
      </c>
    </row>
    <row r="517" spans="2:17">
      <c r="B517" s="594">
        <v>9</v>
      </c>
      <c r="C517" s="581">
        <v>5</v>
      </c>
      <c r="D517" s="581">
        <v>5</v>
      </c>
      <c r="E517" s="581">
        <v>5</v>
      </c>
      <c r="F517" s="581">
        <v>5</v>
      </c>
      <c r="G517" s="581">
        <v>5</v>
      </c>
      <c r="H517" s="581">
        <v>5</v>
      </c>
      <c r="I517" s="581">
        <v>5</v>
      </c>
      <c r="J517" s="611">
        <v>5</v>
      </c>
      <c r="K517" s="603">
        <v>5</v>
      </c>
      <c r="L517" s="603">
        <v>5</v>
      </c>
      <c r="M517" s="610">
        <v>5</v>
      </c>
      <c r="N517" s="610">
        <v>5</v>
      </c>
      <c r="O517" s="610">
        <v>5</v>
      </c>
      <c r="P517" s="610">
        <v>5</v>
      </c>
      <c r="Q517" s="588">
        <v>0</v>
      </c>
    </row>
    <row r="518" spans="2:17">
      <c r="B518" s="594">
        <v>10</v>
      </c>
      <c r="C518" s="581">
        <v>100</v>
      </c>
      <c r="D518" s="581">
        <v>100</v>
      </c>
      <c r="E518" s="581">
        <v>100</v>
      </c>
      <c r="F518" s="581">
        <v>100</v>
      </c>
      <c r="G518" s="581">
        <v>100</v>
      </c>
      <c r="H518" s="581">
        <v>100</v>
      </c>
      <c r="I518" s="581">
        <v>100</v>
      </c>
      <c r="J518" s="611">
        <v>100</v>
      </c>
      <c r="K518" s="603">
        <v>100</v>
      </c>
      <c r="L518" s="603">
        <v>100</v>
      </c>
      <c r="M518" s="610">
        <v>100</v>
      </c>
      <c r="N518" s="610">
        <v>100</v>
      </c>
      <c r="O518" s="610">
        <v>100</v>
      </c>
      <c r="P518" s="610">
        <v>100</v>
      </c>
      <c r="Q518" s="588">
        <v>0</v>
      </c>
    </row>
    <row r="519" spans="2:17">
      <c r="B519" s="594">
        <v>11</v>
      </c>
      <c r="C519" s="581">
        <v>30</v>
      </c>
      <c r="D519" s="581">
        <v>30</v>
      </c>
      <c r="E519" s="581">
        <v>30</v>
      </c>
      <c r="F519" s="581">
        <v>30</v>
      </c>
      <c r="G519" s="581">
        <v>30</v>
      </c>
      <c r="H519" s="581">
        <v>30</v>
      </c>
      <c r="I519" s="581">
        <v>30</v>
      </c>
      <c r="J519" s="611">
        <v>30</v>
      </c>
      <c r="K519" s="603">
        <v>30</v>
      </c>
      <c r="L519" s="603">
        <v>30</v>
      </c>
      <c r="M519" s="610">
        <v>30</v>
      </c>
      <c r="N519" s="610">
        <v>30</v>
      </c>
      <c r="O519" s="610">
        <v>30</v>
      </c>
      <c r="P519" s="610">
        <v>30</v>
      </c>
      <c r="Q519" s="588">
        <v>0</v>
      </c>
    </row>
    <row r="520" spans="2:17">
      <c r="B520" s="594">
        <v>12</v>
      </c>
      <c r="C520" s="581">
        <v>10</v>
      </c>
      <c r="D520" s="581">
        <v>10</v>
      </c>
      <c r="E520" s="581">
        <v>10</v>
      </c>
      <c r="F520" s="581">
        <v>10</v>
      </c>
      <c r="G520" s="581">
        <v>10</v>
      </c>
      <c r="H520" s="581">
        <v>10</v>
      </c>
      <c r="I520" s="581">
        <v>10</v>
      </c>
      <c r="J520" s="611">
        <v>10</v>
      </c>
      <c r="K520" s="603">
        <v>10</v>
      </c>
      <c r="L520" s="603">
        <v>10</v>
      </c>
      <c r="M520" s="610">
        <v>10</v>
      </c>
      <c r="N520" s="610">
        <v>10</v>
      </c>
      <c r="O520" s="610">
        <v>10</v>
      </c>
      <c r="P520" s="610">
        <v>10</v>
      </c>
      <c r="Q520" s="588">
        <v>100</v>
      </c>
    </row>
    <row r="521" spans="2:17">
      <c r="B521" s="594">
        <v>13</v>
      </c>
      <c r="C521" s="581">
        <v>5</v>
      </c>
      <c r="D521" s="581">
        <v>5</v>
      </c>
      <c r="E521" s="581">
        <v>5</v>
      </c>
      <c r="F521" s="581">
        <v>5</v>
      </c>
      <c r="G521" s="581">
        <v>5</v>
      </c>
      <c r="H521" s="581">
        <v>5</v>
      </c>
      <c r="I521" s="581">
        <v>5</v>
      </c>
      <c r="J521" s="611">
        <v>5</v>
      </c>
      <c r="K521" s="603">
        <v>5</v>
      </c>
      <c r="L521" s="603">
        <v>5</v>
      </c>
      <c r="M521" s="610">
        <v>5</v>
      </c>
      <c r="N521" s="610">
        <v>5</v>
      </c>
      <c r="O521" s="610">
        <v>5</v>
      </c>
      <c r="P521" s="610">
        <v>5</v>
      </c>
      <c r="Q521" s="588">
        <v>0</v>
      </c>
    </row>
    <row r="522" spans="2:17">
      <c r="B522" s="585">
        <v>103</v>
      </c>
      <c r="C522" s="581">
        <v>5</v>
      </c>
      <c r="D522" s="581">
        <v>5</v>
      </c>
      <c r="E522" s="581">
        <v>2</v>
      </c>
      <c r="F522" s="581">
        <v>2</v>
      </c>
      <c r="G522" s="581">
        <v>2</v>
      </c>
      <c r="H522" s="581">
        <v>2</v>
      </c>
      <c r="I522" s="581">
        <v>2</v>
      </c>
      <c r="J522" s="611">
        <v>5</v>
      </c>
      <c r="K522" s="603">
        <v>5</v>
      </c>
      <c r="L522" s="603">
        <v>2</v>
      </c>
      <c r="M522" s="610">
        <v>2</v>
      </c>
      <c r="N522" s="610">
        <v>2</v>
      </c>
      <c r="O522" s="610">
        <v>2</v>
      </c>
      <c r="P522" s="610">
        <v>2</v>
      </c>
      <c r="Q522" s="588">
        <v>0</v>
      </c>
    </row>
    <row r="523" spans="2:17">
      <c r="B523" s="585">
        <v>104</v>
      </c>
      <c r="C523" s="581">
        <v>5</v>
      </c>
      <c r="D523" s="581">
        <v>5</v>
      </c>
      <c r="E523" s="581">
        <v>5</v>
      </c>
      <c r="F523" s="581">
        <v>5</v>
      </c>
      <c r="G523" s="581">
        <v>5</v>
      </c>
      <c r="H523" s="581">
        <v>5</v>
      </c>
      <c r="I523" s="581">
        <v>5</v>
      </c>
      <c r="J523" s="611">
        <v>5</v>
      </c>
      <c r="K523" s="603">
        <v>5</v>
      </c>
      <c r="L523" s="603">
        <v>5</v>
      </c>
      <c r="M523" s="610">
        <v>5</v>
      </c>
      <c r="N523" s="610">
        <v>5</v>
      </c>
      <c r="O523" s="610">
        <v>5</v>
      </c>
      <c r="P523" s="610">
        <v>5</v>
      </c>
      <c r="Q523" s="588">
        <v>0</v>
      </c>
    </row>
    <row r="524" spans="2:17">
      <c r="B524" s="585">
        <v>105</v>
      </c>
      <c r="C524" s="581">
        <v>5</v>
      </c>
      <c r="D524" s="581">
        <v>5</v>
      </c>
      <c r="E524" s="581">
        <v>5</v>
      </c>
      <c r="F524" s="581">
        <v>5</v>
      </c>
      <c r="G524" s="581">
        <v>5</v>
      </c>
      <c r="H524" s="581">
        <v>5</v>
      </c>
      <c r="I524" s="581">
        <v>5</v>
      </c>
      <c r="J524" s="611">
        <v>5</v>
      </c>
      <c r="K524" s="603">
        <v>5</v>
      </c>
      <c r="L524" s="603">
        <v>5</v>
      </c>
      <c r="M524" s="610">
        <v>5</v>
      </c>
      <c r="N524" s="610">
        <v>5</v>
      </c>
      <c r="O524" s="610">
        <v>5</v>
      </c>
      <c r="P524" s="610">
        <v>5</v>
      </c>
      <c r="Q524" s="588">
        <v>0</v>
      </c>
    </row>
    <row r="525" spans="2:17">
      <c r="B525" s="585">
        <v>106</v>
      </c>
      <c r="C525" s="581">
        <v>10</v>
      </c>
      <c r="D525" s="581">
        <v>10</v>
      </c>
      <c r="E525" s="581">
        <v>10</v>
      </c>
      <c r="F525" s="581">
        <v>10</v>
      </c>
      <c r="G525" s="581">
        <v>10</v>
      </c>
      <c r="H525" s="581">
        <v>10</v>
      </c>
      <c r="I525" s="581">
        <v>10</v>
      </c>
      <c r="J525" s="611">
        <v>10</v>
      </c>
      <c r="K525" s="603">
        <v>10</v>
      </c>
      <c r="L525" s="603">
        <v>10</v>
      </c>
      <c r="M525" s="610">
        <v>10</v>
      </c>
      <c r="N525" s="610">
        <v>10</v>
      </c>
      <c r="O525" s="610">
        <v>10</v>
      </c>
      <c r="P525" s="610">
        <v>10</v>
      </c>
      <c r="Q525" s="588">
        <v>0</v>
      </c>
    </row>
    <row r="526" spans="2:17">
      <c r="B526" s="585">
        <v>107</v>
      </c>
      <c r="C526" s="581">
        <v>50</v>
      </c>
      <c r="D526" s="581">
        <v>50</v>
      </c>
      <c r="E526" s="581">
        <v>50</v>
      </c>
      <c r="F526" s="581">
        <v>50</v>
      </c>
      <c r="G526" s="581">
        <v>50</v>
      </c>
      <c r="H526" s="581">
        <v>50</v>
      </c>
      <c r="I526" s="581">
        <v>50</v>
      </c>
      <c r="J526" s="611">
        <v>50</v>
      </c>
      <c r="K526" s="603">
        <v>50</v>
      </c>
      <c r="L526" s="603">
        <v>50</v>
      </c>
      <c r="M526" s="610">
        <v>50</v>
      </c>
      <c r="N526" s="610">
        <v>50</v>
      </c>
      <c r="O526" s="610">
        <v>50</v>
      </c>
      <c r="P526" s="610">
        <v>50</v>
      </c>
      <c r="Q526" s="588">
        <v>0</v>
      </c>
    </row>
    <row r="527" spans="2:17">
      <c r="B527" s="585">
        <v>108</v>
      </c>
      <c r="C527" s="581">
        <v>20</v>
      </c>
      <c r="D527" s="581">
        <v>20</v>
      </c>
      <c r="E527" s="581">
        <v>20</v>
      </c>
      <c r="F527" s="581">
        <v>20</v>
      </c>
      <c r="G527" s="581">
        <v>20</v>
      </c>
      <c r="H527" s="581">
        <v>20</v>
      </c>
      <c r="I527" s="581">
        <v>20</v>
      </c>
      <c r="J527" s="611">
        <v>20</v>
      </c>
      <c r="K527" s="603">
        <v>20</v>
      </c>
      <c r="L527" s="603">
        <v>20</v>
      </c>
      <c r="M527" s="610">
        <v>20</v>
      </c>
      <c r="N527" s="610">
        <v>20</v>
      </c>
      <c r="O527" s="610">
        <v>20</v>
      </c>
      <c r="P527" s="610">
        <v>20</v>
      </c>
      <c r="Q527" s="588">
        <v>0</v>
      </c>
    </row>
    <row r="528" spans="2:17">
      <c r="B528" s="585">
        <v>109</v>
      </c>
      <c r="C528" s="581">
        <v>5</v>
      </c>
      <c r="D528" s="581">
        <v>5</v>
      </c>
      <c r="E528" s="581">
        <v>5</v>
      </c>
      <c r="F528" s="581">
        <v>5</v>
      </c>
      <c r="G528" s="581">
        <v>5</v>
      </c>
      <c r="H528" s="581">
        <v>5</v>
      </c>
      <c r="I528" s="581">
        <v>5</v>
      </c>
      <c r="J528" s="611">
        <v>5</v>
      </c>
      <c r="K528" s="603">
        <v>5</v>
      </c>
      <c r="L528" s="603">
        <v>5</v>
      </c>
      <c r="M528" s="610">
        <v>5</v>
      </c>
      <c r="N528" s="610">
        <v>5</v>
      </c>
      <c r="O528" s="610">
        <v>5</v>
      </c>
      <c r="P528" s="610">
        <v>5</v>
      </c>
      <c r="Q528" s="588">
        <v>0</v>
      </c>
    </row>
    <row r="529" spans="1:17">
      <c r="B529" s="585">
        <v>110</v>
      </c>
      <c r="C529" s="581">
        <v>0</v>
      </c>
      <c r="D529" s="581">
        <v>0</v>
      </c>
      <c r="E529" s="581">
        <v>2</v>
      </c>
      <c r="F529" s="581">
        <v>2</v>
      </c>
      <c r="G529" s="581">
        <v>2</v>
      </c>
      <c r="H529" s="581">
        <v>2</v>
      </c>
      <c r="I529" s="581">
        <v>2</v>
      </c>
      <c r="J529" s="611">
        <v>0</v>
      </c>
      <c r="K529" s="603">
        <v>0</v>
      </c>
      <c r="L529" s="603">
        <v>2</v>
      </c>
      <c r="M529" s="610">
        <v>2</v>
      </c>
      <c r="N529" s="610">
        <v>2</v>
      </c>
      <c r="O529" s="610">
        <v>2</v>
      </c>
      <c r="P529" s="610">
        <v>2</v>
      </c>
      <c r="Q529" s="588">
        <v>0</v>
      </c>
    </row>
    <row r="530" spans="1:17">
      <c r="B530" s="585">
        <v>111</v>
      </c>
      <c r="C530" s="581">
        <v>0</v>
      </c>
      <c r="D530" s="581">
        <v>0</v>
      </c>
      <c r="E530" s="581">
        <v>1</v>
      </c>
      <c r="F530" s="581">
        <v>1</v>
      </c>
      <c r="G530" s="581">
        <v>1</v>
      </c>
      <c r="H530" s="581">
        <v>1</v>
      </c>
      <c r="I530" s="581">
        <v>1</v>
      </c>
      <c r="J530" s="611">
        <v>0</v>
      </c>
      <c r="K530" s="603">
        <v>0</v>
      </c>
      <c r="L530" s="603">
        <v>1</v>
      </c>
      <c r="M530" s="610">
        <v>1</v>
      </c>
      <c r="N530" s="610">
        <v>1</v>
      </c>
      <c r="O530" s="610">
        <v>1</v>
      </c>
      <c r="P530" s="610">
        <v>1</v>
      </c>
      <c r="Q530" s="588">
        <v>0</v>
      </c>
    </row>
    <row r="531" spans="1:17">
      <c r="B531" s="586">
        <v>203</v>
      </c>
      <c r="C531" s="581">
        <v>5</v>
      </c>
      <c r="D531" s="581">
        <v>5</v>
      </c>
      <c r="E531" s="581">
        <v>7</v>
      </c>
      <c r="F531" s="581">
        <v>7</v>
      </c>
      <c r="G531" s="581">
        <v>7</v>
      </c>
      <c r="H531" s="581">
        <v>7</v>
      </c>
      <c r="I531" s="581">
        <v>7</v>
      </c>
      <c r="J531" s="611">
        <v>5</v>
      </c>
      <c r="K531" s="603">
        <v>5</v>
      </c>
      <c r="L531" s="603">
        <v>7</v>
      </c>
      <c r="M531" s="610">
        <v>7</v>
      </c>
      <c r="N531" s="610">
        <v>7</v>
      </c>
      <c r="O531" s="610">
        <v>7</v>
      </c>
      <c r="P531" s="610">
        <v>7</v>
      </c>
      <c r="Q531" s="588">
        <v>0</v>
      </c>
    </row>
    <row r="532" spans="1:17">
      <c r="B532" s="586">
        <v>204</v>
      </c>
      <c r="C532" s="581">
        <v>10</v>
      </c>
      <c r="D532" s="581">
        <v>10</v>
      </c>
      <c r="E532" s="581">
        <v>5</v>
      </c>
      <c r="F532" s="581">
        <v>5</v>
      </c>
      <c r="G532" s="581">
        <v>10</v>
      </c>
      <c r="H532" s="581">
        <v>10</v>
      </c>
      <c r="I532" s="581">
        <v>10</v>
      </c>
      <c r="J532" s="611">
        <v>10</v>
      </c>
      <c r="K532" s="603">
        <v>10</v>
      </c>
      <c r="L532" s="603">
        <v>5</v>
      </c>
      <c r="M532" s="610">
        <v>5</v>
      </c>
      <c r="N532" s="610">
        <v>5</v>
      </c>
      <c r="O532" s="610">
        <v>5</v>
      </c>
      <c r="P532" s="610">
        <v>5</v>
      </c>
      <c r="Q532" s="588">
        <v>0</v>
      </c>
    </row>
    <row r="533" spans="1:17">
      <c r="B533" s="586">
        <v>205</v>
      </c>
      <c r="C533" s="581">
        <v>50</v>
      </c>
      <c r="D533" s="581">
        <v>50</v>
      </c>
      <c r="E533" s="581">
        <v>50</v>
      </c>
      <c r="F533" s="581">
        <v>50</v>
      </c>
      <c r="G533" s="581">
        <v>50</v>
      </c>
      <c r="H533" s="581">
        <v>50</v>
      </c>
      <c r="I533" s="581">
        <v>50</v>
      </c>
      <c r="J533" s="611">
        <v>50</v>
      </c>
      <c r="K533" s="603">
        <v>50</v>
      </c>
      <c r="L533" s="603">
        <v>50</v>
      </c>
      <c r="M533" s="610">
        <v>50</v>
      </c>
      <c r="N533" s="610">
        <v>50</v>
      </c>
      <c r="O533" s="610">
        <v>50</v>
      </c>
      <c r="P533" s="610">
        <v>50</v>
      </c>
      <c r="Q533" s="588">
        <v>0</v>
      </c>
    </row>
    <row r="534" spans="1:17">
      <c r="B534" s="586">
        <v>206</v>
      </c>
      <c r="C534" s="581">
        <v>20</v>
      </c>
      <c r="D534" s="581">
        <v>20</v>
      </c>
      <c r="E534" s="581">
        <v>20</v>
      </c>
      <c r="F534" s="581">
        <v>20</v>
      </c>
      <c r="G534" s="581">
        <v>20</v>
      </c>
      <c r="H534" s="581">
        <v>20</v>
      </c>
      <c r="I534" s="581">
        <v>20</v>
      </c>
      <c r="J534" s="611">
        <v>20</v>
      </c>
      <c r="K534" s="603">
        <v>20</v>
      </c>
      <c r="L534" s="603">
        <v>20</v>
      </c>
      <c r="M534" s="610">
        <v>20</v>
      </c>
      <c r="N534" s="610">
        <v>20</v>
      </c>
      <c r="O534" s="610">
        <v>20</v>
      </c>
      <c r="P534" s="610">
        <v>20</v>
      </c>
      <c r="Q534" s="588">
        <v>0</v>
      </c>
    </row>
    <row r="535" spans="1:17">
      <c r="B535" s="586">
        <v>207</v>
      </c>
      <c r="C535" s="581">
        <v>5</v>
      </c>
      <c r="D535" s="581">
        <v>5</v>
      </c>
      <c r="E535" s="581">
        <v>5</v>
      </c>
      <c r="F535" s="581">
        <v>5</v>
      </c>
      <c r="G535" s="581">
        <v>5</v>
      </c>
      <c r="H535" s="581">
        <v>5</v>
      </c>
      <c r="I535" s="581">
        <v>5</v>
      </c>
      <c r="J535" s="611">
        <v>5</v>
      </c>
      <c r="K535" s="603">
        <v>5</v>
      </c>
      <c r="L535" s="603">
        <v>5</v>
      </c>
      <c r="M535" s="610">
        <v>5</v>
      </c>
      <c r="N535" s="610">
        <v>5</v>
      </c>
      <c r="O535" s="610">
        <v>5</v>
      </c>
      <c r="P535" s="610">
        <v>5</v>
      </c>
      <c r="Q535" s="588">
        <v>0</v>
      </c>
    </row>
    <row r="536" spans="1:17">
      <c r="B536" s="586">
        <v>208</v>
      </c>
      <c r="C536" s="581">
        <v>5</v>
      </c>
      <c r="D536" s="581">
        <v>5</v>
      </c>
      <c r="E536" s="581">
        <v>5</v>
      </c>
      <c r="F536" s="581">
        <v>5</v>
      </c>
      <c r="G536" s="581">
        <v>5</v>
      </c>
      <c r="H536" s="581">
        <v>5</v>
      </c>
      <c r="I536" s="581">
        <v>5</v>
      </c>
      <c r="J536" s="611">
        <v>5</v>
      </c>
      <c r="K536" s="603">
        <v>5</v>
      </c>
      <c r="L536" s="603">
        <v>5</v>
      </c>
      <c r="M536" s="610">
        <v>5</v>
      </c>
      <c r="N536" s="610">
        <v>5</v>
      </c>
      <c r="O536" s="610">
        <v>5</v>
      </c>
      <c r="P536" s="610">
        <v>5</v>
      </c>
      <c r="Q536" s="588">
        <v>0</v>
      </c>
    </row>
    <row r="537" spans="1:17">
      <c r="B537" s="586">
        <v>209</v>
      </c>
      <c r="C537" s="581">
        <v>4</v>
      </c>
      <c r="D537" s="581">
        <v>4</v>
      </c>
      <c r="E537" s="581">
        <v>5</v>
      </c>
      <c r="F537" s="581">
        <v>5</v>
      </c>
      <c r="G537" s="581">
        <v>1</v>
      </c>
      <c r="H537" s="581">
        <v>1</v>
      </c>
      <c r="I537" s="581">
        <v>1</v>
      </c>
      <c r="J537" s="611">
        <v>4</v>
      </c>
      <c r="K537" s="603">
        <v>4</v>
      </c>
      <c r="L537" s="603">
        <v>5</v>
      </c>
      <c r="M537" s="610">
        <v>5</v>
      </c>
      <c r="N537" s="610">
        <v>5</v>
      </c>
      <c r="O537" s="610">
        <v>5</v>
      </c>
      <c r="P537" s="610">
        <v>5</v>
      </c>
      <c r="Q537" s="588">
        <v>0</v>
      </c>
    </row>
    <row r="538" spans="1:17">
      <c r="B538" s="586">
        <v>210</v>
      </c>
      <c r="C538" s="581">
        <v>1</v>
      </c>
      <c r="D538" s="581">
        <v>1</v>
      </c>
      <c r="E538" s="581">
        <v>2</v>
      </c>
      <c r="F538" s="581">
        <v>2</v>
      </c>
      <c r="G538" s="581">
        <v>1</v>
      </c>
      <c r="H538" s="581">
        <v>1</v>
      </c>
      <c r="I538" s="581">
        <v>1</v>
      </c>
      <c r="J538" s="611">
        <v>0</v>
      </c>
      <c r="K538" s="603">
        <v>0</v>
      </c>
      <c r="L538" s="603">
        <v>2</v>
      </c>
      <c r="M538" s="610">
        <v>2</v>
      </c>
      <c r="N538" s="610">
        <v>2</v>
      </c>
      <c r="O538" s="610">
        <v>2</v>
      </c>
      <c r="P538" s="610">
        <v>2</v>
      </c>
      <c r="Q538" s="588">
        <v>0</v>
      </c>
    </row>
    <row r="539" spans="1:17" ht="18" thickBot="1">
      <c r="B539" s="586">
        <v>211</v>
      </c>
      <c r="C539" s="581">
        <v>0</v>
      </c>
      <c r="D539" s="581">
        <v>0</v>
      </c>
      <c r="E539" s="581">
        <v>1</v>
      </c>
      <c r="F539" s="581">
        <v>1</v>
      </c>
      <c r="G539" s="581">
        <v>1</v>
      </c>
      <c r="H539" s="581">
        <v>1</v>
      </c>
      <c r="I539" s="581">
        <v>1</v>
      </c>
      <c r="J539" s="606">
        <v>0</v>
      </c>
      <c r="K539" s="605">
        <v>0</v>
      </c>
      <c r="L539" s="605">
        <v>1</v>
      </c>
      <c r="M539" s="604">
        <v>1</v>
      </c>
      <c r="N539" s="604">
        <v>1</v>
      </c>
      <c r="O539" s="604">
        <v>1</v>
      </c>
      <c r="P539" s="604">
        <v>1</v>
      </c>
      <c r="Q539" s="588">
        <v>0</v>
      </c>
    </row>
    <row r="540" spans="1:17" s="434" customFormat="1" ht="18" thickTop="1">
      <c r="A540" s="434" t="s">
        <v>2204</v>
      </c>
      <c r="D540" s="434" t="s">
        <v>2205</v>
      </c>
      <c r="J540" s="435"/>
      <c r="K540" s="435"/>
      <c r="L540" s="435"/>
      <c r="M540" s="435"/>
      <c r="N540" s="435"/>
      <c r="O540" s="435"/>
      <c r="P540" s="435"/>
      <c r="Q540" s="435"/>
    </row>
    <row r="541" spans="1:17" s="434" customFormat="1">
      <c r="A541" s="434" t="s">
        <v>2206</v>
      </c>
      <c r="B541" s="434" t="s">
        <v>1315</v>
      </c>
      <c r="C541" s="434" t="s">
        <v>2207</v>
      </c>
      <c r="D541" s="434" t="s">
        <v>2208</v>
      </c>
      <c r="E541" s="434" t="s">
        <v>2209</v>
      </c>
      <c r="F541" s="434" t="s">
        <v>2210</v>
      </c>
      <c r="G541" s="434" t="s">
        <v>2107</v>
      </c>
      <c r="H541" s="434" t="s">
        <v>2100</v>
      </c>
      <c r="I541" s="434" t="s">
        <v>2101</v>
      </c>
      <c r="J541" s="435"/>
      <c r="K541" s="435"/>
      <c r="L541" s="435"/>
      <c r="M541" s="435"/>
      <c r="N541" s="435"/>
      <c r="O541" s="435"/>
      <c r="P541" s="435"/>
      <c r="Q541" s="435"/>
    </row>
    <row r="542" spans="1:17" s="368" customFormat="1">
      <c r="B542" s="368">
        <v>1</v>
      </c>
      <c r="C542" s="366" t="str">
        <f>lng_gameinfo!$O180</f>
        <v>첫 걸음</v>
      </c>
      <c r="D542" s="366" t="str">
        <f>lng_gameinfo!$O244</f>
        <v>우유를 모으는데 성공했군요. 생각보다 우유 모으는 솜씨는 어느 정도 있는 것 같습니다.</v>
      </c>
      <c r="E542" s="368">
        <v>4</v>
      </c>
      <c r="F542" s="366" t="str">
        <f>lng_gameinfo!$O308</f>
        <v>흠` 여기가 이번에 새로운 주인이 왔다는 짜요 목장입니까?</v>
      </c>
      <c r="G542" s="366" t="str">
        <f>lng_gameinfo!$O372</f>
        <v>난 짜요 목장 건너편의 Smart and Genius 목장 그룹의 대표 `폴`이라고 합니다.</v>
      </c>
      <c r="H542" s="366" t="str">
        <f>lng_gameinfo!$O436</f>
        <v>그나저나 한동안 짜요 목장에 주인이 없었다더니` 목장 꼴이 말이 아니군요.</v>
      </c>
      <c r="I542" s="366" t="str">
        <f>lng_gameinfo!$O500</f>
        <v>일단 얼마나 우유를 잘 모으는지 보도록 하죠. 얼마나 해낼 수 있는지 평가를 한후 이야기 하도록 하겠습니다.</v>
      </c>
    </row>
    <row r="543" spans="1:17" s="368" customFormat="1">
      <c r="B543" s="368">
        <v>2</v>
      </c>
      <c r="C543" s="366" t="str">
        <f>lng_gameinfo!$O181</f>
        <v>많을수록 좋아요</v>
      </c>
      <c r="D543" s="366" t="str">
        <f>lng_gameinfo!$O245</f>
        <v>가축을 배치하는데 성공 하셨습니까? 가축이 늘어나니 어떤 장점이 있는지 아시면 좋겠군요. 참` 잊지 말고 우편함을 확인하시기 바랍니다.</v>
      </c>
      <c r="E543" s="368">
        <v>3</v>
      </c>
      <c r="F543" s="366" t="str">
        <f>lng_gameinfo!$O309</f>
        <v>나름 열심히 하려는 모습은 보이는것 같군요.</v>
      </c>
      <c r="G543" s="366" t="str">
        <f>lng_gameinfo!$O373</f>
        <v>질문 하나 드리도록 하죠. 목장의 우유 생산량을 늘리면 어떻게해야 하는지 알고 계십니까?</v>
      </c>
      <c r="H543" s="366" t="str">
        <f>lng_gameinfo!$O437</f>
        <v>...뭘 멀뚱멀뚱 보고 있습니까? 당연히 가축을 더 많이 배치해야 하겠죠. 어떻게 해서든 새로운 가축을 목장에 추가해 보십시오.</v>
      </c>
      <c r="I543" s="366" t="s">
        <v>886</v>
      </c>
    </row>
    <row r="544" spans="1:17" s="368" customFormat="1">
      <c r="B544" s="368">
        <v>3</v>
      </c>
      <c r="C544" s="368" t="str">
        <f>lng_gameinfo!$O182</f>
        <v>멋쟁이 가축들</v>
      </c>
      <c r="D544" s="368" t="str">
        <f>lng_gameinfo!$O246</f>
        <v>새로운 가축을 얻으셨군요. 어떻습니까` 새로운 가축을 얻으신 소감이?</v>
      </c>
      <c r="E544" s="368">
        <v>3</v>
      </c>
      <c r="F544" s="368" t="str">
        <f>lng_gameinfo!$O310</f>
        <v>혹시 [ffcc00]프리미엄 교배 티켓[ffffff]을 가지고 계십니까? 제 기억으로는 아마 한장 정도는 가지고 계실텐데 말이죠.</v>
      </c>
      <c r="G544" s="368" t="str">
        <f>lng_gameinfo!$O374</f>
        <v>프리미엄 교배를 통하면 평소에는 구하기 어려운 가축을 훨씬 쉽게 구할 수 있습니다.</v>
      </c>
      <c r="H544" s="368" t="str">
        <f>lng_gameinfo!$O438</f>
        <v>프리미엄 교배권이 있다면` 어디 한번 새로운 가축을 얻는데 시도해 보시죠.</v>
      </c>
      <c r="I544" s="368" t="s">
        <v>886</v>
      </c>
    </row>
    <row r="545" spans="2:28" s="368" customFormat="1">
      <c r="B545" s="368">
        <v>4</v>
      </c>
      <c r="C545" s="366" t="str">
        <f>lng_gameinfo!$O183</f>
        <v>시설 향상하기 1</v>
      </c>
      <c r="D545" s="366" t="str">
        <f>lng_gameinfo!$O247</f>
        <v>착유기를 향상 시키셨군요. 예전의 그 누더기 같던 착유기를 드디어 안보게 되었군요. 다행입니다.</v>
      </c>
      <c r="E545" s="368">
        <v>3</v>
      </c>
      <c r="F545" s="366" t="str">
        <f>lng_gameinfo!$O311</f>
        <v>처음보다 목장 꼴이 좋아지긴 했지만 여전히 같은 지역에 목장이라는게 부끄러운 수준입니다.</v>
      </c>
      <c r="G545" s="366" t="str">
        <f>lng_gameinfo!$O375</f>
        <v>착유기는 어디 과거에서 들고 온것 같이 생겼군요. 새로운 [ffcc00]착유기로 업그레이드[ffffff] 하고 생산력을 좀 올려보는게 어떻겠습니까?</v>
      </c>
      <c r="H545" s="366" t="str">
        <f>lng_gameinfo!$O439</f>
        <v>더불어 말씀드리자면 [ffcc00]업그레이드[ffffff]는 [ffcc00]좌측 하단의 메뉴[ffffff]에서 [ffcc00]업그레이드 항목[ffffff]으로 들어가면 진행 할 수 있습니다.</v>
      </c>
      <c r="I545" s="366" t="s">
        <v>886</v>
      </c>
    </row>
    <row r="546" spans="2:28" s="368" customFormat="1">
      <c r="B546" s="368">
        <v>5</v>
      </c>
      <c r="C546" s="366" t="str">
        <f>lng_gameinfo!$O184</f>
        <v>건초 수확 1</v>
      </c>
      <c r="D546" s="366" t="str">
        <f>lng_gameinfo!$O248</f>
        <v>건초를 어느 정도 생산하시는데 성공했군요. 건초가 부족하다는 것은 곧 우유를 얻을 수 없다는 말과 같으니 명심하십시오.</v>
      </c>
      <c r="E546" s="368">
        <v>3</v>
      </c>
      <c r="F546" s="366" t="str">
        <f>lng_gameinfo!$O312</f>
        <v>시설쪽은 어느 정도 해결이 된것 같긴 하지만 아직 목장이라고 부르기에는 많이 부끄러운 상태입니다.</v>
      </c>
      <c r="G546" s="366" t="str">
        <f>lng_gameinfo!$O376</f>
        <v>소들에게 [ffcc00]먹이[ffffff]를 주지 않으면 [ffcc00]우유를 만들어 내지 않는다[ffffff]는 사실 쯤은 알고 계실거라 믿겠습니다.</v>
      </c>
      <c r="H546" s="366" t="str">
        <f>lng_gameinfo!$O440</f>
        <v>그런 의미에서 [ffcc00]경작지[ffffff]에서 건초를 충분히 비축한다면 다음에 다시 이야기하도록 하겠습니다.</v>
      </c>
      <c r="I546" s="366" t="s">
        <v>886</v>
      </c>
    </row>
    <row r="547" spans="2:28" s="368" customFormat="1">
      <c r="B547" s="368">
        <v>6</v>
      </c>
      <c r="C547" s="366" t="str">
        <f>lng_gameinfo!$O185</f>
        <v>시설 향상하기 2</v>
      </c>
      <c r="D547" s="366" t="str">
        <f>lng_gameinfo!$O249</f>
        <v>우유 탱크 업그레이드를 하셨습니까? 시설이 향상되니 좀 편해진 것이 느껴지십니까?</v>
      </c>
      <c r="E547" s="368">
        <v>3</v>
      </c>
      <c r="F547" s="366" t="str">
        <f>lng_gameinfo!$O313</f>
        <v>초보자도 알만한 상식으로` 착유기가 성능이 좋아지면 함께 올려야 할 것이 있습니다.</v>
      </c>
      <c r="G547" s="366" t="str">
        <f>lng_gameinfo!$O377</f>
        <v>바로 [ffcc00]우유 탱크[ffffff]죠. 우유를 많이 모을려면 당연히 많은 우유를 모을수 있는 큰 저장고가 필요합니다.</v>
      </c>
      <c r="H547" s="366" t="str">
        <f>lng_gameinfo!$O441</f>
        <v>설마 업그레이드를 어떻게 했는지 벌써 까먹으신건 아니겠죠?</v>
      </c>
      <c r="I547" s="366" t="s">
        <v>886</v>
      </c>
    </row>
    <row r="548" spans="2:28" s="368" customFormat="1">
      <c r="B548" s="368">
        <v>7</v>
      </c>
      <c r="C548" s="366" t="str">
        <f>lng_gameinfo!$O186</f>
        <v>품종 개량 1</v>
      </c>
      <c r="D548" s="366" t="str">
        <f>lng_gameinfo!$O250</f>
        <v>흠. 교배에 성공하신 모양이군요. 지속적인 교배만이 좋은 가축을 얻는 지름길이라는 것을 기억해두십시오. 참고로 교배로 얻은 가축은 우편함에서 확인 가능합니다.</v>
      </c>
      <c r="E548" s="368">
        <v>3</v>
      </c>
      <c r="F548" s="366" t="str">
        <f>lng_gameinfo!$O314</f>
        <v>그나저나 꽤나 시간이 흘렀는데 언제까지 이런 젖소들로 목장을 유지할 겁니까?</v>
      </c>
      <c r="G548" s="366" t="str">
        <f>lng_gameinfo!$O378</f>
        <v>친구의 소와 [ffcc00]교배[ffffff]를 진행하면 좋은 가축을 얻을 수 있다는 기본 상식은 알고 있을거라 믿겠습니다.</v>
      </c>
      <c r="H548" s="366" t="str">
        <f>lng_gameinfo!$O442</f>
        <v>우리 Smart and Genius 목장에서는 최근 각광받는 산양젖을 생산하고 있으니 짜요목장도 뭐 언젠가 그렇게 되길 빌겠습니다.</v>
      </c>
      <c r="I548" s="366" t="s">
        <v>886</v>
      </c>
    </row>
    <row r="549" spans="2:28" s="368" customFormat="1">
      <c r="B549" s="368">
        <v>8</v>
      </c>
      <c r="C549" s="366" t="str">
        <f>lng_gameinfo!$O187</f>
        <v>늑대 사냥</v>
      </c>
      <c r="D549" s="366" t="str">
        <f>lng_gameinfo!$O251</f>
        <v>늑대를 잡으셨습니까? 잘 됐군요. 들리는 소문에는 늑대들이 납치한 소들로 치즈를 만드려 잔혹하게 혹사시키고 있다고 합니다.</v>
      </c>
      <c r="E549" s="368">
        <v>3</v>
      </c>
      <c r="F549" s="366" t="str">
        <f>lng_gameinfo!$O315</f>
        <v>그러고 보니 언제 [ffcc00]늑대[ffffff]를 본적이 있습니까?</v>
      </c>
      <c r="G549" s="366" t="str">
        <f>lng_gameinfo!$O379</f>
        <v>이 주변에서 늑대로 인한 피해가 상당하다고 합니 소 잃어버리고 총알 채우지 말고 항상 준비 잘 해두시기 바랍니다.</v>
      </c>
      <c r="H549" s="366" t="str">
        <f>lng_gameinfo!$O443</f>
        <v>아무튼 늑대는 [ffcc00]보이는 족족 쏴서[ffffff] 쫓아버리는 걸 잊지 마십시오. 항상 [ffcc00]총알을 넉넉히 사두는 것[ffffff]도 잊지 말고 말이죠.</v>
      </c>
      <c r="I549" s="366" t="s">
        <v>886</v>
      </c>
      <c r="S549" s="366"/>
      <c r="T549" s="366"/>
      <c r="U549" s="366"/>
      <c r="V549" s="366"/>
      <c r="W549" s="366"/>
      <c r="X549" s="366"/>
      <c r="Y549" s="366"/>
      <c r="Z549" s="366"/>
      <c r="AA549" s="366"/>
      <c r="AB549" s="366"/>
    </row>
    <row r="550" spans="2:28" s="368" customFormat="1">
      <c r="B550" s="368">
        <v>9</v>
      </c>
      <c r="C550" s="366" t="str">
        <f>lng_gameinfo!$O188</f>
        <v>아이템의 사용법</v>
      </c>
      <c r="D550" s="366" t="str">
        <f>lng_gameinfo!$O252</f>
        <v>아이템을 사용해 보셨습니까? 좋은 아이템은 그만큼 좋은 효과가 있다는 것을 잊지 마십시오. 보상을 우편함에서 확인 하는 것도 잊지 마시구요.</v>
      </c>
      <c r="E550" s="368">
        <v>3</v>
      </c>
      <c r="F550" s="366" t="str">
        <f>lng_gameinfo!$O316</f>
        <v>가만.. 짜요 목장에서 지금까지 [ffcc00]아이템[ffffff]을 제대로 써본적이 있긴 합니까?</v>
      </c>
      <c r="G550" s="366" t="str">
        <f>lng_gameinfo!$O380</f>
        <v>뭐 있다면 상관 없겠지만` 생각해보십시오. 목장은 우유로 돈을 버는 게 당연한 거 아니겠습니까?</v>
      </c>
      <c r="H550" s="366" t="str">
        <f>lng_gameinfo!$O444</f>
        <v>그럴려면 돈 아껴서 우유를 짤 생각 하지 말고 아이템을 투자해 우유를 많이 짤 생각을 하시기 바랍니다.</v>
      </c>
      <c r="I550" s="366" t="s">
        <v>886</v>
      </c>
      <c r="S550" s="367"/>
      <c r="T550" s="367"/>
      <c r="U550" s="367"/>
      <c r="V550" s="367"/>
      <c r="W550" s="367"/>
      <c r="X550" s="367"/>
      <c r="Y550" s="367"/>
      <c r="Z550" s="367"/>
      <c r="AA550" s="367"/>
      <c r="AB550" s="367"/>
    </row>
    <row r="551" spans="2:28" s="368" customFormat="1">
      <c r="B551" s="368">
        <v>10</v>
      </c>
      <c r="C551" s="366" t="str">
        <f>lng_gameinfo!$O189</f>
        <v>도와줘요!</v>
      </c>
      <c r="D551" s="366" t="str">
        <f>lng_gameinfo!$O253</f>
        <v>긴급지원을 써보신겁니까? 어때요` 긴급 지원을 받으니 아주 편안하지 않습니까?</v>
      </c>
      <c r="E551" s="368">
        <v>3</v>
      </c>
      <c r="F551" s="366" t="str">
        <f>lng_gameinfo!$O317</f>
        <v>그나저나 우유를 힘들게 짜는 모습을 보아하니 열심히 일하는 우리 Smart and Genius목장의 알바들을 보는 기분이군요.</v>
      </c>
      <c r="G551" s="366" t="str">
        <f>lng_gameinfo!$O381</f>
        <v>알고 있나 모르겠지만 이 지역 목장에는 상인 조합에서 일정 금액을 받고 우유를 짜주는 긴급 서비스를 제공하고 있습니다.</v>
      </c>
      <c r="H551" s="366" t="str">
        <f>lng_gameinfo!$O445</f>
        <v>전문 알바들로 구성된 긴급도움 지원은 누구나 사용할 수 있으니 끙끙거리지 말고 필요할때면 사용해보시기 바랍니다.</v>
      </c>
      <c r="I551" s="366" t="s">
        <v>886</v>
      </c>
      <c r="S551" s="366"/>
      <c r="T551" s="366"/>
      <c r="U551" s="366"/>
      <c r="V551" s="366"/>
      <c r="W551" s="366"/>
      <c r="X551" s="366"/>
      <c r="Y551" s="366"/>
      <c r="Z551" s="366"/>
      <c r="AA551" s="366"/>
      <c r="AB551" s="366"/>
    </row>
    <row r="552" spans="2:28" s="368" customFormat="1">
      <c r="B552" s="368">
        <v>11</v>
      </c>
      <c r="C552" s="366" t="str">
        <f>lng_gameinfo!$O190</f>
        <v>텃밭 가꾸기</v>
      </c>
      <c r="D552" s="366" t="str">
        <f>lng_gameinfo!$O254</f>
        <v>경작지 확장을 해보신 모양이군요. 경작지가 필요하다면 아끼지 말고 과감하게 투자하여 확장하시기 바랍니다.</v>
      </c>
      <c r="E552" s="368">
        <v>3</v>
      </c>
      <c r="F552" s="366" t="str">
        <f>lng_gameinfo!$O318</f>
        <v>기초적인 질문을 하나 해보겠습니다. 가축들이 많아지면 어떻게 될까요?</v>
      </c>
      <c r="G552" s="366" t="str">
        <f>lng_gameinfo!$O382</f>
        <v>바로 [ffcc00]건초의 소모량이 증가[ffffff]한다는게 정답입니다. 뭐 우유를 많이 생산한다... 이런 뻔한 답변을 생각하신건 아니겠죠?</v>
      </c>
      <c r="H552" s="366" t="str">
        <f>lng_gameinfo!$O446</f>
        <v>어떻게 해야 경작지에서 한번에 더 많은 건초를 얻을 수 있을지 한번 생각해보시기 바랍니다.</v>
      </c>
      <c r="I552" s="366" t="s">
        <v>886</v>
      </c>
      <c r="S552" s="366"/>
      <c r="T552" s="366"/>
      <c r="U552" s="366"/>
      <c r="V552" s="366"/>
      <c r="W552" s="366"/>
      <c r="X552" s="366"/>
      <c r="Y552" s="366"/>
      <c r="Z552" s="366"/>
      <c r="AA552" s="366"/>
      <c r="AB552" s="366"/>
    </row>
    <row r="553" spans="2:28" s="368" customFormat="1">
      <c r="B553" s="368">
        <v>12</v>
      </c>
      <c r="C553" s="366" t="str">
        <f>lng_gameinfo!$O191</f>
        <v>건초 수확 3</v>
      </c>
      <c r="D553" s="366" t="str">
        <f>lng_gameinfo!$O255</f>
        <v>건초 생산에 성공하신 모양이군요. 쉬지 말고 건초를 생산하세요. 그래야 다른 목장들을 조금이라도 따라잡지 않겠습니까?</v>
      </c>
      <c r="E553" s="368">
        <v>3</v>
      </c>
      <c r="F553" s="366" t="str">
        <f>lng_gameinfo!$O319</f>
        <v>우리 Smart and Genius 목장에서는 최고급 인력이 방대한 경작지에서 유기농으로 재배한 고급 사료를 생산하고 있습니다.</v>
      </c>
      <c r="G553" s="366" t="str">
        <f>lng_gameinfo!$O383</f>
        <v>짜요 목장도 언젠가는 이런 Smart and Genius목장의 위대한 면을 본받아서 좋은 목장으로 발전할 날이 올 겁니다.</v>
      </c>
      <c r="H553" s="366" t="str">
        <f>lng_gameinfo!$O447</f>
        <v>그러기 위해서는 일단 건초부터 열심히 수확해야 하지 않겠습니까?</v>
      </c>
      <c r="I553" s="366" t="s">
        <v>886</v>
      </c>
      <c r="S553" s="366"/>
      <c r="T553" s="366"/>
      <c r="U553" s="366"/>
      <c r="V553" s="366"/>
      <c r="W553" s="366"/>
      <c r="X553" s="366"/>
      <c r="Y553" s="366"/>
      <c r="Z553" s="366"/>
      <c r="AA553" s="366"/>
      <c r="AB553" s="366"/>
    </row>
    <row r="554" spans="2:28" s="368" customFormat="1">
      <c r="B554" s="368">
        <v>13</v>
      </c>
      <c r="C554" s="366" t="str">
        <f>lng_gameinfo!$O192</f>
        <v>새집으로 이사</v>
      </c>
      <c r="D554" s="366" t="str">
        <f>lng_gameinfo!$O256</f>
        <v>집이 바뀌었군요. 그나마 좀 나아졌군요. 예전의 그 집보다는...</v>
      </c>
      <c r="E554" s="368">
        <v>3</v>
      </c>
      <c r="F554" s="366" t="str">
        <f>lng_gameinfo!$O320</f>
        <v>가축들에게 줄 건초 수량이 꽤나 만만치 않을텐데... 건초 보관량은 얼마 안된다고 불평하고 있지는 않습니까?</v>
      </c>
      <c r="G554" s="366" t="str">
        <f>lng_gameinfo!$O384</f>
        <v>좌측 상단에서 선택가능한 [ffcc00]내 집[ffffff] 메뉴에서 집을 향상 시키게 되면 [ffcc00]건초 보관량이 증가[ffffff]됩니다.</v>
      </c>
      <c r="H554" s="366" t="str">
        <f>lng_gameinfo!$O448</f>
        <v>게다가 집을 업그레이드하게 되면 더 멋진 집으로 바뀌게 되니 당연히 바꿔야 하는게 정상이죠.</v>
      </c>
      <c r="I554" s="366" t="s">
        <v>886</v>
      </c>
      <c r="S554" s="366"/>
      <c r="T554" s="366"/>
      <c r="U554" s="366"/>
      <c r="V554" s="366"/>
      <c r="W554" s="366"/>
      <c r="X554" s="366"/>
      <c r="Y554" s="366"/>
      <c r="Z554" s="366"/>
      <c r="AA554" s="366"/>
      <c r="AB554" s="366"/>
    </row>
    <row r="555" spans="2:28" s="368" customFormat="1">
      <c r="B555" s="368">
        <v>14</v>
      </c>
      <c r="C555" s="366" t="str">
        <f>lng_gameinfo!$O193</f>
        <v>유명 목장의 첫 걸음</v>
      </c>
      <c r="D555" s="366" t="str">
        <f>lng_gameinfo!$O257</f>
        <v>명성도가 좀 올랐군요. 명성도가 높아져야 더 많은 시설을 추가하고` 더 좋은 가축을 얻을 수 있으니 명심하십시오.</v>
      </c>
      <c r="E555" s="368">
        <v>3</v>
      </c>
      <c r="F555" s="366" t="str">
        <f>lng_gameinfo!$O321</f>
        <v>뭐 나름 목장 생활에 익숙해진 것 같아 보이는군요. 이게 다 제 덕이라고 생각하십시오.</v>
      </c>
      <c r="G555" s="366" t="str">
        <f>lng_gameinfo!$O385</f>
        <v>내친김에 상인과의 거래로 쌓은 [ffcc00]명성도[ffffff]가 얼마나 되는지 확인해 볼까요?</v>
      </c>
      <c r="H555" s="366" t="str">
        <f>lng_gameinfo!$O449</f>
        <v>...상인하고 거래 할 때 싸우기라도 했습니까? 좀 더 [ffcc00]거래를 성공시키고[ffffff] 명성도를 높게 올려보십시오.</v>
      </c>
      <c r="I555" s="366" t="s">
        <v>886</v>
      </c>
      <c r="S555" s="366"/>
      <c r="T555" s="366"/>
      <c r="U555" s="366"/>
      <c r="V555" s="366"/>
      <c r="W555" s="366"/>
      <c r="X555" s="366"/>
      <c r="Y555" s="366"/>
      <c r="Z555" s="366"/>
      <c r="AA555" s="366"/>
      <c r="AB555" s="366"/>
    </row>
    <row r="556" spans="2:28" s="368" customFormat="1">
      <c r="B556" s="368">
        <v>15</v>
      </c>
      <c r="C556" s="366" t="str">
        <f>lng_gameinfo!$O194</f>
        <v xml:space="preserve">시설 향상하기 3 </v>
      </c>
      <c r="D556" s="366" t="str">
        <f>lng_gameinfo!$O258</f>
        <v>주입기 업그레이드를 완료하셨군요. 주입기가 좋아지면 우유 탱크에 우유를 더 많이 집어넣을 수 있으니 기억하세요.</v>
      </c>
      <c r="E556" s="368">
        <v>3</v>
      </c>
      <c r="F556" s="366" t="str">
        <f>lng_gameinfo!$O322</f>
        <v>명성도가 좀 오르니 뭔가 달라진게 느껴지십니까?</v>
      </c>
      <c r="G556" s="366" t="str">
        <f>lng_gameinfo!$O386</f>
        <v>[ffcc00]명성도[ffffff]가 올라가게 되면 [ffcc00]더 많은 업그레이드[ffffff]를 할 수 있습니다.</v>
      </c>
      <c r="H556" s="366" t="str">
        <f>lng_gameinfo!$O450</f>
        <v>업그레이드는 필요 없다고 느껴지는 것도 반드시 도움이 되게 마련이니 잊지 말고 향상시키시기 바랍니다.</v>
      </c>
      <c r="I556" s="366" t="s">
        <v>886</v>
      </c>
      <c r="S556" s="366"/>
      <c r="T556" s="366"/>
      <c r="U556" s="366"/>
      <c r="V556" s="366"/>
      <c r="W556" s="366"/>
      <c r="X556" s="366"/>
      <c r="Y556" s="366"/>
      <c r="Z556" s="366"/>
      <c r="AA556" s="366"/>
      <c r="AB556" s="366"/>
    </row>
    <row r="557" spans="2:28" s="368" customFormat="1">
      <c r="B557" s="368">
        <v>16</v>
      </c>
      <c r="C557" s="366" t="str">
        <f>lng_gameinfo!$O195</f>
        <v>목장 사업 1</v>
      </c>
      <c r="D557" s="366" t="str">
        <f>lng_gameinfo!$O259</f>
        <v>매출 기록이 생각보다 잘 나오신 것 같군요. 짜요 목장치고는 꽤나 잘 했다고 말씀드리죠.</v>
      </c>
      <c r="E557" s="368">
        <v>3</v>
      </c>
      <c r="F557" s="366" t="str">
        <f>lng_gameinfo!$O323</f>
        <v>이 정도로 익숙해졌다면 나름 어디가서 명함은 내밀 수 있겠군요. 물론 우리 Smart and Genius목장을 따라가려면 한참 멀었지만...</v>
      </c>
      <c r="G557" s="366" t="str">
        <f>lng_gameinfo!$O387</f>
        <v>그나저나 이번에 Smart and Genius목장은 알바들에게 휴가를 준 덕분에 우유 생산량이 좀 줄어들 것으로 예상됩니다.</v>
      </c>
      <c r="H557" s="366" t="str">
        <f>lng_gameinfo!$O451</f>
        <v>이럴때라도 짜요목장이 열심히 한다면 상대적으로 좀 더 돋보이지 않겠습니까?</v>
      </c>
      <c r="I557" s="366" t="s">
        <v>886</v>
      </c>
      <c r="S557" s="366"/>
      <c r="T557" s="366"/>
      <c r="U557" s="366"/>
      <c r="V557" s="366"/>
      <c r="W557" s="366"/>
      <c r="X557" s="366"/>
      <c r="Y557" s="366"/>
      <c r="Z557" s="366"/>
      <c r="AA557" s="366"/>
      <c r="AB557" s="366"/>
    </row>
    <row r="558" spans="2:28" s="368" customFormat="1">
      <c r="B558" s="368">
        <v>17</v>
      </c>
      <c r="C558" s="366" t="str">
        <f>lng_gameinfo!$O196</f>
        <v>친구 사귀기</v>
      </c>
      <c r="D558" s="366" t="str">
        <f>lng_gameinfo!$O260</f>
        <v>친구를 추가해보니 어떻습니까? 넓은 인간관계는 언젠가 도움이 되니 잘 기억하시기 바랍니다.</v>
      </c>
      <c r="E558" s="368">
        <v>3</v>
      </c>
      <c r="F558" s="366" t="str">
        <f>lng_gameinfo!$O324</f>
        <v>그런데 짜요 목장은 주변 목장과 교류하고는 있습니까?</v>
      </c>
      <c r="G558" s="366" t="str">
        <f>lng_gameinfo!$O388</f>
        <v>주변에 교류하는 목장과는 서로 교배에 필요한 [ffcc00]하트[ffffff]를 주고 받을 수 있습니다.</v>
      </c>
      <c r="H558" s="366" t="str">
        <f>lng_gameinfo!$O452</f>
        <v>그런 의미에서 친구라도 한 명 사귀어 보는게 어떠신가요? 평생 그렇게 외롭게 살 생각이 아니면 말이죠.</v>
      </c>
      <c r="I558" s="366" t="s">
        <v>886</v>
      </c>
      <c r="S558" s="365"/>
      <c r="T558" s="365"/>
      <c r="U558" s="365"/>
      <c r="V558" s="365"/>
      <c r="W558" s="365"/>
      <c r="X558" s="365"/>
      <c r="Y558" s="365"/>
      <c r="Z558" s="365"/>
      <c r="AA558" s="365"/>
      <c r="AB558" s="365"/>
    </row>
    <row r="559" spans="2:28" s="368" customFormat="1">
      <c r="B559" s="368">
        <v>18</v>
      </c>
      <c r="C559" s="366" t="str">
        <f>lng_gameinfo!$O197</f>
        <v>품종 개량 2</v>
      </c>
      <c r="D559" s="366" t="str">
        <f>lng_gameinfo!$O261</f>
        <v>교배를 좀 해보셨군요. 교배로 가축을 획득하여 [ffcc00]가축 도감[ffffff]을 완성 시킬 수 있다는 것 역시 잊지 마십시오.</v>
      </c>
      <c r="E559" s="368">
        <v>3</v>
      </c>
      <c r="F559" s="366" t="str">
        <f>lng_gameinfo!$O325</f>
        <v>짜요목장은 요즘 교배를 열심히 진행하고 있는지 궁금하군요.</v>
      </c>
      <c r="G559" s="366" t="str">
        <f>lng_gameinfo!$O389</f>
        <v>때에 따라서는 상점에서 가축을 구매하는 것 보다 교배로 가축을 획득하는 것이 훨씬 효율적일 수 있습니다.</v>
      </c>
      <c r="H559" s="366" t="str">
        <f>lng_gameinfo!$O453</f>
        <v>참고로 전 목장 주인은 교배에 신경 안쓰고 돈 모으다가 목장이 망했다고 하니` 주의하시기 바랍니다.</v>
      </c>
      <c r="I559" s="366" t="s">
        <v>886</v>
      </c>
    </row>
    <row r="560" spans="2:28" s="368" customFormat="1">
      <c r="B560" s="368">
        <v>19</v>
      </c>
      <c r="C560" s="366" t="str">
        <f>lng_gameinfo!$O198</f>
        <v>축사 넓히기</v>
      </c>
      <c r="D560" s="366" t="str">
        <f>lng_gameinfo!$O262</f>
        <v>인벤토리를 확장해 보셨습니까? 어떤 상황이 일어날 지 모르니 가축을 몇마리 대비로 가지고 있으시길 추천드리죠.</v>
      </c>
      <c r="E560" s="368">
        <v>3</v>
      </c>
      <c r="F560" s="366" t="str">
        <f>lng_gameinfo!$O326</f>
        <v>혹시 가축은 많은데...가축을 저장할 공간이 부족하다고는 생각하지 않으십니까?</v>
      </c>
      <c r="G560" s="366" t="str">
        <f>lng_gameinfo!$O390</f>
        <v xml:space="preserve">가축관리라는 것은 가축을 잘 보관하고 활용하는 것도 해당됩니다. </v>
      </c>
      <c r="H560" s="366" t="str">
        <f>lng_gameinfo!$O454</f>
        <v>어떤 일이 일어날지 모르니 내 집의 가축 관리 탭에서 [ffcc00]가축을 보관할 공간[ffffff]을 확장해두십시오.</v>
      </c>
      <c r="I560" s="366" t="s">
        <v>886</v>
      </c>
    </row>
    <row r="561" spans="2:9" s="368" customFormat="1">
      <c r="B561" s="368">
        <v>20</v>
      </c>
      <c r="C561" s="366" t="str">
        <f>lng_gameinfo!$O199</f>
        <v>근성의 우유거래 1</v>
      </c>
      <c r="D561" s="366" t="str">
        <f>lng_gameinfo!$O263</f>
        <v>연속 거래에 성공 하셨다고 하더군요. 하지만 아직 갈길이 멉니다.</v>
      </c>
      <c r="E561" s="368">
        <v>3</v>
      </c>
      <c r="F561" s="366" t="str">
        <f>lng_gameinfo!$O327</f>
        <v>최근 Smart and Genius 목장에서는 연속적으로 거래를 성공시켜 통해 많은 수입을 올렸습니다.</v>
      </c>
      <c r="G561" s="366" t="str">
        <f>lng_gameinfo!$O391</f>
        <v>우수한 연속 거래 실적으로 이번에도 표창을 수여받기로 했다는 사실도 있긴 하지만 굳이 알려드리고 싶진 않군요.</v>
      </c>
      <c r="H561" s="366" t="str">
        <f>lng_gameinfo!$O455</f>
        <v>...뭐 짜요 목장도 어디 힘내서 우유 거래를 진행하시기 바랍니다.</v>
      </c>
      <c r="I561" s="366" t="s">
        <v>886</v>
      </c>
    </row>
    <row r="562" spans="2:9" s="368" customFormat="1">
      <c r="B562" s="368">
        <v>21</v>
      </c>
      <c r="C562" s="366" t="str">
        <f>lng_gameinfo!$O200</f>
        <v>꾸준한 우유 생산 1</v>
      </c>
      <c r="D562" s="366" t="str">
        <f>lng_gameinfo!$O264</f>
        <v>착실하게 우유를 생산하신 모양이군요. 생각보다 잘 해나가고 있으신 것 같습니다. 하지만 제 칭찬을 받았다고 해서 자만하지는 마십시오.</v>
      </c>
      <c r="E562" s="368">
        <v>3</v>
      </c>
      <c r="F562" s="366" t="str">
        <f>lng_gameinfo!$O328</f>
        <v>목장들의 평균 우유 생산량에 비교해 보자면... 짜요 목장은 아직도 우유 생산량이 부족하군요.</v>
      </c>
      <c r="G562" s="366" t="str">
        <f>lng_gameinfo!$O392</f>
        <v>참고로 짜요 목장에서 기록한 최대 우유 생산량이 Smart and Genius목장의 최소 수준이라는 것도 알고 계시면 좋겠군요.</v>
      </c>
      <c r="H562" s="366" t="str">
        <f>lng_gameinfo!$O456</f>
        <v>꾸준히 노력하다 보면 언젠가 짜요 목장의 우유 생산량도 충분히 남부럽지 않은 수준에 도달 할 수 있을겁니다. 언젠가는..</v>
      </c>
      <c r="I562" s="366" t="s">
        <v>886</v>
      </c>
    </row>
    <row r="563" spans="2:9" s="368" customFormat="1">
      <c r="B563" s="368">
        <v>22</v>
      </c>
      <c r="C563" s="366" t="str">
        <f>lng_gameinfo!$O201</f>
        <v>시설 향상하기 4</v>
      </c>
      <c r="D563" s="366" t="str">
        <f>lng_gameinfo!$O265</f>
        <v>목장 환경을 개선하셨군요. 그런데 본인이 향상시킨 시설이 무슨 역할을 하고 있는지는 알고는 계시겠죠?</v>
      </c>
      <c r="E563" s="368">
        <v>3</v>
      </c>
      <c r="F563" s="366" t="str">
        <f>lng_gameinfo!$O329</f>
        <v>흠. 혹시 매번 가축들이 질병에 걸려서 고통받지는 않고 있습니까?</v>
      </c>
      <c r="G563" s="366" t="str">
        <f>lng_gameinfo!$O393</f>
        <v>물론 모든 질병을 완벽하게 차단할 수는 없는 법이지만... 그래도 줄일 수는 있습니다.</v>
      </c>
      <c r="H563" s="366" t="str">
        <f>lng_gameinfo!$O457</f>
        <v>목장을 좀 더 청결하게 관리한다면 질병에 덜 걸리겠죠. 당장 시작하시기 바랍니다.</v>
      </c>
      <c r="I563" s="366" t="s">
        <v>886</v>
      </c>
    </row>
    <row r="564" spans="2:9" s="368" customFormat="1">
      <c r="B564" s="368">
        <v>23</v>
      </c>
      <c r="C564" s="366" t="str">
        <f>lng_gameinfo!$O202</f>
        <v>목장 사업 2</v>
      </c>
      <c r="D564" s="366" t="str">
        <f>lng_gameinfo!$O266</f>
        <v>상당 수준의 매출 기록을 달성하셨군요. 아주 축하드립니다. 정말로요. 진짭니다.</v>
      </c>
      <c r="E564" s="368">
        <v>3</v>
      </c>
      <c r="F564" s="366" t="str">
        <f>lng_gameinfo!$O330</f>
        <v>이번 Smart and Genius목장에서는 전반기 거래를 통해 9000만 코인을 매출로 올리는 것을 목표로 잡았습니다.</v>
      </c>
      <c r="G564" s="366" t="str">
        <f>lng_gameinfo!$O394</f>
        <v>작긴 하지만 이미 최고의 목장자리에서 잠깐의 휴식을 취하는 것도 나쁘지 않지요.</v>
      </c>
      <c r="H564" s="366" t="str">
        <f>lng_gameinfo!$O458</f>
        <v>언젠가 짜요 목장도 이렇게 쉬고 싶은 날이 있을테니 열심히 하시기 바랍니다.</v>
      </c>
      <c r="I564" s="366" t="s">
        <v>886</v>
      </c>
    </row>
    <row r="565" spans="2:9" s="368" customFormat="1">
      <c r="B565" s="368">
        <v>24</v>
      </c>
      <c r="C565" s="366" t="str">
        <f>lng_gameinfo!$O203</f>
        <v>시설 향상하기 5</v>
      </c>
      <c r="D565" s="366" t="str">
        <f>lng_gameinfo!$O267</f>
        <v>양동이 업그레이드를 어느 정도 완료하신 모양이군요. 우리 Smart and Genius목장을 따라 오기 위해서는 더 열심히 하셔야 할 겁니다.</v>
      </c>
      <c r="E565" s="368">
        <v>3</v>
      </c>
      <c r="F565" s="366" t="str">
        <f>lng_gameinfo!$O331</f>
        <v>양동이를 향상시키게 되면 우유 탱크에 자주 왔다 갔다 할 일이 줄어듭니다.</v>
      </c>
      <c r="G565" s="366" t="str">
        <f>lng_gameinfo!$O395</f>
        <v>들고 다니는 양이 많아지니 더 많은 우유를 짤 수 있다는 건 상식이죠.</v>
      </c>
      <c r="H565" s="366" t="str">
        <f>lng_gameinfo!$O459</f>
        <v>...그러니까 우유를 좀 더 편하게 모을수 있으니 업그레이드를 꾸준히 하시라는 말입니다.</v>
      </c>
      <c r="I565" s="366" t="s">
        <v>886</v>
      </c>
    </row>
    <row r="566" spans="2:9" s="368" customFormat="1">
      <c r="B566" s="368">
        <v>25</v>
      </c>
      <c r="C566" s="366" t="str">
        <f>lng_gameinfo!$O204</f>
        <v>하트 수집 1</v>
      </c>
      <c r="D566" s="366" t="str">
        <f>lng_gameinfo!$O268</f>
        <v>하트 수확은 잘 되가고 있습니까? 아... 이제서야 다 모은 모양이군요.</v>
      </c>
      <c r="E566" s="368">
        <v>3</v>
      </c>
      <c r="F566" s="366" t="str">
        <f>lng_gameinfo!$O332</f>
        <v>들리는 말에 의하면 경작지에서 꾸준하게 하트 작물을 심어 교배로 희귀한 가축을 얻은 목장이 있다고 합니다.</v>
      </c>
      <c r="G566" s="366" t="str">
        <f>lng_gameinfo!$O396</f>
        <v>그 목장이 사실은 우리 Smart and Genius 목장이지만. 왜 그렇게 얼빠진 표정을 지으십니까?</v>
      </c>
      <c r="H566" s="366" t="str">
        <f>lng_gameinfo!$O460</f>
        <v>짜요 목장도 그러기 위해서는 일단 하트부터 열심히 수확해야 하지 않겠습니까?</v>
      </c>
      <c r="I566" s="366" t="s">
        <v>886</v>
      </c>
    </row>
    <row r="567" spans="2:9" s="368" customFormat="1">
      <c r="B567" s="368">
        <v>26</v>
      </c>
      <c r="C567" s="366" t="str">
        <f>lng_gameinfo!$O205</f>
        <v>이달의 목장 1</v>
      </c>
      <c r="D567" s="366" t="str">
        <f>lng_gameinfo!$O269</f>
        <v>꽤나 좋은 매출을 기록하는데 성공하셨군요. 꾸준하게 좋은 결과를 내는 것이 목장을 빨리 발전시키는 지름길입니다.</v>
      </c>
      <c r="E567" s="368">
        <v>3</v>
      </c>
      <c r="F567" s="366" t="str">
        <f>lng_gameinfo!$O333</f>
        <v>최근 Smart and Genius 목장의 거래 금액이 꾸준히 상승세를 이어가고 있습니다.</v>
      </c>
      <c r="G567" s="366" t="str">
        <f>lng_gameinfo!$O397</f>
        <v>최근에는 호황에 힘입어 분기별 최고 거래 금액을 갱신하기까지 했죠.</v>
      </c>
      <c r="H567" s="366" t="str">
        <f>lng_gameinfo!$O461</f>
        <v>흠 뭐... 짜요 목장도 열심히 하다보면 언젠가 좋은 매출을 올리는 날이 오지않겠습니까? 열심히 해보십시오.</v>
      </c>
      <c r="I567" s="366" t="s">
        <v>886</v>
      </c>
    </row>
    <row r="568" spans="2:9" s="368" customFormat="1">
      <c r="B568" s="368">
        <v>27</v>
      </c>
      <c r="C568" s="366" t="str">
        <f>lng_gameinfo!$O206</f>
        <v>최고 영업 사원 1</v>
      </c>
      <c r="D568" s="366" t="str">
        <f>lng_gameinfo!$O270</f>
        <v>우유 생산량이 꽤나 나아진 것 같군요. 아직 갈길이 멀긴 하지만 잘 해 나가시는 것 같습니다. 뭐 노력하는 자에게는 성공이 있다고 하던가요?</v>
      </c>
      <c r="E568" s="368">
        <v>3</v>
      </c>
      <c r="F568" s="366" t="str">
        <f>lng_gameinfo!$O334</f>
        <v>최근 짜요 목장의 평균 우유 판매 수량은 얼마나 됩니까?</v>
      </c>
      <c r="G568" s="366" t="str">
        <f>lng_gameinfo!$O398</f>
        <v>...뭐 딱히 말 하지 않아도 알것 같군요. 본인 스스로 노력이 필요하시다는 것은 알고 계실거라 믿겠습니다.</v>
      </c>
      <c r="H568" s="366" t="str">
        <f>lng_gameinfo!$O462</f>
        <v>한시라도 빨리 작은 목장에서 벗어나기 위해 꾸준히 우유를 모으시기 바랍니다.</v>
      </c>
      <c r="I568" s="366" t="s">
        <v>886</v>
      </c>
    </row>
    <row r="569" spans="2:9" s="368" customFormat="1">
      <c r="B569" s="368">
        <v>28</v>
      </c>
      <c r="C569" s="366" t="str">
        <f>lng_gameinfo!$O207</f>
        <v>근성의 우유거래 2</v>
      </c>
      <c r="D569" s="366" t="str">
        <f>lng_gameinfo!$O271</f>
        <v>표창을 받았다고 들었습니다. 축하드릴 일이군요. 짜요 목장이라면 이런 상금이 매우 귀중할 때 이니까요.</v>
      </c>
      <c r="E569" s="368">
        <v>2</v>
      </c>
      <c r="F569" s="366" t="str">
        <f>lng_gameinfo!$O335</f>
        <v>이번 Smart and Genius 목장에서는 연속적인 거래 실적에 감사하다며 표창을 수여받았습니다.</v>
      </c>
      <c r="G569" s="366" t="str">
        <f>lng_gameinfo!$O399</f>
        <v>짜요 목장은 열심히 하다보면 이런 표창을 받을 날이 있을 겁니다. 아` 지난해에 받았던 표창장이 한박스 있는데 구경하시겠습니까?</v>
      </c>
      <c r="H569" s="366" t="str">
        <f>lng_gameinfo!$O463</f>
        <v>null</v>
      </c>
      <c r="I569" s="366" t="s">
        <v>886</v>
      </c>
    </row>
    <row r="570" spans="2:9" s="368" customFormat="1">
      <c r="B570" s="368">
        <v>29</v>
      </c>
      <c r="C570" s="366" t="str">
        <f>lng_gameinfo!$O208</f>
        <v>꾸준한 우유 생산 2</v>
      </c>
      <c r="D570" s="366" t="str">
        <f>lng_gameinfo!$O272</f>
        <v>우유 생산 목표량을 채우셨군요. 제 덕에 보상금을 받았으니 고맙다고 한마디 해주시면 어떨까요?</v>
      </c>
      <c r="E570" s="368">
        <v>2</v>
      </c>
      <c r="F570" s="366" t="str">
        <f>lng_gameinfo!$O336</f>
        <v>최근 낙농협회에서는 일정량 우유를 생산한 목장에 지원금을 준다고 하더군요.</v>
      </c>
      <c r="G570" s="366" t="str">
        <f>lng_gameinfo!$O400</f>
        <v>짜요 목장 쪽에는 좋은 정보가 될 것 같군요. 영세 목장에게만 지원되기에 저희 거대 목장은 별로 연관이 없군요.</v>
      </c>
      <c r="H570" s="366" t="str">
        <f>lng_gameinfo!$O464</f>
        <v>null</v>
      </c>
      <c r="I570" s="366" t="s">
        <v>886</v>
      </c>
    </row>
    <row r="571" spans="2:9" s="368" customFormat="1">
      <c r="B571" s="368">
        <v>30</v>
      </c>
      <c r="C571" s="366" t="str">
        <f>lng_gameinfo!$O209</f>
        <v>목장 사업 3</v>
      </c>
      <c r="D571" s="366" t="str">
        <f>lng_gameinfo!$O273</f>
        <v>꽤나 높은 매출을 달성하셨군요. 분발하면 더 좋은 결과가 있을 겁니다. 열심히 노력하십시오.</v>
      </c>
      <c r="E571" s="368">
        <v>3</v>
      </c>
      <c r="F571" s="366" t="str">
        <f>lng_gameinfo!$O337</f>
        <v>지난달 이야기지만` Smart and Genius 목장에서는 목표 매출 달성 기념으로 직원들에게 큰 보너스가 지급되었습니다.</v>
      </c>
      <c r="G571" s="366" t="str">
        <f>lng_gameinfo!$O401</f>
        <v>우리 Smart and Genius 목장같은 거대 목장은 항상 목표된 매출을 달성하기 위해 노력 중이죠.</v>
      </c>
      <c r="H571" s="366" t="str">
        <f>lng_gameinfo!$O465</f>
        <v>짜요목장이 뭐 손톱만하긴 하지만... 어쨌든 꾸준히 매출을 향상시키는 것이 중요한 것 아니겠습니까?</v>
      </c>
      <c r="I571" s="366" t="s">
        <v>886</v>
      </c>
    </row>
    <row r="572" spans="2:9" s="368" customFormat="1">
      <c r="B572" s="368">
        <v>31</v>
      </c>
      <c r="C572" s="366" t="str">
        <f>lng_gameinfo!$O210</f>
        <v>품종 개량 3</v>
      </c>
      <c r="D572" s="366" t="str">
        <f>lng_gameinfo!$O274</f>
        <v>가축 교배를 지속적으로 진행하고 있군요. 그런식으로 계속 발전해나가보세요.</v>
      </c>
      <c r="E572" s="368">
        <v>2</v>
      </c>
      <c r="F572" s="366" t="str">
        <f>lng_gameinfo!$O338</f>
        <v>이번 Smart and Genius 목장에서 품종개량으로 새로운 품종의 소를 얻는데 성공했습니다.</v>
      </c>
      <c r="G572" s="366" t="str">
        <f>lng_gameinfo!$O402</f>
        <v>전문 연구인력이 있는 저희 목장처럼 되긴 힘들겠지만` 짜요 목장도 열심히 노력하시길 바랍니다. 교배를 게을리 하고 있는건 아니시겠죠?</v>
      </c>
      <c r="H572" s="366" t="str">
        <f>lng_gameinfo!$O466</f>
        <v>null</v>
      </c>
      <c r="I572" s="366" t="s">
        <v>886</v>
      </c>
    </row>
    <row r="573" spans="2:9" s="368" customFormat="1">
      <c r="B573" s="368">
        <v>32</v>
      </c>
      <c r="C573" s="366" t="str">
        <f>lng_gameinfo!$O211</f>
        <v>이달의 목장 2</v>
      </c>
      <c r="D573" s="366" t="str">
        <f>lng_gameinfo!$O275</f>
        <v>꽤나 높은 매출을 달성하는데 성공하셨군요. 아직 Smart and Genius 목장에 비해서는 모자라지만 나름대로 잘 하신 것 같습니다.</v>
      </c>
      <c r="E573" s="368">
        <v>3</v>
      </c>
      <c r="F573" s="366" t="str">
        <f>lng_gameinfo!$O339</f>
        <v>낙농협회에서 이번달 최우수 실적 목장으로 Smart and Genius목장을 지정했다고 합니다.</v>
      </c>
      <c r="G573" s="366" t="str">
        <f>lng_gameinfo!$O403</f>
        <v>우수한 실적의 비결은 꾸준한 노력과 적절한 시기` 그리고 기회를 얼마만큼 잘 잡을 수 있는가 라고 할 수 있습니다.</v>
      </c>
      <c r="H573" s="366" t="str">
        <f>lng_gameinfo!$O467</f>
        <v>그런 의미에서 짜요 목장도 높은 매출 달성을 목표로 잡고 진행해보시는게 어떻습니까?</v>
      </c>
      <c r="I573" s="366" t="s">
        <v>886</v>
      </c>
    </row>
    <row r="574" spans="2:9" s="368" customFormat="1">
      <c r="B574" s="368">
        <v>33</v>
      </c>
      <c r="C574" s="366" t="str">
        <f>lng_gameinfo!$O212</f>
        <v>최고 영업 사원 2</v>
      </c>
      <c r="D574" s="366" t="str">
        <f>lng_gameinfo!$O276</f>
        <v>목표로 하신 우유 판매량 달성에 성공하셨군요. 뭐` 예상보다 좀 느리긴 하지만... 어쨌든 잘 해냈군요.</v>
      </c>
      <c r="E574" s="368">
        <v>3</v>
      </c>
      <c r="F574" s="366" t="str">
        <f>lng_gameinfo!$O340</f>
        <v>우리 Smart and Genius목장의 지방 부설 목장에서 새로운 판매 수량 신기록을 세웠다고 합니다.</v>
      </c>
      <c r="G574" s="366" t="str">
        <f>lng_gameinfo!$O404</f>
        <v>Smart and Genius 목장의 뛰어난 기술력 덕분에 변두리 목장이라도 높은 생산성을 자랑하죠.</v>
      </c>
      <c r="H574" s="366" t="str">
        <f>lng_gameinfo!$O468</f>
        <v>꾸준하게 업그레이드를 진행했다면 최고 우유 판매량을 기록해보는 것도 좋은 경험이 될 겁니다.</v>
      </c>
      <c r="I574" s="366" t="s">
        <v>886</v>
      </c>
    </row>
    <row r="575" spans="2:9" s="368" customFormat="1">
      <c r="B575" s="368">
        <v>34</v>
      </c>
      <c r="C575" s="366" t="str">
        <f>lng_gameinfo!$O213</f>
        <v>근성의 우유거래 3</v>
      </c>
      <c r="D575" s="366" t="str">
        <f>lng_gameinfo!$O277</f>
        <v>연속 우유 거래에 성공 하셨다고 들었습니다. 점점 발전해 나가는 모습이 보이는군요. 하긴` 그래야 이렇게 찾아와 조언해주는 보람이라도 있지않겠습니까?</v>
      </c>
      <c r="E575" s="368">
        <v>2</v>
      </c>
      <c r="F575" s="366" t="str">
        <f>lng_gameinfo!$O341</f>
        <v>우리 Smart and Genius 목장에선 이번 연속 거래 실적을 상향 조절하기로 했습니다.</v>
      </c>
      <c r="G575" s="366" t="str">
        <f>lng_gameinfo!$O405</f>
        <v>짜요 목장도 연속 거래 성공을 얼마나 했는지 잘 체크해 두고 있는지 궁금하군요.</v>
      </c>
      <c r="H575" s="366" t="str">
        <f>lng_gameinfo!$O469</f>
        <v>null</v>
      </c>
      <c r="I575" s="366" t="s">
        <v>886</v>
      </c>
    </row>
    <row r="576" spans="2:9" s="368" customFormat="1">
      <c r="B576" s="368">
        <v>35</v>
      </c>
      <c r="C576" s="366" t="str">
        <f>lng_gameinfo!$O214</f>
        <v>꾸준한 우유 생산 3</v>
      </c>
      <c r="D576" s="366" t="str">
        <f>lng_gameinfo!$O278</f>
        <v>우유 생산 목표량 달성에 성공한 겁니까? 뭐 축하는 해드리도록 하겠습니다.</v>
      </c>
      <c r="E576" s="368">
        <v>2</v>
      </c>
      <c r="F576" s="366" t="str">
        <f>lng_gameinfo!$O342</f>
        <v>짜요 목장의 최근 생산량이 얼마인지 정확하게는 모르겠지만 아직까진 딱히 대단한 발전은 없는 것 같더군요.</v>
      </c>
      <c r="G576" s="366" t="str">
        <f>lng_gameinfo!$O406</f>
        <v>열악한 환경이라도 꾸준히 우유를 모으다 보면 좋은 결과가 있을 겁니다. 젊어서 고생은 사서도 한다고 하지 않습니까?</v>
      </c>
      <c r="H576" s="366" t="str">
        <f>lng_gameinfo!$O470</f>
        <v>null</v>
      </c>
      <c r="I576" s="366" t="s">
        <v>886</v>
      </c>
    </row>
    <row r="577" spans="2:9" s="368" customFormat="1">
      <c r="B577" s="368">
        <v>36</v>
      </c>
      <c r="C577" s="366" t="str">
        <f>lng_gameinfo!$O215</f>
        <v>목장 사업 4</v>
      </c>
      <c r="D577" s="366" t="str">
        <f>lng_gameinfo!$O279</f>
        <v>매출 달성에 성공하신 모양이군요. 그럭저럭 나쁘지 않은 결과 같습니다.</v>
      </c>
      <c r="E577" s="368">
        <v>3</v>
      </c>
      <c r="F577" s="366" t="str">
        <f>lng_gameinfo!$O343</f>
        <v>지금까지 나름 잘해오고 있긴 하지만 과거 몇몇 거래 실적은 그다지 썩 좋다고 볼 수 없을 것 같더군요.</v>
      </c>
      <c r="G577" s="366" t="str">
        <f>lng_gameinfo!$O407</f>
        <v>머리를 굴려서 현명하게 거래한다면 성공적인 거래와 더불어 많은 매출을 올릴 수도 있습니다.</v>
      </c>
      <c r="H577" s="366" t="str">
        <f>lng_gameinfo!$O471</f>
        <v>어디 얼마나 운영을 잘 할수 있을지 보도록 하겠습니다.</v>
      </c>
      <c r="I577" s="366" t="s">
        <v>886</v>
      </c>
    </row>
    <row r="578" spans="2:9" s="368" customFormat="1">
      <c r="B578" s="368">
        <v>37</v>
      </c>
      <c r="C578" s="366" t="str">
        <f>lng_gameinfo!$O216</f>
        <v>하트 수집 2</v>
      </c>
      <c r="D578" s="366" t="str">
        <f>lng_gameinfo!$O280</f>
        <v>꽤나 열심히 하트를 수집하신것 같군요. Smart and Genius 목장에 비해서는 한참 모자라지만.</v>
      </c>
      <c r="E578" s="368">
        <v>3</v>
      </c>
      <c r="F578" s="366" t="str">
        <f>lng_gameinfo!$O344</f>
        <v>이번에 저희 목장에서 부설로 운영하는 경작지에서 하트 생산이 초과달성을 이루어 더 많은 우수 품종 연구가 가능해졌습니다.</v>
      </c>
      <c r="G578" s="366" t="str">
        <f>lng_gameinfo!$O408</f>
        <v>짜요 목장에서는 경작지 확장이나 하트 작물의 재배가 꾸준히 이루어지고 있는지 모르겠습니다.</v>
      </c>
      <c r="H578" s="366" t="str">
        <f>lng_gameinfo!$O472</f>
        <v>하트의 꾸준한 생산은 가축 교배와도 직결되니 많은 노력을 기울이시기 바랍니다.</v>
      </c>
      <c r="I578" s="366" t="s">
        <v>886</v>
      </c>
    </row>
    <row r="579" spans="2:9" s="368" customFormat="1">
      <c r="B579" s="368">
        <v>38</v>
      </c>
      <c r="C579" s="366" t="str">
        <f>lng_gameinfo!$O217</f>
        <v>이달의 목장 3</v>
      </c>
      <c r="D579" s="366" t="str">
        <f>lng_gameinfo!$O281</f>
        <v>매출 달성에 성공하신겁니까? 나름 나쁘지는 않은 결과로군요. 꾸준히 진행하십시오.</v>
      </c>
      <c r="E579" s="368">
        <v>3</v>
      </c>
      <c r="F579" s="366" t="str">
        <f>lng_gameinfo!$O345</f>
        <v>이번에 목장을 운영하면서 느끼는거지만... 항상 목장을 운영하면서 소와 양` 산양들에게 고마워하고 있습니다.</v>
      </c>
      <c r="G579" s="366" t="str">
        <f>lng_gameinfo!$O409</f>
        <v>우수한 우리 Smart and Genius목장의 가축들 덕에 항상 높은 매출을 기록하고 있으니 고마워 하지 않을 수 없죠.</v>
      </c>
      <c r="H579" s="366" t="str">
        <f>lng_gameinfo!$O473</f>
        <v>짜요 목장도 한번 매출 기록 갱신에 도전해 보는게 어떻습니까?</v>
      </c>
      <c r="I579" s="366" t="s">
        <v>886</v>
      </c>
    </row>
    <row r="580" spans="2:9" s="368" customFormat="1">
      <c r="B580" s="368">
        <v>39</v>
      </c>
      <c r="C580" s="366" t="str">
        <f>lng_gameinfo!$O218</f>
        <v>최고 영업 사원 3</v>
      </c>
      <c r="D580" s="366" t="str">
        <f>lng_gameinfo!$O282</f>
        <v>우유 생산 목표를 달성했다고 들었습니다. 좋은 소식이로군요. 계속 노력하시기 바랍니다.</v>
      </c>
      <c r="E580" s="368">
        <v>3</v>
      </c>
      <c r="F580" s="366" t="str">
        <f>lng_gameinfo!$O346</f>
        <v>짜요 목장에서는 우유 탱크를 꾸준히 향상시키고 있습니까?</v>
      </c>
      <c r="G580" s="366" t="str">
        <f>lng_gameinfo!$O410</f>
        <v>꾸준하게 우유탱크를 향상시켜야 우유를 더 많이 팔아서 많은 돈을 모을 수 있으니까요.</v>
      </c>
      <c r="H580" s="366" t="str">
        <f>lng_gameinfo!$O474</f>
        <v>어디 얼마나 우유를 팔 수 있을지 지켜보도록 하겠습니다.</v>
      </c>
      <c r="I580" s="366" t="s">
        <v>886</v>
      </c>
    </row>
    <row r="581" spans="2:9" s="368" customFormat="1">
      <c r="B581" s="368">
        <v>40</v>
      </c>
      <c r="C581" s="366" t="str">
        <f>lng_gameinfo!$O219</f>
        <v>근성의 우유거래 4</v>
      </c>
      <c r="D581" s="366" t="str">
        <f>lng_gameinfo!$O283</f>
        <v>여러 상인들과 실패 없이 거래를 잘 진행하셨군요. 아주 잘 해 나가고 있습니다.</v>
      </c>
      <c r="E581" s="368">
        <v>3</v>
      </c>
      <c r="F581" s="366" t="str">
        <f>lng_gameinfo!$O347</f>
        <v>안타까운 소식이지만 Smart and Genius 목장에서 연속적으로 기록해나가던 전국 최우수 연속 거래 실적이 이번달로 종료되었습니다.</v>
      </c>
      <c r="G581" s="366" t="str">
        <f>lng_gameinfo!$O411</f>
        <v>그 동안 노력해준 Smart and Genius 목장의 직원들을 모두 하와이로 휴가 보냈으니 어쩔수 없는 일이죠.</v>
      </c>
      <c r="H581" s="366" t="str">
        <f>lng_gameinfo!$O475</f>
        <v>저희가 쉬고 있는 틈을 타서라도 연속거래 수상의 기회를 노려보시기 바랍니다.</v>
      </c>
      <c r="I581" s="366" t="s">
        <v>886</v>
      </c>
    </row>
    <row r="582" spans="2:9" s="368" customFormat="1">
      <c r="B582" s="368">
        <v>41</v>
      </c>
      <c r="C582" s="366" t="str">
        <f>lng_gameinfo!$O220</f>
        <v>꾸준한 우유 생산 4</v>
      </c>
      <c r="D582" s="366" t="str">
        <f>lng_gameinfo!$O284</f>
        <v>우유 생산을 꾸준하게 잘 진행하셨군요. 생각보다 잘 해내가고 있는 것 같습니다.</v>
      </c>
      <c r="E582" s="368">
        <v>3</v>
      </c>
      <c r="F582" s="366" t="str">
        <f>lng_gameinfo!$O348</f>
        <v>목장을 이끌어나가면 항상 더 큰 목표를 향해서 나아가야 하죠.</v>
      </c>
      <c r="G582" s="366" t="str">
        <f>lng_gameinfo!$O412</f>
        <v>짜요 목장도 이런 Smart and Genius목장의 위대한 목표를 본받아 나아가면...뭐 언젠가는 좀 더 나아지지 않겠습니까?</v>
      </c>
      <c r="H582" s="366" t="str">
        <f>lng_gameinfo!$O476</f>
        <v>예를 들어 우유 판매량 갱신이라던가 이러한 목표 말이죠.</v>
      </c>
      <c r="I582" s="366" t="s">
        <v>886</v>
      </c>
    </row>
    <row r="583" spans="2:9" s="368" customFormat="1">
      <c r="B583" s="368">
        <v>42</v>
      </c>
      <c r="C583" s="366" t="str">
        <f>lng_gameinfo!$O221</f>
        <v>목장 사업 5</v>
      </c>
      <c r="D583" s="366" t="str">
        <f>lng_gameinfo!$O285</f>
        <v>목표 금액을 달성 하신겁니까? 생각보다 잘 해나가고 있군요. 사실 포기하고 도망가지나 않았을까 잠깐 생각하긴 했습니다.</v>
      </c>
      <c r="E583" s="368">
        <v>2</v>
      </c>
      <c r="F583" s="366" t="str">
        <f>lng_gameinfo!$O349</f>
        <v>그러고 보니 Smart and Genius 목장의 우수한 기술력에 대해서 세계 낙농협회가 강연을 해달라는 요청을 해왔습니다.</v>
      </c>
      <c r="G583" s="366" t="str">
        <f>lng_gameinfo!$O413</f>
        <v>제가 없더라도 열심히 목장을 운영해 수입을 올리는 것을 게을리 하지 마시기 바랍니다.</v>
      </c>
      <c r="H583" s="366" t="str">
        <f>lng_gameinfo!$O477</f>
        <v>null</v>
      </c>
      <c r="I583" s="366" t="s">
        <v>886</v>
      </c>
    </row>
    <row r="584" spans="2:9" s="368" customFormat="1">
      <c r="B584" s="368">
        <v>43</v>
      </c>
      <c r="C584" s="366" t="str">
        <f>lng_gameinfo!$O222</f>
        <v>품종 개량 4</v>
      </c>
      <c r="D584" s="366" t="str">
        <f>lng_gameinfo!$O286</f>
        <v>예상보다 좀 느리긴 하지만... 가축 교배를 착실히 진행하신 모양이군요. 뭐 꾸준히 잘 했다는게 중요하죠.</v>
      </c>
      <c r="E584" s="368">
        <v>3</v>
      </c>
      <c r="F584" s="366" t="str">
        <f>lng_gameinfo!$O350</f>
        <v>뛰어난 품종의 가축을 얻는 것은 꾸준히 교배에 투자를 한 사람만이 맛 볼 수 있는 달콤한 열매라고 할 수 있습니다.</v>
      </c>
      <c r="G584" s="366" t="str">
        <f>lng_gameinfo!$O414</f>
        <v>짜요 목장도 꾸준히 진행을 하다 보면 좋은 결과를 볼 수 있을겁니다.</v>
      </c>
      <c r="H584" s="366" t="str">
        <f>lng_gameinfo!$O478</f>
        <v>들으셨습니까? 꾸준히 하시라는 말입니다. 뭐긴요? 가축 교배죠.</v>
      </c>
      <c r="I584" s="366" t="s">
        <v>886</v>
      </c>
    </row>
    <row r="585" spans="2:9" s="368" customFormat="1">
      <c r="B585" s="368">
        <v>44</v>
      </c>
      <c r="C585" s="366" t="str">
        <f>lng_gameinfo!$O223</f>
        <v>이달의 목장 4</v>
      </c>
      <c r="D585" s="366" t="str">
        <f>lng_gameinfo!$O287</f>
        <v>최고 매출 기록을 달성하신겁니까? 하긴` 그 정도는 쉽게 해결해야 목장을 이끌어 나간다고 할 수 있죠. 안 그렇습니까?</v>
      </c>
      <c r="E585" s="368">
        <v>3</v>
      </c>
      <c r="F585" s="366" t="str">
        <f>lng_gameinfo!$O351</f>
        <v>알고 있겠지만 상인마다 모두 제시하는 거래 조건과 제시하는 금액이 다릅니다.</v>
      </c>
      <c r="G585" s="366" t="str">
        <f>lng_gameinfo!$O415</f>
        <v>이런 특징을 잘 활용하는 것이 바로 높은 매출을 기록하는 지름길이라고 할 수 있습니다.</v>
      </c>
      <c r="H585" s="366" t="str">
        <f>lng_gameinfo!$O479</f>
        <v>짜요 목장도 더 높은 매출을 기록하기 위해 노력해보시기 바랍니다.</v>
      </c>
      <c r="I585" s="366" t="s">
        <v>886</v>
      </c>
    </row>
    <row r="586" spans="2:9" s="368" customFormat="1">
      <c r="B586" s="368">
        <v>45</v>
      </c>
      <c r="C586" s="366" t="str">
        <f>lng_gameinfo!$O224</f>
        <v>최고 영업 사원 4</v>
      </c>
      <c r="D586" s="366" t="str">
        <f>lng_gameinfo!$O288</f>
        <v>이제 제법 우유를 판매하는 법에 대해서 알게 되신 것 같군요. 적절한 시기가 올때 까지 대비를 잘 하게 되면 이런 좋은 결과가 있는 겁니다.</v>
      </c>
      <c r="E586" s="368">
        <v>3</v>
      </c>
      <c r="F586" s="366" t="str">
        <f>lng_gameinfo!$O352</f>
        <v>상인에게 많은 우유를 파는 것은 아무리 강조해도 지나치지 않습니다.</v>
      </c>
      <c r="G586" s="366" t="str">
        <f>lng_gameinfo!$O416</f>
        <v>많은 우유를 생산해 판매하는 것은 목장주의 기본 덕목이라고 할 수 있죠.</v>
      </c>
      <c r="H586" s="366" t="str">
        <f>lng_gameinfo!$O480</f>
        <v>그런 의미에서 이번엔 얼마만큼의 우유를 한번에 판매할 수 있을지 보도록 하죠.</v>
      </c>
      <c r="I586" s="366" t="s">
        <v>886</v>
      </c>
    </row>
    <row r="587" spans="2:9" s="368" customFormat="1">
      <c r="B587" s="368">
        <v>46</v>
      </c>
      <c r="C587" s="366" t="str">
        <f>lng_gameinfo!$O225</f>
        <v>교배 연구 1</v>
      </c>
      <c r="D587" s="366" t="str">
        <f>lng_gameinfo!$O289</f>
        <v>제가 말씀드린 가축을 얻으신겁니까? 대단하군요. 사실 성공할거라 생각은 못했지만 축하드립니다.</v>
      </c>
      <c r="E587" s="368">
        <v>2</v>
      </c>
      <c r="F587" s="366" t="str">
        <f>lng_gameinfo!$O353</f>
        <v>이전에도 말했지만` 목장은 꾸준히 교배를 진행해 새로운 가축을 얻는데 투자를 아끼지 말아야 합니다.</v>
      </c>
      <c r="G587" s="366" t="str">
        <f>lng_gameinfo!$O417</f>
        <v>현재 짜요 목장의 수준이라면 새로운 가축을 얻어야 할 때가 아닌가 싶군요.</v>
      </c>
      <c r="H587" s="366" t="str">
        <f>lng_gameinfo!$O481</f>
        <v>null</v>
      </c>
      <c r="I587" s="366" t="s">
        <v>886</v>
      </c>
    </row>
    <row r="588" spans="2:9" s="368" customFormat="1">
      <c r="B588" s="368">
        <v>47</v>
      </c>
      <c r="C588" s="366" t="str">
        <f>lng_gameinfo!$O226</f>
        <v>교배 연구 2</v>
      </c>
      <c r="D588" s="366" t="str">
        <f>lng_gameinfo!$O290</f>
        <v>그 가축도 얻었다고 들었습니다. 이건 정말 예상 외의 결과로군요.</v>
      </c>
      <c r="E588" s="368">
        <v>2</v>
      </c>
      <c r="F588" s="366" t="str">
        <f>lng_gameinfo!$O354</f>
        <v>좀 더 높은 수준의 우유를 얻기 위해서는` 이전에 말한 것과 마찬가지로 새로운 가축을 얻는 것이 가장 좋은 방법입니다.</v>
      </c>
      <c r="G588" s="366" t="str">
        <f>lng_gameinfo!$O418</f>
        <v>좀 더 새로운 단계에 도전해 보는게 어떨까요?</v>
      </c>
      <c r="H588" s="366" t="str">
        <f>lng_gameinfo!$O482</f>
        <v>null</v>
      </c>
      <c r="I588" s="366" t="s">
        <v>886</v>
      </c>
    </row>
    <row r="589" spans="2:9" s="368" customFormat="1">
      <c r="B589" s="368">
        <v>48</v>
      </c>
      <c r="C589" s="366" t="str">
        <f>lng_gameinfo!$O227</f>
        <v>교배 연구 3</v>
      </c>
      <c r="D589" s="366" t="str">
        <f>lng_gameinfo!$O291</f>
        <v>제가 말씀 드린 가축을 얻으셨다고 들었습니다. 흠... 꽤나 흥미로운 결과로군요. 딱히 예상 밖의 결과라 그런건 아닙니다.</v>
      </c>
      <c r="E589" s="368">
        <v>1</v>
      </c>
      <c r="F589" s="366" t="str">
        <f>lng_gameinfo!$O355</f>
        <v>좋습니다. 이번에도 어디 한번 새로운 품종을 얻는데 도전해 보도록 하죠.</v>
      </c>
      <c r="G589" s="366" t="str">
        <f>lng_gameinfo!$O419</f>
        <v>null</v>
      </c>
      <c r="H589" s="366" t="str">
        <f>lng_gameinfo!$O483</f>
        <v>null</v>
      </c>
      <c r="I589" s="366" t="s">
        <v>886</v>
      </c>
    </row>
    <row r="590" spans="2:9" s="368" customFormat="1">
      <c r="B590" s="368">
        <v>49</v>
      </c>
      <c r="C590" s="366" t="str">
        <f>lng_gameinfo!$O228</f>
        <v>교배 연구 4</v>
      </c>
      <c r="D590" s="366" t="str">
        <f>lng_gameinfo!$O292</f>
        <v>이번에 교배에 성공하셨다고 들었습니다. ...제가 놀랐다고 생각하시나요? 전혀 놀라지 않았습니다. 전혀요.</v>
      </c>
      <c r="E590" s="368">
        <v>1</v>
      </c>
      <c r="F590" s="366" t="str">
        <f>lng_gameinfo!$O356</f>
        <v>예상외로 결과가 좋게 나오는 것 같으니 좀 더 나은 품종의 가축을 얻어보는 것도 나쁘지 않을 듯 하군요.</v>
      </c>
      <c r="G590" s="366" t="str">
        <f>lng_gameinfo!$O420</f>
        <v>null</v>
      </c>
      <c r="H590" s="366" t="str">
        <f>lng_gameinfo!$O484</f>
        <v>null</v>
      </c>
      <c r="I590" s="366" t="s">
        <v>886</v>
      </c>
    </row>
    <row r="591" spans="2:9" s="368" customFormat="1">
      <c r="B591" s="368">
        <v>50</v>
      </c>
      <c r="C591" s="366" t="str">
        <f>lng_gameinfo!$O229</f>
        <v>교배 연구 5</v>
      </c>
      <c r="D591" s="366" t="str">
        <f>lng_gameinfo!$O293</f>
        <v>이번에도 제가 말씀드린 가축을 얻는데 성공하신 것 같군요. 이번 만큼은 정말 대단하시군요.</v>
      </c>
      <c r="E591" s="368">
        <v>1</v>
      </c>
      <c r="F591" s="366" t="str">
        <f>lng_gameinfo!$O357</f>
        <v>더 높은 자리로 오르기 위해서는 쉬지 말아야 합니다. 또 다른 품종의 가축을 얻는데 도전해 보십시오.</v>
      </c>
      <c r="G591" s="366" t="str">
        <f>lng_gameinfo!$O421</f>
        <v>null</v>
      </c>
      <c r="H591" s="366" t="str">
        <f>lng_gameinfo!$O485</f>
        <v>null</v>
      </c>
      <c r="I591" s="366" t="s">
        <v>886</v>
      </c>
    </row>
    <row r="592" spans="2:9" s="368" customFormat="1">
      <c r="B592" s="368">
        <v>51</v>
      </c>
      <c r="C592" s="366" t="str">
        <f>lng_gameinfo!$O230</f>
        <v>늑대 주의</v>
      </c>
      <c r="D592" s="366" t="str">
        <f>lng_gameinfo!$O294</f>
        <v>목표한 수 만큼의 늑대 사냥에 성공하셨군요. 이왕이면 평소에도 총알 좀 아끼지 말고 열심히 잡아주시면 감사하겠군요.</v>
      </c>
      <c r="E592" s="368">
        <v>3</v>
      </c>
      <c r="F592" s="366" t="str">
        <f>lng_gameinfo!$O358</f>
        <v>마리씨` 최근 늑대의 개체수가 크게 증가되었다고 합니다. 늑대를 잡아오면 보상을 준다니 한번 해보시기 바랍니다.</v>
      </c>
      <c r="G592" s="366" t="str">
        <f>lng_gameinfo!$O422</f>
        <v>늑대가 최근 기승을 부린다고 하는군요. 협회에서 개채수 조절을 목적으로 늑대를 사냥해온다면 보상을 준다니 알아두십시오.</v>
      </c>
      <c r="H592" s="366" t="str">
        <f>lng_gameinfo!$O486</f>
        <v>짜요 목장 인근에 늑대가 너무 많이 보이는 것 같지 않습니까? 저희 목장에도 피해가 올지 모르니 꾸준히 늑대를 사냥해 주시면 감사하겠군요.</v>
      </c>
      <c r="I592" s="366" t="s">
        <v>886</v>
      </c>
    </row>
    <row r="593" spans="1:27" s="368" customFormat="1">
      <c r="B593" s="368">
        <v>52</v>
      </c>
      <c r="C593" s="366" t="str">
        <f>lng_gameinfo!$O231</f>
        <v>끝나지 않는 거래</v>
      </c>
      <c r="D593" s="366" t="str">
        <f>lng_gameinfo!$O295</f>
        <v>매출 목표를 달성하신 겁니까?</v>
      </c>
      <c r="E593" s="366">
        <v>3</v>
      </c>
      <c r="F593" s="366" t="str">
        <f>lng_gameinfo!$O359</f>
        <v>최근 거래는 성실히 임하고 있습니까? 그런 의미에서 어디 목표 금액을 달성해보시는 건 어떻습니까.</v>
      </c>
      <c r="G593" s="366" t="str">
        <f>lng_gameinfo!$O423</f>
        <v>목장 주인의 덕목은 많은 수입을 꾸준히 올리는 것이죠. 얼마만큼의 매출을 올릴 것인지 생각해 보시는 것도 나쁘진 않을 겁니다.</v>
      </c>
      <c r="H593" s="366" t="str">
        <f>lng_gameinfo!$O487</f>
        <v>제 스마트한 목장의 수입량을 따라오기 위해서 간단한 도전거리를 내드리도록 하겠습니다.</v>
      </c>
      <c r="I593" s="366" t="s">
        <v>886</v>
      </c>
    </row>
    <row r="594" spans="1:27" s="368" customFormat="1">
      <c r="B594" s="368">
        <v>53</v>
      </c>
      <c r="C594" s="366" t="str">
        <f>lng_gameinfo!$O232</f>
        <v>영농 후계자</v>
      </c>
      <c r="D594" s="366" t="str">
        <f>lng_gameinfo!$O296</f>
        <v>흠` 충분한 건초를 모으는데 성공하신 것 같군요.</v>
      </c>
      <c r="E594" s="366">
        <v>3</v>
      </c>
      <c r="F594" s="366" t="str">
        <f>lng_gameinfo!$O360</f>
        <v>가축들에게 줄 건초를 성실히 재배하자는 취지에서 건초 생산량 목표를 두시는 건 어떻겠습니까?</v>
      </c>
      <c r="G594" s="366" t="str">
        <f>lng_gameinfo!$O424</f>
        <v>건초는 잘 재배하고 있습니까? 설마... 건초 재배가 귀찮다 이런 생각 가지고 있는건 아니시겠죠?</v>
      </c>
      <c r="H594" s="366" t="str">
        <f>lng_gameinfo!$O488</f>
        <v>가축에게 건초를 잘 주어야 우유 생산이 원활하게 이루어지죠. 그런 의미에서 건초 생산에 관한 과제를 하나 내드리죠.</v>
      </c>
      <c r="I594" s="366" t="s">
        <v>886</v>
      </c>
    </row>
    <row r="595" spans="1:27" s="368" customFormat="1">
      <c r="A595" s="366"/>
      <c r="B595" s="368">
        <v>54</v>
      </c>
      <c r="C595" s="366" t="str">
        <f>lng_gameinfo!$O233</f>
        <v>협상 전문가</v>
      </c>
      <c r="D595" s="366" t="str">
        <f>lng_gameinfo!$O297</f>
        <v>연속 거래에 성공하신 모양이군요. 거래를 실패없이 지속적으로 성공시켜 나가면 받는 표창도 잊지 마십시오.</v>
      </c>
      <c r="E595" s="366">
        <v>3</v>
      </c>
      <c r="F595" s="366" t="str">
        <f>lng_gameinfo!$O361</f>
        <v>상인과 연속으로 성공적인 거래를 하는 것은 쉬울 수도 있고` 어려울 수도 있죠. 상인과 연속 거래를 이어나가 보시는 건 어떻습니까?</v>
      </c>
      <c r="G595" s="366" t="str">
        <f>lng_gameinfo!$O425</f>
        <v>적절한 우유 판매량으로 지속적으로 상인거래를 성공해 나가실 수 있겠습니까? 한번 보도록 하죠.</v>
      </c>
      <c r="H595" s="366" t="str">
        <f>lng_gameinfo!$O489</f>
        <v>상인과 연속적으로 거래를 성사시키는 것도 목장 주의 능력중 하나입니다. 이런 간단한 것도 못하진 않겠죠...?</v>
      </c>
      <c r="I595" s="366" t="s">
        <v>886</v>
      </c>
    </row>
    <row r="596" spans="1:27" s="368" customFormat="1">
      <c r="B596" s="368">
        <v>55</v>
      </c>
      <c r="C596" s="366" t="str">
        <f>lng_gameinfo!$O234</f>
        <v>우유왕</v>
      </c>
      <c r="D596" s="366" t="str">
        <f>lng_gameinfo!$O298</f>
        <v>목표한 우유 생산량에 도달하신 겁니까? 잘 하셨습니다.</v>
      </c>
      <c r="E596" s="366">
        <v>3</v>
      </c>
      <c r="F596" s="366" t="str">
        <f>lng_gameinfo!$O362</f>
        <v>우유 생산은 성실히 진행하고 있습니까? 마리씨의 실력이 얼마나 늘었는지 한번 보도록 하겠습니다.</v>
      </c>
      <c r="G596" s="366" t="str">
        <f>lng_gameinfo!$O426</f>
        <v>다양한 방법으로 우유 생산량을 늘릴 수 있죠. 짜요 목장의 우유 생산량이 얼마나 될지 한번 확인해 볼까요?</v>
      </c>
      <c r="H596" s="366" t="str">
        <f>lng_gameinfo!$O490</f>
        <v>짜요 목장의 우유 생산량이 얼마나 될지 궁금하군요. 그 동안 우유를 짜는 실력이 많이 늘었길 바랍니다.</v>
      </c>
      <c r="I596" s="366" t="s">
        <v>886</v>
      </c>
    </row>
    <row r="597" spans="1:27" s="368" customFormat="1">
      <c r="B597" s="368">
        <v>56</v>
      </c>
      <c r="C597" s="366" t="str">
        <f>lng_gameinfo!$O235</f>
        <v>가축 계획</v>
      </c>
      <c r="D597" s="366" t="str">
        <f>lng_gameinfo!$O299</f>
        <v>가축 교배 목표를 달성하신겁니까? 당장 좋은 가축을 얻지 못했더라도 꾸준히 진행하면 좋은 결과가 있을 것입니다.</v>
      </c>
      <c r="E597" s="366">
        <v>3</v>
      </c>
      <c r="F597" s="366" t="str">
        <f>lng_gameinfo!$O363</f>
        <v>꾸준히 가축 교배를 진행해야 목장이 발전하는 법입니다. 가축을 몇번 교배시켜 보십시오.</v>
      </c>
      <c r="G597" s="366" t="str">
        <f>lng_gameinfo!$O427</f>
        <v>목장의 발전도는 어떻습니까? 가축 교배는 꾸준히 진행하고 있겠죠?</v>
      </c>
      <c r="H597" s="366" t="str">
        <f>lng_gameinfo!$O491</f>
        <v>가축 교배에 투자하는 것은 곧 미래에 투자하는 것과 같습니다. 그런 의미에서 가축 교배를 몇번 진행해 보십시오.</v>
      </c>
      <c r="I597" s="366" t="s">
        <v>886</v>
      </c>
    </row>
    <row r="598" spans="1:27" s="368" customFormat="1">
      <c r="B598" s="368">
        <v>57</v>
      </c>
      <c r="C598" s="366" t="str">
        <f>lng_gameinfo!$O236</f>
        <v>부자 목장</v>
      </c>
      <c r="D598" s="366" t="str">
        <f>lng_gameinfo!$O300</f>
        <v>목표 매출을 달성하는 데 성공한 모양이군요.</v>
      </c>
      <c r="E598" s="366">
        <v>2</v>
      </c>
      <c r="F598" s="366" t="str">
        <f>lng_gameinfo!$O364</f>
        <v>최고의 목장의 수준에 도달하고 싶으신가요?</v>
      </c>
      <c r="G598" s="366" t="str">
        <f>lng_gameinfo!$O428</f>
        <v>먼저 그만한 매출을 내보시는게 어떻습니까.</v>
      </c>
      <c r="H598" s="366" t="str">
        <f>lng_gameinfo!$O492</f>
        <v>null</v>
      </c>
      <c r="I598" s="366" t="s">
        <v>886</v>
      </c>
    </row>
    <row r="599" spans="1:27" s="368" customFormat="1">
      <c r="B599" s="368">
        <v>58</v>
      </c>
      <c r="C599" s="366" t="str">
        <f>lng_gameinfo!$O237</f>
        <v>동물 농장!</v>
      </c>
      <c r="D599" s="366" t="str">
        <f>lng_gameinfo!$O301</f>
        <v>교배 목표 달성량을 채우셨군요. 꾸준한 교배로 동물을 지속해서 향살할 수 있다는 점을 잊지 마십시오.</v>
      </c>
      <c r="E599" s="366">
        <v>2</v>
      </c>
      <c r="F599" s="366" t="str">
        <f>lng_gameinfo!$O365</f>
        <v>동물 교배는 계속 하고 있습니까? 보아하니` 전혀 손 안대고 있는건 아닌지 의심되는군요.</v>
      </c>
      <c r="G599" s="366" t="str">
        <f>lng_gameinfo!$O429</f>
        <v>좋은 가축들을 모아두면 언젠가 쓰일 날이 생기게 될 겁니다.</v>
      </c>
      <c r="H599" s="366" t="str">
        <f>lng_gameinfo!$O493</f>
        <v>null</v>
      </c>
      <c r="I599" s="366" t="s">
        <v>886</v>
      </c>
    </row>
    <row r="600" spans="1:27" s="368" customFormat="1">
      <c r="B600" s="368">
        <v>59</v>
      </c>
      <c r="C600" s="366" t="str">
        <f>lng_gameinfo!$O238</f>
        <v>우유의 황제</v>
      </c>
      <c r="D600" s="366" t="str">
        <f>lng_gameinfo!$O302</f>
        <v>충분한 우유를 생산하셨군요. 어떻게 해야 우유가 많이 생산되는지 잘 기억하십시오.</v>
      </c>
      <c r="E600" s="366">
        <v>2</v>
      </c>
      <c r="F600" s="366" t="str">
        <f>lng_gameinfo!$O366</f>
        <v>짜요 목장의 우유 생산력은 이 주변에서 꽤나 유명하죠. 알고 계셨습니까?</v>
      </c>
      <c r="G600" s="366" t="str">
        <f>lng_gameinfo!$O430</f>
        <v>그런 의미에서 어디 짜요 목장의 우유 생산량을 한번 보도록 하죠.</v>
      </c>
      <c r="H600" s="366" t="str">
        <f>lng_gameinfo!$O494</f>
        <v>null</v>
      </c>
      <c r="I600" s="366" t="s">
        <v>886</v>
      </c>
    </row>
    <row r="601" spans="1:27" s="368" customFormat="1">
      <c r="B601" s="368">
        <v>60</v>
      </c>
      <c r="C601" s="366" t="str">
        <f>lng_gameinfo!$O239</f>
        <v>대농장</v>
      </c>
      <c r="D601" s="366" t="str">
        <f>lng_gameinfo!$O303</f>
        <v>흠` 충분한 건초를 모으는 데 성공하신 것 같군요.</v>
      </c>
      <c r="E601" s="366">
        <v>3</v>
      </c>
      <c r="F601" s="366" t="str">
        <f>lng_gameinfo!$O367</f>
        <v>건초 생산은 잘 이루어지고 있습니까?</v>
      </c>
      <c r="G601" s="366" t="str">
        <f>lng_gameinfo!$O431</f>
        <v>귀찮을지도 모르겠지만` 건초 생산은 곧 동물의 애정과도 같다고 생각해주시길 바랍니다.</v>
      </c>
      <c r="H601" s="366" t="str">
        <f>lng_gameinfo!$O495</f>
        <v>그런 의미에서 건초를 열심히 생산하면 선물을 드리도록 하죠.</v>
      </c>
      <c r="I601" s="366" t="s">
        <v>886</v>
      </c>
    </row>
    <row r="602" spans="1:27" s="368" customFormat="1">
      <c r="B602" s="368">
        <v>61</v>
      </c>
      <c r="C602" s="366" t="str">
        <f>lng_gameinfo!$O240</f>
        <v>하트가 열리는 나무</v>
      </c>
      <c r="D602" s="366" t="str">
        <f>lng_gameinfo!$O304</f>
        <v>하트 재배에는 끈기를 요구하죠. 잘하셨습니다.</v>
      </c>
      <c r="E602" s="366">
        <v>2</v>
      </c>
      <c r="F602" s="366" t="str">
        <f>lng_gameinfo!$O368</f>
        <v>최근 하트 생산은 꾸준히 진행되고 있는지 궁금하군요.</v>
      </c>
      <c r="G602" s="366" t="str">
        <f>lng_gameinfo!$O432</f>
        <v>교배를 게을리 하는 건 아닌지 의심됩니다만... 하트 생산 한번 해보시는 게 어떻습니까?</v>
      </c>
      <c r="H602" s="366" t="str">
        <f>lng_gameinfo!$O496</f>
        <v>null</v>
      </c>
      <c r="I602" s="366" t="s">
        <v>886</v>
      </c>
    </row>
    <row r="603" spans="1:27" s="368" customFormat="1">
      <c r="B603" s="368">
        <v>62</v>
      </c>
      <c r="C603" s="366" t="str">
        <f>lng_gameinfo!$O241</f>
        <v>늑대 사냥꾼</v>
      </c>
      <c r="D603" s="366" t="str">
        <f>lng_gameinfo!$O305</f>
        <v>총을 쏘는데 소질이 상당하신 것 같군요. 사냥꾼을 하셔도 될 것 같습니다만.</v>
      </c>
      <c r="E603" s="366">
        <v>2</v>
      </c>
      <c r="F603" s="366" t="str">
        <f>lng_gameinfo!$O369</f>
        <v>늑대들은 정말 끝도 없이 나타나는군요.</v>
      </c>
      <c r="G603" s="366" t="str">
        <f>lng_gameinfo!$O433</f>
        <v>들리는 바에 의하면 짜요 목장의 늑대 사냥 실력이 보통이 아니라는데... 늑대 퇴치를 부탁드려도 되겠습니까?</v>
      </c>
      <c r="H603" s="366" t="str">
        <f>lng_gameinfo!$O497</f>
        <v>null</v>
      </c>
      <c r="I603" s="366" t="s">
        <v>886</v>
      </c>
    </row>
    <row r="604" spans="1:27" s="368" customFormat="1">
      <c r="B604" s="368">
        <v>63</v>
      </c>
      <c r="C604" s="366" t="str">
        <f>lng_gameinfo!$O242</f>
        <v>최고급 우유 생산지</v>
      </c>
      <c r="D604" s="366" t="str">
        <f>lng_gameinfo!$O306</f>
        <v>더 좋은 동물이 왜 필요한지 궁금하신가요? 앞으로 분명 필요하게 될 일이 있을 겁니다.</v>
      </c>
      <c r="E604" s="366">
        <v>2</v>
      </c>
      <c r="F604" s="366" t="str">
        <f>lng_gameinfo!$O370</f>
        <v>짜요 목장의 우유 품질이 오랫동안 정체되어있는 것 같군요.</v>
      </c>
      <c r="G604" s="366" t="str">
        <f>lng_gameinfo!$O434</f>
        <v>우유의 신선도를 올린다면 제가 준비한 선물을 드리도록 하겠습니다.</v>
      </c>
      <c r="H604" s="366" t="str">
        <f>lng_gameinfo!$O498</f>
        <v>null</v>
      </c>
      <c r="I604" s="366" t="s">
        <v>886</v>
      </c>
    </row>
    <row r="605" spans="1:27" s="365" customFormat="1">
      <c r="A605" s="365" t="s">
        <v>1303</v>
      </c>
      <c r="S605" s="368"/>
      <c r="T605" s="368"/>
      <c r="U605" s="368"/>
      <c r="V605" s="368"/>
      <c r="W605" s="368"/>
      <c r="X605" s="368"/>
      <c r="Y605" s="368"/>
      <c r="Z605" s="368"/>
      <c r="AA605" s="368"/>
    </row>
    <row r="606" spans="1:27" s="365" customFormat="1">
      <c r="A606" s="365" t="s">
        <v>1304</v>
      </c>
      <c r="B606" s="365" t="s">
        <v>1305</v>
      </c>
      <c r="C606" s="365" t="s">
        <v>689</v>
      </c>
      <c r="S606" s="368"/>
      <c r="T606" s="368"/>
      <c r="U606" s="368"/>
      <c r="V606" s="368"/>
      <c r="W606" s="368"/>
      <c r="X606" s="368"/>
      <c r="Y606" s="368"/>
      <c r="Z606" s="368"/>
      <c r="AA606" s="368"/>
    </row>
    <row r="607" spans="1:27">
      <c r="A607" s="368"/>
      <c r="B607" s="436" t="s">
        <v>1157</v>
      </c>
      <c r="C607" s="436" t="str">
        <f>lng_gameinfo!$O502</f>
        <v>목장에 가축을 최대 (n)마리 배치해보세요.</v>
      </c>
      <c r="D607" s="368"/>
      <c r="E607" s="368"/>
      <c r="S607" s="368"/>
      <c r="T607" s="368"/>
      <c r="U607" s="368"/>
      <c r="V607" s="368"/>
      <c r="W607" s="368"/>
      <c r="X607" s="368"/>
      <c r="Y607" s="368"/>
      <c r="Z607" s="368"/>
      <c r="AA607" s="368"/>
    </row>
    <row r="608" spans="1:27">
      <c r="A608" s="371"/>
      <c r="B608" s="436" t="s">
        <v>1161</v>
      </c>
      <c r="C608" s="436" t="str">
        <f>lng_gameinfo!$O503</f>
        <v>건초를 (n)개 생산하세요.</v>
      </c>
      <c r="D608" s="371"/>
      <c r="E608" s="371"/>
      <c r="F608" s="433"/>
      <c r="G608" s="433"/>
      <c r="S608" s="368"/>
      <c r="T608" s="368"/>
      <c r="U608" s="368"/>
      <c r="V608" s="368"/>
      <c r="W608" s="368"/>
      <c r="X608" s="368"/>
      <c r="Y608" s="368"/>
      <c r="Z608" s="368"/>
      <c r="AA608" s="368"/>
    </row>
    <row r="609" spans="1:27">
      <c r="A609" s="371"/>
      <c r="B609" s="436" t="s">
        <v>1175</v>
      </c>
      <c r="C609" s="436" t="str">
        <f>lng_gameinfo!$O504</f>
        <v>착유기를 (n)단계로 향상시키세요.</v>
      </c>
      <c r="D609" s="371"/>
      <c r="E609" s="371"/>
      <c r="F609" s="433"/>
      <c r="G609" s="433"/>
      <c r="S609" s="368"/>
      <c r="T609" s="368"/>
      <c r="U609" s="368"/>
      <c r="V609" s="368"/>
      <c r="W609" s="368"/>
      <c r="X609" s="368"/>
      <c r="Y609" s="368"/>
      <c r="Z609" s="368"/>
      <c r="AA609" s="368"/>
    </row>
    <row r="610" spans="1:27">
      <c r="A610" s="371"/>
      <c r="B610" s="436" t="s">
        <v>1243</v>
      </c>
      <c r="C610" s="436" t="str">
        <f>lng_gameinfo!$O505</f>
        <v>우유탱크를 (n)단계로 향상시키세요.</v>
      </c>
      <c r="D610" s="371"/>
      <c r="E610" s="371"/>
      <c r="F610" s="433"/>
      <c r="G610" s="433"/>
      <c r="S610" s="368"/>
      <c r="T610" s="368"/>
      <c r="U610" s="368"/>
      <c r="V610" s="368"/>
      <c r="W610" s="368"/>
      <c r="X610" s="368"/>
      <c r="Y610" s="368"/>
      <c r="Z610" s="368"/>
      <c r="AA610" s="368"/>
    </row>
    <row r="611" spans="1:27">
      <c r="A611" s="433"/>
      <c r="B611" s="436" t="s">
        <v>1177</v>
      </c>
      <c r="C611" s="436" t="str">
        <f>lng_gameinfo!$O506</f>
        <v>알바 아이템 (n)번 사용하기</v>
      </c>
      <c r="D611" s="433"/>
      <c r="E611" s="433"/>
      <c r="F611" s="433"/>
      <c r="G611" s="433"/>
      <c r="S611" s="368"/>
      <c r="T611" s="368"/>
      <c r="U611" s="368"/>
      <c r="V611" s="368"/>
      <c r="W611" s="368"/>
      <c r="X611" s="368"/>
      <c r="Y611" s="368"/>
      <c r="Z611" s="368"/>
      <c r="AA611" s="368"/>
    </row>
    <row r="612" spans="1:27">
      <c r="A612" s="433"/>
      <c r="B612" s="436" t="s">
        <v>1158</v>
      </c>
      <c r="C612" s="436" t="str">
        <f>lng_gameinfo!$O507</f>
        <v>늑대 (n)마리 잡아 보세요.</v>
      </c>
      <c r="D612" s="433"/>
      <c r="E612" s="433"/>
      <c r="F612" s="433"/>
      <c r="G612" s="433"/>
      <c r="S612" s="368"/>
      <c r="T612" s="368"/>
      <c r="U612" s="368"/>
      <c r="V612" s="368"/>
      <c r="W612" s="368"/>
      <c r="X612" s="368"/>
      <c r="Y612" s="368"/>
      <c r="Z612" s="368"/>
      <c r="AA612" s="368"/>
    </row>
    <row r="613" spans="1:27">
      <c r="A613" s="433"/>
      <c r="B613" s="436" t="s">
        <v>1178</v>
      </c>
      <c r="C613" s="436" t="str">
        <f>lng_gameinfo!$O508</f>
        <v>긴급지원을 (n)번 사용해보세요.</v>
      </c>
      <c r="D613" s="433"/>
      <c r="E613" s="433"/>
      <c r="F613" s="433"/>
      <c r="G613" s="433"/>
      <c r="S613" s="368"/>
      <c r="T613" s="368"/>
      <c r="U613" s="368"/>
      <c r="V613" s="368"/>
      <c r="W613" s="368"/>
      <c r="X613" s="368"/>
      <c r="Y613" s="368"/>
      <c r="Z613" s="368"/>
      <c r="AA613" s="368"/>
    </row>
    <row r="614" spans="1:27">
      <c r="A614" s="433"/>
      <c r="B614" s="436" t="s">
        <v>1171</v>
      </c>
      <c r="C614" s="436" t="str">
        <f>lng_gameinfo!$O509</f>
        <v>경작지를 (n)개 보유하세요.</v>
      </c>
      <c r="D614" s="433"/>
      <c r="E614" s="433"/>
      <c r="F614" s="433"/>
      <c r="G614" s="433"/>
      <c r="S614" s="368"/>
      <c r="T614" s="368"/>
      <c r="U614" s="368"/>
      <c r="V614" s="368"/>
      <c r="W614" s="368"/>
      <c r="X614" s="368"/>
      <c r="Y614" s="368"/>
      <c r="Z614" s="368"/>
      <c r="AA614" s="368"/>
    </row>
    <row r="615" spans="1:27">
      <c r="A615" s="433"/>
      <c r="B615" s="436" t="s">
        <v>1173</v>
      </c>
      <c r="C615" s="436" t="str">
        <f>lng_gameinfo!$O510</f>
        <v>집을 (n)으로 향상시키세요.</v>
      </c>
      <c r="D615" s="433"/>
      <c r="E615" s="433"/>
      <c r="F615" s="433"/>
      <c r="G615" s="433"/>
      <c r="S615" s="368"/>
      <c r="T615" s="368"/>
      <c r="U615" s="368"/>
      <c r="V615" s="368"/>
      <c r="W615" s="368"/>
      <c r="X615" s="368"/>
      <c r="Y615" s="368"/>
      <c r="Z615" s="368"/>
      <c r="AA615" s="368"/>
    </row>
    <row r="616" spans="1:27">
      <c r="A616" s="433"/>
      <c r="B616" s="436" t="s">
        <v>1168</v>
      </c>
      <c r="C616" s="436" t="str">
        <f>lng_gameinfo!$O511</f>
        <v>명성 레벨을 (n)까지 올려보세요.</v>
      </c>
      <c r="D616" s="433"/>
      <c r="E616" s="433"/>
      <c r="F616" s="433"/>
      <c r="G616" s="433"/>
      <c r="S616" s="368"/>
      <c r="T616" s="368"/>
      <c r="U616" s="368"/>
      <c r="V616" s="368"/>
      <c r="W616" s="368"/>
      <c r="X616" s="368"/>
      <c r="Y616" s="368"/>
      <c r="Z616" s="368"/>
      <c r="AA616" s="368"/>
    </row>
    <row r="617" spans="1:27">
      <c r="A617" s="433"/>
      <c r="B617" s="436" t="s">
        <v>1176</v>
      </c>
      <c r="C617" s="436" t="str">
        <f>lng_gameinfo!$O512</f>
        <v>주입기를 (n)단계로 향상시키세요.</v>
      </c>
      <c r="D617" s="433"/>
      <c r="E617" s="371"/>
      <c r="F617" s="371"/>
      <c r="G617" s="371"/>
      <c r="H617" s="371"/>
      <c r="I617" s="371"/>
      <c r="J617" s="371"/>
      <c r="K617" s="371"/>
      <c r="L617" s="371"/>
      <c r="S617" s="368"/>
      <c r="T617" s="368"/>
      <c r="U617" s="368"/>
      <c r="V617" s="368"/>
      <c r="W617" s="368"/>
      <c r="X617" s="368"/>
      <c r="Y617" s="368"/>
      <c r="Z617" s="368"/>
      <c r="AA617" s="368"/>
    </row>
    <row r="618" spans="1:27">
      <c r="A618" s="433"/>
      <c r="B618" s="436" t="s">
        <v>1159</v>
      </c>
      <c r="C618" s="436" t="str">
        <f>lng_gameinfo!$O513</f>
        <v>여러 달 거래하여 (n)만 코인 매출에 도달하세요.</v>
      </c>
      <c r="D618" s="433"/>
      <c r="E618" s="371"/>
      <c r="F618" s="371"/>
      <c r="G618" s="371"/>
      <c r="H618" s="371"/>
      <c r="I618" s="371"/>
      <c r="J618" s="371"/>
      <c r="K618" s="371"/>
      <c r="L618" s="371"/>
      <c r="S618" s="368"/>
      <c r="T618" s="368"/>
      <c r="U618" s="368"/>
      <c r="V618" s="368"/>
      <c r="W618" s="368"/>
      <c r="X618" s="368"/>
      <c r="Y618" s="368"/>
      <c r="Z618" s="368"/>
      <c r="AA618" s="368"/>
    </row>
    <row r="619" spans="1:27">
      <c r="A619" s="371"/>
      <c r="B619" s="436" t="s">
        <v>1169</v>
      </c>
      <c r="C619" s="436" t="str">
        <f>lng_gameinfo!$O514</f>
        <v>친구를 (n)명 추가하세요.</v>
      </c>
      <c r="D619" s="371"/>
      <c r="E619" s="371"/>
      <c r="F619" s="371"/>
      <c r="G619" s="371"/>
      <c r="H619" s="371"/>
      <c r="I619" s="371"/>
      <c r="J619" s="371"/>
      <c r="K619" s="371"/>
      <c r="L619" s="371"/>
      <c r="S619" s="368"/>
      <c r="T619" s="368"/>
      <c r="U619" s="368"/>
      <c r="V619" s="368"/>
      <c r="W619" s="368"/>
      <c r="X619" s="368"/>
      <c r="Y619" s="368"/>
      <c r="Z619" s="368"/>
      <c r="AA619" s="368"/>
    </row>
    <row r="620" spans="1:27">
      <c r="A620" s="371"/>
      <c r="B620" s="436" t="s">
        <v>1170</v>
      </c>
      <c r="C620" s="436" t="str">
        <f>lng_gameinfo!$O515</f>
        <v>친구에게 하트를 (n)개 선물해보세요.</v>
      </c>
      <c r="D620" s="371"/>
      <c r="E620" s="371"/>
      <c r="F620" s="371"/>
      <c r="G620" s="371"/>
      <c r="H620" s="371"/>
      <c r="I620" s="371"/>
      <c r="J620" s="371"/>
      <c r="K620" s="371"/>
      <c r="L620" s="371"/>
      <c r="S620" s="368"/>
      <c r="T620" s="368"/>
      <c r="U620" s="368"/>
      <c r="V620" s="368"/>
      <c r="W620" s="368"/>
      <c r="X620" s="368"/>
      <c r="Y620" s="368"/>
      <c r="Z620" s="368"/>
      <c r="AA620" s="368"/>
    </row>
    <row r="621" spans="1:27">
      <c r="A621" s="371"/>
      <c r="B621" s="436" t="s">
        <v>1167</v>
      </c>
      <c r="C621" s="436" t="str">
        <f>lng_gameinfo!$O516</f>
        <v>일반 교배를 (n)번 해보세요.</v>
      </c>
      <c r="D621" s="371"/>
      <c r="E621" s="371"/>
      <c r="F621" s="371"/>
      <c r="G621" s="371"/>
      <c r="H621" s="371"/>
      <c r="I621" s="371"/>
      <c r="J621" s="371"/>
      <c r="K621" s="371"/>
      <c r="L621" s="371"/>
      <c r="S621" s="368"/>
      <c r="T621" s="368"/>
      <c r="U621" s="368"/>
      <c r="V621" s="368"/>
      <c r="W621" s="368"/>
      <c r="X621" s="368"/>
      <c r="Y621" s="368"/>
      <c r="Z621" s="368"/>
      <c r="AA621" s="368"/>
    </row>
    <row r="622" spans="1:27">
      <c r="A622" s="433"/>
      <c r="B622" s="437" t="s">
        <v>1172</v>
      </c>
      <c r="C622" s="436" t="str">
        <f>lng_gameinfo!$O517</f>
        <v>가축 인벤토리를 (n)회 확장하세요.</v>
      </c>
      <c r="D622" s="371"/>
      <c r="E622" s="371"/>
      <c r="F622" s="371"/>
      <c r="G622" s="371"/>
      <c r="H622" s="371"/>
      <c r="I622" s="371"/>
      <c r="J622" s="371"/>
      <c r="K622" s="371"/>
      <c r="L622" s="371"/>
      <c r="S622" s="368"/>
      <c r="T622" s="368"/>
      <c r="U622" s="368"/>
      <c r="V622" s="368"/>
      <c r="W622" s="368"/>
      <c r="X622" s="368"/>
      <c r="Y622" s="368"/>
      <c r="Z622" s="368"/>
      <c r="AA622" s="368"/>
    </row>
    <row r="623" spans="1:27">
      <c r="A623" s="433"/>
      <c r="B623" s="437" t="s">
        <v>1162</v>
      </c>
      <c r="C623" s="436" t="str">
        <f>lng_gameinfo!$O518</f>
        <v>연속으로 거래를 (n)번 성공하세요.</v>
      </c>
      <c r="D623" s="371"/>
      <c r="E623" s="371"/>
      <c r="F623" s="371"/>
      <c r="G623" s="371"/>
      <c r="H623" s="371"/>
      <c r="I623" s="371"/>
      <c r="J623" s="371"/>
      <c r="K623" s="371"/>
      <c r="L623" s="371"/>
      <c r="S623" s="368"/>
      <c r="T623" s="368"/>
      <c r="U623" s="368"/>
      <c r="V623" s="368"/>
      <c r="W623" s="368"/>
      <c r="X623" s="368"/>
      <c r="Y623" s="368"/>
      <c r="Z623" s="368"/>
      <c r="AA623" s="368"/>
    </row>
    <row r="624" spans="1:27">
      <c r="A624" s="433"/>
      <c r="B624" s="437" t="s">
        <v>1166</v>
      </c>
      <c r="C624" s="436" t="str">
        <f>lng_gameinfo!$O519</f>
        <v>여러 달 동안 우유를 (n)배럴 생산해 거래해 보세요.</v>
      </c>
      <c r="D624" s="371"/>
      <c r="E624" s="371"/>
      <c r="F624" s="371"/>
      <c r="G624" s="371"/>
      <c r="H624" s="371"/>
      <c r="I624" s="371"/>
      <c r="J624" s="371"/>
      <c r="K624" s="371"/>
      <c r="L624" s="371"/>
      <c r="S624" s="368"/>
      <c r="T624" s="368"/>
      <c r="U624" s="368"/>
      <c r="V624" s="368"/>
      <c r="W624" s="368"/>
      <c r="X624" s="368"/>
      <c r="Y624" s="368"/>
      <c r="Z624" s="368"/>
      <c r="AA624" s="368"/>
    </row>
    <row r="625" spans="1:27">
      <c r="A625" s="433"/>
      <c r="B625" s="437" t="s">
        <v>1174</v>
      </c>
      <c r="C625" s="436" t="str">
        <f>lng_gameinfo!$O520</f>
        <v>양동이를 (n)단계로 향상시키세요.</v>
      </c>
      <c r="D625" s="371"/>
      <c r="E625" s="371"/>
      <c r="F625" s="371"/>
      <c r="G625" s="371"/>
      <c r="H625" s="371"/>
      <c r="I625" s="371"/>
      <c r="J625" s="371"/>
      <c r="K625" s="371"/>
      <c r="L625" s="371"/>
      <c r="S625" s="368"/>
      <c r="T625" s="368"/>
      <c r="U625" s="368"/>
      <c r="V625" s="368"/>
      <c r="W625" s="368"/>
      <c r="X625" s="368"/>
      <c r="Y625" s="368"/>
      <c r="Z625" s="368"/>
      <c r="AA625" s="368"/>
    </row>
    <row r="626" spans="1:27">
      <c r="A626" s="433"/>
      <c r="B626" s="437" t="s">
        <v>1160</v>
      </c>
      <c r="C626" s="436" t="str">
        <f>lng_gameinfo!$O521</f>
        <v>하트를 (n)개 수확해 보세요.</v>
      </c>
      <c r="D626" s="371"/>
      <c r="E626" s="371"/>
      <c r="F626" s="371"/>
      <c r="G626" s="371"/>
      <c r="H626" s="371"/>
      <c r="I626" s="371"/>
      <c r="J626" s="371"/>
      <c r="K626" s="371"/>
      <c r="L626" s="371"/>
      <c r="S626" s="368"/>
      <c r="T626" s="368"/>
      <c r="U626" s="368"/>
      <c r="V626" s="368"/>
      <c r="W626" s="368"/>
      <c r="X626" s="368"/>
      <c r="Y626" s="368"/>
      <c r="Z626" s="368"/>
      <c r="AA626" s="368"/>
    </row>
    <row r="627" spans="1:27">
      <c r="A627" s="433"/>
      <c r="B627" s="437" t="s">
        <v>1165</v>
      </c>
      <c r="C627" s="436" t="str">
        <f>lng_gameinfo!$O522</f>
        <v>1회 거래로 (n)만 코인의 수입을 올리세요.</v>
      </c>
      <c r="D627" s="371"/>
      <c r="E627" s="371"/>
      <c r="F627" s="371"/>
      <c r="G627" s="371"/>
      <c r="H627" s="371"/>
      <c r="I627" s="371"/>
      <c r="J627" s="371"/>
      <c r="K627" s="371"/>
      <c r="L627" s="371"/>
      <c r="S627" s="368"/>
      <c r="T627" s="368"/>
      <c r="U627" s="368"/>
      <c r="V627" s="368"/>
      <c r="W627" s="368"/>
      <c r="X627" s="368"/>
      <c r="Y627" s="368"/>
      <c r="Z627" s="368"/>
      <c r="AA627" s="368"/>
    </row>
    <row r="628" spans="1:27">
      <c r="B628" s="437" t="s">
        <v>1164</v>
      </c>
      <c r="C628" s="436" t="str">
        <f>lng_gameinfo!$O523</f>
        <v>1회 거래로 (n)배럴의 우유를 판매하세요.</v>
      </c>
      <c r="E628" s="371"/>
      <c r="F628" s="371"/>
      <c r="G628" s="371"/>
      <c r="H628" s="371"/>
      <c r="I628" s="371"/>
      <c r="J628" s="371"/>
      <c r="K628" s="371"/>
      <c r="L628" s="371"/>
      <c r="S628" s="368"/>
      <c r="T628" s="368"/>
      <c r="U628" s="368"/>
      <c r="V628" s="368"/>
      <c r="W628" s="368"/>
      <c r="X628" s="368"/>
      <c r="Y628" s="368"/>
      <c r="Z628" s="368"/>
      <c r="AA628" s="368"/>
    </row>
    <row r="629" spans="1:27">
      <c r="B629" s="437" t="s">
        <v>1163</v>
      </c>
      <c r="C629" s="436" t="str">
        <f>lng_gameinfo!$O524</f>
        <v>신선도 (n) 이상의 우유를 판매하세요.</v>
      </c>
      <c r="E629" s="371"/>
      <c r="F629" s="371"/>
      <c r="G629" s="371"/>
      <c r="H629" s="371"/>
      <c r="I629" s="371"/>
      <c r="J629" s="371"/>
      <c r="K629" s="371"/>
      <c r="L629" s="371"/>
      <c r="S629" s="368"/>
      <c r="T629" s="368"/>
      <c r="U629" s="368"/>
      <c r="V629" s="368"/>
      <c r="W629" s="368"/>
      <c r="X629" s="368"/>
      <c r="Y629" s="368"/>
      <c r="Z629" s="368"/>
      <c r="AA629" s="368"/>
    </row>
    <row r="630" spans="1:27">
      <c r="B630" s="437" t="s">
        <v>1326</v>
      </c>
      <c r="C630" s="436" t="str">
        <f>lng_gameinfo!$O525</f>
        <v>(n)를 획득하고 목장에  배치해 보세요.</v>
      </c>
      <c r="E630" s="371"/>
      <c r="F630" s="371"/>
      <c r="G630" s="371"/>
      <c r="H630" s="371"/>
      <c r="I630" s="371"/>
      <c r="J630" s="371"/>
      <c r="K630" s="371"/>
      <c r="L630" s="371"/>
      <c r="S630" s="368"/>
      <c r="T630" s="368"/>
      <c r="U630" s="368"/>
      <c r="V630" s="368"/>
      <c r="W630" s="368"/>
      <c r="X630" s="368"/>
      <c r="Y630" s="368"/>
      <c r="Z630" s="368"/>
      <c r="AA630" s="368"/>
    </row>
    <row r="631" spans="1:27">
      <c r="B631" s="437" t="s">
        <v>2109</v>
      </c>
      <c r="C631" s="436" t="str">
        <f>lng_gameinfo!$O526</f>
        <v>프리미엄 교배를 (n)번 해보세요.</v>
      </c>
      <c r="E631" s="433"/>
      <c r="F631" s="371"/>
      <c r="G631" s="371"/>
      <c r="H631" s="371"/>
      <c r="I631" s="371"/>
      <c r="J631" s="371"/>
      <c r="K631" s="371"/>
      <c r="L631" s="371"/>
      <c r="S631" s="368"/>
      <c r="T631" s="368"/>
      <c r="U631" s="368"/>
      <c r="V631" s="368"/>
      <c r="W631" s="368"/>
      <c r="X631" s="368"/>
      <c r="Y631" s="368"/>
      <c r="Z631" s="368"/>
      <c r="AA631" s="368"/>
    </row>
    <row r="632" spans="1:27">
      <c r="B632" s="366" t="s">
        <v>1615</v>
      </c>
      <c r="C632" s="436" t="str">
        <f>lng_gameinfo!$O527</f>
        <v>목장환경을 (n)단계로 향상시키세요.</v>
      </c>
      <c r="E632" s="433"/>
      <c r="F632" s="371"/>
      <c r="G632" s="371"/>
      <c r="H632" s="371"/>
      <c r="I632" s="371"/>
      <c r="J632" s="371"/>
      <c r="K632" s="371"/>
      <c r="L632" s="371"/>
      <c r="S632" s="368"/>
      <c r="T632" s="368"/>
      <c r="U632" s="368"/>
      <c r="V632" s="368"/>
      <c r="W632" s="368"/>
      <c r="X632" s="368"/>
      <c r="Y632" s="368"/>
      <c r="Z632" s="368"/>
      <c r="AA632" s="368"/>
    </row>
    <row r="633" spans="1:27" s="438" customFormat="1">
      <c r="A633" s="438" t="s">
        <v>2865</v>
      </c>
      <c r="C633" s="439"/>
      <c r="E633" s="440"/>
    </row>
    <row r="634" spans="1:27" s="438" customFormat="1">
      <c r="A634" s="438" t="s">
        <v>2866</v>
      </c>
      <c r="B634" s="438" t="s">
        <v>2867</v>
      </c>
      <c r="C634" s="439" t="s">
        <v>2868</v>
      </c>
      <c r="D634" s="438" t="s">
        <v>2869</v>
      </c>
      <c r="E634" s="440" t="s">
        <v>2870</v>
      </c>
    </row>
    <row r="635" spans="1:27">
      <c r="B635" s="366" t="s">
        <v>2871</v>
      </c>
      <c r="C635" s="436" t="s">
        <v>2872</v>
      </c>
      <c r="D635" s="366" t="str">
        <f>lng_gameinfo!$O529</f>
        <v>기본 기능 안내</v>
      </c>
      <c r="E635" s="371">
        <v>5500</v>
      </c>
    </row>
    <row r="636" spans="1:27">
      <c r="B636" s="366" t="s">
        <v>2874</v>
      </c>
      <c r="C636" s="436" t="str">
        <f>"ui_tuto_" &amp; B636</f>
        <v>ui_tuto_inven</v>
      </c>
      <c r="D636" s="366" t="str">
        <f>lng_gameinfo!$O530</f>
        <v>인벤토리 안내</v>
      </c>
      <c r="E636" s="371">
        <v>5502</v>
      </c>
    </row>
    <row r="637" spans="1:27">
      <c r="B637" s="366" t="s">
        <v>2276</v>
      </c>
      <c r="C637" s="436" t="str">
        <f>"ui_tuto_" &amp; B637</f>
        <v>ui_tuto_deal</v>
      </c>
      <c r="D637" s="366" t="str">
        <f>lng_gameinfo!$O531</f>
        <v>거래 안내</v>
      </c>
      <c r="E637" s="371">
        <v>5503</v>
      </c>
    </row>
    <row r="638" spans="1:27">
      <c r="B638" s="366" t="s">
        <v>2274</v>
      </c>
      <c r="C638" s="436" t="str">
        <f>"ui_tuto_" &amp; B638</f>
        <v>ui_tuto_secondmonth</v>
      </c>
      <c r="D638" s="366" t="str">
        <f>lng_gameinfo!$O532</f>
        <v>아이템 안내</v>
      </c>
      <c r="E638" s="371">
        <v>5504</v>
      </c>
    </row>
    <row r="639" spans="1:27">
      <c r="B639" s="366" t="s">
        <v>2275</v>
      </c>
      <c r="C639" s="436" t="str">
        <f t="shared" ref="C639:C641" si="2">"ui_tuto_" &amp; B639</f>
        <v>ui_tuto_cropfarm</v>
      </c>
      <c r="D639" s="366" t="str">
        <f>lng_gameinfo!$O533</f>
        <v>경작지 안내</v>
      </c>
      <c r="E639" s="371">
        <v>5507</v>
      </c>
    </row>
    <row r="640" spans="1:27">
      <c r="B640" s="366" t="s">
        <v>1805</v>
      </c>
      <c r="C640" s="436" t="str">
        <f t="shared" si="2"/>
        <v>ui_tuto_wolf</v>
      </c>
      <c r="D640" s="366" t="str">
        <f>lng_gameinfo!$O534</f>
        <v>늑대 안내</v>
      </c>
      <c r="E640" s="371">
        <v>5508</v>
      </c>
    </row>
    <row r="641" spans="1:27">
      <c r="B641" s="366" t="s">
        <v>2643</v>
      </c>
      <c r="C641" s="436" t="str">
        <f t="shared" si="2"/>
        <v>ui_tuto_main</v>
      </c>
      <c r="D641" s="366" t="str">
        <f>lng_gameinfo!$O535</f>
        <v>메인 메뉴 안내</v>
      </c>
      <c r="E641" s="371">
        <v>5509</v>
      </c>
    </row>
    <row r="642" spans="1:27">
      <c r="B642" s="366" t="s">
        <v>2355</v>
      </c>
      <c r="C642" s="436" t="s">
        <v>2873</v>
      </c>
      <c r="D642" s="366" t="str">
        <f>lng_gameinfo!$O536</f>
        <v>모든 기능 안내</v>
      </c>
      <c r="E642" s="371">
        <v>-1</v>
      </c>
    </row>
    <row r="643" spans="1:27" s="365" customFormat="1">
      <c r="A643" s="365" t="s">
        <v>2360</v>
      </c>
      <c r="C643" s="441"/>
      <c r="D643" s="365" t="s">
        <v>2213</v>
      </c>
      <c r="E643" s="402"/>
      <c r="H643" s="365" t="s">
        <v>2366</v>
      </c>
      <c r="J643" s="365" t="s">
        <v>2367</v>
      </c>
    </row>
    <row r="644" spans="1:27" s="365" customFormat="1">
      <c r="A644" s="365" t="s">
        <v>2356</v>
      </c>
      <c r="B644" s="365" t="s">
        <v>2357</v>
      </c>
      <c r="C644" s="441" t="s">
        <v>2361</v>
      </c>
      <c r="D644" s="441" t="s">
        <v>2362</v>
      </c>
      <c r="E644" s="402" t="s">
        <v>2363</v>
      </c>
    </row>
    <row r="645" spans="1:27">
      <c r="B645" s="366" t="s">
        <v>2365</v>
      </c>
      <c r="C645" s="436">
        <v>2</v>
      </c>
      <c r="D645" s="366" t="str">
        <f>lng_gameinfo!$O538</f>
        <v>1;와! 이것봐요! 1등이래요 1등!!</v>
      </c>
      <c r="E645" s="371" t="str">
        <f>lng_gameinfo!$O543</f>
        <v>2;짜요 목장에 축하할 일이 생기다니` 이런 일도 생기는군요.</v>
      </c>
    </row>
    <row r="646" spans="1:27">
      <c r="B646" s="366" t="s">
        <v>2358</v>
      </c>
      <c r="C646" s="436">
        <v>2</v>
      </c>
      <c r="D646" s="366" t="str">
        <f>lng_gameinfo!$O539</f>
        <v>1;이 정도 대회 성적이라면 폴씨의 목장 따라가는 것도 문제는 아닐것 같아요!</v>
      </c>
      <c r="E646" s="371" t="str">
        <f>lng_gameinfo!$O544</f>
        <v>2;축하는 해 드리겠습니다만.. 뭐 노력해 보시죠.</v>
      </c>
    </row>
    <row r="647" spans="1:27">
      <c r="B647" s="366" t="s">
        <v>2359</v>
      </c>
      <c r="C647" s="436">
        <v>2</v>
      </c>
      <c r="D647" s="366" t="str">
        <f>lng_gameinfo!$O540</f>
        <v>1;이만하면 나름 나쁘지 않은 성적 맞죠?</v>
      </c>
      <c r="E647" s="371" t="str">
        <f>lng_gameinfo!$O545</f>
        <v>2;뭐 수준에 따라 다르긴 하겠지만.. 마리씨 기준이라면 나쁘지는 않은 성적이 맞는 것 같습니다.</v>
      </c>
    </row>
    <row r="648" spans="1:27">
      <c r="B648" s="366" t="s">
        <v>2364</v>
      </c>
      <c r="C648" s="436">
        <v>2</v>
      </c>
      <c r="D648" s="366" t="str">
        <f>lng_gameinfo!$O541</f>
        <v>1;으으.. 조금만 더 잘하면 될 것 같은데.</v>
      </c>
      <c r="E648" s="371" t="str">
        <f>lng_gameinfo!$O546</f>
        <v>2;살다보면 이럴 때도 있지 않겠습니까? 기회는 다음에도 있으니 노력하다 보면 좋은 성적을 거두게 될 겁니다.</v>
      </c>
    </row>
    <row r="649" spans="1:27" s="365" customFormat="1">
      <c r="A649" s="365" t="s">
        <v>2211</v>
      </c>
      <c r="C649" s="365" t="s">
        <v>2212</v>
      </c>
      <c r="F649" s="365" t="s">
        <v>2213</v>
      </c>
      <c r="J649" s="365" t="s">
        <v>2214</v>
      </c>
      <c r="S649" s="366"/>
      <c r="T649" s="366"/>
      <c r="U649" s="366"/>
      <c r="V649" s="366"/>
      <c r="W649" s="366"/>
      <c r="X649" s="366"/>
      <c r="Y649" s="366"/>
      <c r="Z649" s="366"/>
      <c r="AA649" s="366"/>
    </row>
    <row r="650" spans="1:27" s="365" customFormat="1">
      <c r="A650" s="365" t="s">
        <v>2215</v>
      </c>
      <c r="B650" s="365" t="s">
        <v>441</v>
      </c>
      <c r="C650" s="365" t="s">
        <v>2209</v>
      </c>
      <c r="D650" s="365" t="s">
        <v>2210</v>
      </c>
      <c r="E650" s="365" t="s">
        <v>2107</v>
      </c>
      <c r="F650" s="365" t="s">
        <v>2100</v>
      </c>
      <c r="G650" s="365" t="s">
        <v>2101</v>
      </c>
      <c r="H650" s="365" t="s">
        <v>2102</v>
      </c>
      <c r="I650" s="365" t="s">
        <v>2103</v>
      </c>
      <c r="J650" s="365" t="s">
        <v>2104</v>
      </c>
      <c r="K650" s="365" t="s">
        <v>2105</v>
      </c>
      <c r="L650" s="365" t="s">
        <v>2424</v>
      </c>
      <c r="S650" s="366"/>
      <c r="T650" s="366"/>
      <c r="U650" s="366"/>
      <c r="V650" s="366"/>
      <c r="W650" s="366"/>
      <c r="X650" s="366"/>
      <c r="Y650" s="366"/>
      <c r="Z650" s="366"/>
      <c r="AA650" s="366"/>
    </row>
    <row r="651" spans="1:27">
      <c r="B651" s="366">
        <v>0</v>
      </c>
      <c r="C651" s="366">
        <v>6</v>
      </c>
      <c r="D651" s="366" t="str">
        <f>lng_gameinfo!$O548</f>
        <v>2;4년마다 이루어지는 최우수 목장 선정대회에 대해서는 알고 계신게 있었습니까?</v>
      </c>
      <c r="E651" s="366" t="str">
        <f>lng_gameinfo!$O580</f>
        <v>1;음...아뇨. 이런 대회가 있었다는건 좀 알려주셨으면 좋았을 텐데 ㅎㅎ</v>
      </c>
      <c r="F651" s="366" t="str">
        <f>lng_gameinfo!$O612</f>
        <v>2;딱히 알려드리지 않아도 이 지역 목장들은 모두 자동적으로 후보에 올라는 구조이니 알려줄 필요가 없지 않겠습니까?</v>
      </c>
      <c r="G651" s="366" t="str">
        <f>lng_gameinfo!$O644</f>
        <v>1;...안 알려 주셔서 정말 감사하네요. 좀 미리 알면 얼마나 좋았겠어요?</v>
      </c>
      <c r="H651" s="366" t="str">
        <f>lng_gameinfo!$O676</f>
        <v>2;별 말씀을요. 어차피 참가도 못할텐데 미리 알려줘서 뭐하겠습니까? 그러니 감사해하지 않으셔도 됩니다.</v>
      </c>
      <c r="I651" s="366" t="str">
        <f>lng_gameinfo!$O708</f>
        <v>1;...고맙다는거 아니거든요.</v>
      </c>
      <c r="J651" s="366">
        <f>lng_gameinfo!$O740</f>
        <v>0</v>
      </c>
      <c r="K651" s="366">
        <f>lng_gameinfo!$O772</f>
        <v>0</v>
      </c>
      <c r="L651" s="366">
        <f>lng_gameinfo!$O804</f>
        <v>0</v>
      </c>
    </row>
    <row r="652" spans="1:27">
      <c r="B652" s="366">
        <v>1</v>
      </c>
      <c r="C652" s="366">
        <v>6</v>
      </c>
      <c r="D652" s="366" t="str">
        <f>lng_gameinfo!$O549</f>
        <v>2;그나저나 벌써 시간이 이렇게 지나갔군요.</v>
      </c>
      <c r="E652" s="366" t="str">
        <f>lng_gameinfo!$O581</f>
        <v>1;그러게 말이에요.</v>
      </c>
      <c r="F652" s="366" t="str">
        <f>lng_gameinfo!$O613</f>
        <v>2;저의 뛰어난 목장 역시 날이 갈 수록 발전하고 있습니다.</v>
      </c>
      <c r="G652" s="366" t="str">
        <f>lng_gameinfo!$O645</f>
        <v>1;...안 물어봤어요.</v>
      </c>
      <c r="H652" s="366" t="str">
        <f>lng_gameinfo!$O677</f>
        <v>2;더 이상 최고의 자리에 있다고 하더라도` 노력을 게을리하게 되면 다른 지역의 목장들 처럼 인수당하게 되는거죠.</v>
      </c>
      <c r="I652" s="366" t="str">
        <f>lng_gameinfo!$O709</f>
        <v>1;그것도... 안 물어봤어요.</v>
      </c>
      <c r="J652" s="366">
        <f>lng_gameinfo!$O741</f>
        <v>0</v>
      </c>
      <c r="K652" s="366">
        <f>lng_gameinfo!$O773</f>
        <v>0</v>
      </c>
      <c r="L652" s="366">
        <f>lng_gameinfo!$O805</f>
        <v>0</v>
      </c>
    </row>
    <row r="653" spans="1:27">
      <c r="B653" s="366">
        <v>2</v>
      </c>
      <c r="C653" s="366">
        <v>8</v>
      </c>
      <c r="D653" s="366" t="str">
        <f>lng_gameinfo!$O550</f>
        <v>1;그러고 보니 궁금한게 있는데` 폴씨의 그 유명한 목장은 왜 지도에서 보이지 않는거죠?</v>
      </c>
      <c r="E653" s="366" t="str">
        <f>lng_gameinfo!$O582</f>
        <v>2;제 목장의 위치가 궁금하십니까?</v>
      </c>
      <c r="F653" s="366" t="str">
        <f>lng_gameinfo!$O614</f>
        <v>1;아뇨` 당장 그 목장을 인수해버릴려고 생각하고 있었거든요.</v>
      </c>
      <c r="G653" s="366" t="str">
        <f>lng_gameinfo!$O646</f>
        <v>2;오호.</v>
      </c>
      <c r="H653" s="366" t="str">
        <f>lng_gameinfo!$O678</f>
        <v>1;당황해서 버벅거리는 폴씨의 얼굴을 구경해봤으면 정말 기분이 좋을 것 같아요.</v>
      </c>
      <c r="I653" s="366" t="str">
        <f>lng_gameinfo!$O710</f>
        <v>2;그럴일은 없습니다. 저희 목장은 제 특별한 요구조건에 의해 그 누구에게도 매각하지 않도록 되어있죠.</v>
      </c>
      <c r="J653" s="366" t="str">
        <f>lng_gameinfo!$O742</f>
        <v>2;그러니 지도에 스마트하고 천재적인 S and G 목장의 정보가 없는 것은 당연하죠.</v>
      </c>
      <c r="K653" s="366" t="str">
        <f>lng_gameinfo!$O774</f>
        <v>1;그것 참 안타까운 사실이네요.</v>
      </c>
      <c r="L653" s="366">
        <f>lng_gameinfo!$O806</f>
        <v>0</v>
      </c>
    </row>
    <row r="654" spans="1:27">
      <c r="B654" s="366">
        <v>3</v>
      </c>
      <c r="C654" s="366">
        <v>8</v>
      </c>
      <c r="D654" s="366" t="str">
        <f>lng_gameinfo!$O551</f>
        <v>1;그런데 폴씨는 평소에 그렇게 다른 목장 주인들에게도 그런식으로 말을 하나요?</v>
      </c>
      <c r="E654" s="366" t="str">
        <f>lng_gameinfo!$O583</f>
        <v>2;그런식이라뇨` 전 항상 타른 목장을 생각하면서 제가 해 줄 수 있는 최대한의 조언을 해주는 것 뿐입니다.</v>
      </c>
      <c r="F654" s="366" t="str">
        <f>lng_gameinfo!$O615</f>
        <v>1;...?</v>
      </c>
      <c r="G654" s="366" t="str">
        <f>lng_gameinfo!$O647</f>
        <v>2;하긴` 어째 주변 목장들은 고마워할 줄을 모르더군요. 대체 뭔 말만 하면 왜 화를 내는건지 이유를 모르겠습니다.</v>
      </c>
      <c r="H654" s="366" t="str">
        <f>lng_gameinfo!$O679</f>
        <v>1;정말 모르겠어요?</v>
      </c>
      <c r="I654" s="366" t="str">
        <f>lng_gameinfo!$O711</f>
        <v>2;전 항상 진실만을 이야기 합니다.</v>
      </c>
      <c r="J654" s="366" t="str">
        <f>lng_gameinfo!$O743</f>
        <v>1;원래 그런 성격이군요.</v>
      </c>
      <c r="K654" s="366" t="str">
        <f>lng_gameinfo!$O775</f>
        <v>2;대체 왜 그러시는지 모르겠군요.</v>
      </c>
      <c r="L654" s="366">
        <f>lng_gameinfo!$O807</f>
        <v>0</v>
      </c>
    </row>
    <row r="655" spans="1:27">
      <c r="B655" s="366">
        <v>4</v>
      </c>
      <c r="C655" s="366">
        <v>6</v>
      </c>
      <c r="D655" s="366" t="str">
        <f>lng_gameinfo!$O552</f>
        <v>2;그래도 이번 목장 선정대회에서는 나름 준비한게 많이 있군요. 정말 즐거웠습니다.</v>
      </c>
      <c r="E655" s="366" t="str">
        <f>lng_gameinfo!$O584</f>
        <v>1;지금 즐거워 하시는 거에요?</v>
      </c>
      <c r="F655" s="366" t="str">
        <f>lng_gameinfo!$O616</f>
        <v xml:space="preserve">2;지금 웃고 있지 않습니까. </v>
      </c>
      <c r="G655" s="366" t="str">
        <f>lng_gameinfo!$O648</f>
        <v>1;... 지금도 웃고 있는 중인가요?</v>
      </c>
      <c r="H655" s="366" t="str">
        <f>lng_gameinfo!$O680</f>
        <v>2;아뇨.</v>
      </c>
      <c r="I655" s="366" t="str">
        <f>lng_gameinfo!$O712</f>
        <v>1;음...</v>
      </c>
      <c r="J655" s="366">
        <f>lng_gameinfo!$O744</f>
        <v>0</v>
      </c>
      <c r="K655" s="366">
        <f>lng_gameinfo!$O776</f>
        <v>0</v>
      </c>
      <c r="L655" s="366">
        <f>lng_gameinfo!$O808</f>
        <v>0</v>
      </c>
    </row>
    <row r="656" spans="1:27">
      <c r="B656" s="366">
        <v>5</v>
      </c>
      <c r="C656" s="366">
        <v>7</v>
      </c>
      <c r="D656" s="366" t="str">
        <f>lng_gameinfo!$O553</f>
        <v>2;헌데` 짜요 목장은 최근 어떻습니까?</v>
      </c>
      <c r="E656" s="366" t="str">
        <f>lng_gameinfo!$O585</f>
        <v>1;흠~ 글쎄요. 만족스럽다면 만족스럽고` 별로라면 별로겠죠.</v>
      </c>
      <c r="F656" s="366" t="str">
        <f>lng_gameinfo!$O617</f>
        <v>2;아주 어중간한 답변이로군요.</v>
      </c>
      <c r="G656" s="366" t="str">
        <f>lng_gameinfo!$O649</f>
        <v>1;그게... 요즘은 웬지 제 의지와 상관 없이 목장이 운영되는거 같은 기분이 들어요.</v>
      </c>
      <c r="H656" s="366" t="str">
        <f>lng_gameinfo!$O681</f>
        <v>1;뭔가 거대한 유리벽 너의 존재가 저를 손가락으로 조종한다는 꿈을 꾸기도...</v>
      </c>
      <c r="I656" s="366" t="str">
        <f>lng_gameinfo!$O713</f>
        <v>2;부질없는 생각을 하시는군요. 집에가서 스마트폰이나 충전시키시죠.</v>
      </c>
      <c r="J656" s="366" t="str">
        <f>lng_gameinfo!$O745</f>
        <v>1;네...</v>
      </c>
      <c r="K656" s="366">
        <f>lng_gameinfo!$O777</f>
        <v>0</v>
      </c>
      <c r="L656" s="366">
        <f>lng_gameinfo!$O809</f>
        <v>0</v>
      </c>
    </row>
    <row r="657" spans="2:19">
      <c r="B657" s="366">
        <v>6</v>
      </c>
      <c r="C657" s="366">
        <v>8</v>
      </c>
      <c r="D657" s="366" t="str">
        <f>lng_gameinfo!$O554</f>
        <v>2;아` 그건 알고 계십니까? 저희 목장에서 이번에 신기술을 개발하는데 성공했습니다.</v>
      </c>
      <c r="E657" s="366" t="str">
        <f>lng_gameinfo!$O586</f>
        <v>1;어떤 기술인가요?</v>
      </c>
      <c r="F657" s="366" t="str">
        <f>lng_gameinfo!$O618</f>
        <v>2;우유의 신선도를 대폭 향상 시키고` 기존 우유 대비 변질될 위험이 거의 제로에 가까운 새로운 저장 시설입니다.</v>
      </c>
      <c r="G657" s="366" t="str">
        <f>lng_gameinfo!$O650</f>
        <v>1;우와` 그런게 가능한가요? 어떻게 하신거죠?</v>
      </c>
      <c r="H657" s="366" t="str">
        <f>lng_gameinfo!$O682</f>
        <v>2;@#$#@@$$##$$@ 를 활용했죠.</v>
      </c>
      <c r="I657" s="366" t="str">
        <f>lng_gameinfo!$O714</f>
        <v>1;...네? 지금 무슨 말 하신거에요?</v>
      </c>
      <c r="J657" s="366" t="str">
        <f>lng_gameinfo!$O746</f>
        <v>2;간단하게 말씀드리자면 @@#$$$$#@@###@$@$# 를 적용했다고 할 수도 있습니다.</v>
      </c>
      <c r="K657" s="366" t="str">
        <f>lng_gameinfo!$O778</f>
        <v>1;??? 물어본 제가 경솔했습니다...</v>
      </c>
      <c r="L657" s="366">
        <f>lng_gameinfo!$O810</f>
        <v>0</v>
      </c>
    </row>
    <row r="658" spans="2:19">
      <c r="B658" s="366">
        <v>7</v>
      </c>
      <c r="C658" s="366">
        <v>6</v>
      </c>
      <c r="D658" s="366" t="str">
        <f>lng_gameinfo!$O555</f>
        <v>1;그런데 폴씨의 그 천재적이고 똑똑한 목장은 왜 대회에 참가 안하시는거죠?</v>
      </c>
      <c r="E658" s="366" t="str">
        <f>lng_gameinfo!$O587</f>
        <v>2;하하` 저희 목장이 참여한다면 물론 1위는 문제도 아닙니다.</v>
      </c>
      <c r="F658" s="366" t="str">
        <f>lng_gameinfo!$O619</f>
        <v>2;이전에는 참가를 했지만 너무 많이 1위를 해서 다른 목장들의 항의로 심사를 하는 위치로 들어가게 되었죠.</v>
      </c>
      <c r="G658" s="366" t="str">
        <f>lng_gameinfo!$O651</f>
        <v>1;그런 일이 있었군요. 하긴` 폴씨라면 다른 목장에서 항의가 들어올만도 하겠네요.</v>
      </c>
      <c r="H658" s="366" t="str">
        <f>lng_gameinfo!$O683</f>
        <v>2;다른 목장의 질투와 시기심은 저라도 어쩔수 없죠.</v>
      </c>
      <c r="I658" s="366" t="str">
        <f>lng_gameinfo!$O715</f>
        <v>1;딱히 질투와 시기심 때문이라기 보다는...</v>
      </c>
      <c r="J658" s="366">
        <f>lng_gameinfo!$O747</f>
        <v>0</v>
      </c>
      <c r="K658" s="366">
        <f>lng_gameinfo!$O779</f>
        <v>0</v>
      </c>
      <c r="L658" s="366">
        <f>lng_gameinfo!$O811</f>
        <v>0</v>
      </c>
    </row>
    <row r="659" spans="2:19">
      <c r="B659" s="366">
        <v>8</v>
      </c>
      <c r="C659" s="366">
        <v>7</v>
      </c>
      <c r="D659" s="366" t="str">
        <f>lng_gameinfo!$O556</f>
        <v>2;그건 그렇고` 낙농협회의 긴급지원팀에 새로운 일꾼이 들어왔다고 합니다. 막내라고 하더군요.</v>
      </c>
      <c r="E659" s="366" t="str">
        <f>lng_gameinfo!$O588</f>
        <v>1;막내라뇨?</v>
      </c>
      <c r="F659" s="366" t="str">
        <f>lng_gameinfo!$O620</f>
        <v>2;긴급지원팀의 일꾼들은 모두 한 가족의 형제들입니다.</v>
      </c>
      <c r="G659" s="366" t="str">
        <f>lng_gameinfo!$O652</f>
        <v>1;그 9명이 모두 형제였다구요?</v>
      </c>
      <c r="H659" s="366" t="str">
        <f>lng_gameinfo!$O684</f>
        <v>2;몰랐습니까?</v>
      </c>
      <c r="I659" s="366" t="str">
        <f>lng_gameinfo!$O716</f>
        <v>1;오옹...세상에는 신기한 일이 많군요. 폴씨의 그 표정이라던가.</v>
      </c>
      <c r="J659" s="366" t="str">
        <f>lng_gameinfo!$O748</f>
        <v>2;무슨 말을 하는지 모르겠군요.</v>
      </c>
      <c r="K659" s="366">
        <f>lng_gameinfo!$O780</f>
        <v>0</v>
      </c>
      <c r="L659" s="366">
        <f>lng_gameinfo!$O812</f>
        <v>0</v>
      </c>
    </row>
    <row r="660" spans="2:19">
      <c r="B660" s="366">
        <v>9</v>
      </c>
      <c r="C660" s="366">
        <v>7</v>
      </c>
      <c r="D660" s="366" t="str">
        <f>lng_gameinfo!$O557</f>
        <v>1;그러고 보니 양들은 너무 귀여운것 같아요. 양들로 목장을 가득 채우면 정말 보기 좋을것 같아요. 안그래요?</v>
      </c>
      <c r="E660" s="366" t="str">
        <f>lng_gameinfo!$O589</f>
        <v>2;산양과 소는 그렇지 않다는 말입니까?</v>
      </c>
      <c r="F660" s="366" t="str">
        <f>lng_gameinfo!$O621</f>
        <v>1;어... 아뇨 꼭 그런건 아니지만.</v>
      </c>
      <c r="G660" s="366" t="str">
        <f>lng_gameinfo!$O653</f>
        <v>2;마리씨는 가축을 편애하시는게 아닌지 의심되는군요.</v>
      </c>
      <c r="H660" s="366" t="str">
        <f>lng_gameinfo!$O685</f>
        <v>1;그`그럴리가요. 전 제 목장에 있는 모든 가축들을 사랑해요.</v>
      </c>
      <c r="I660" s="366" t="str">
        <f>lng_gameinfo!$O717</f>
        <v>2;참고로 전 산양을 가장 좋아합니다.</v>
      </c>
      <c r="J660" s="366" t="str">
        <f>lng_gameinfo!$O749</f>
        <v>1;...</v>
      </c>
      <c r="K660" s="366">
        <f>lng_gameinfo!$O781</f>
        <v>0</v>
      </c>
      <c r="L660" s="366">
        <f>lng_gameinfo!$O813</f>
        <v>0</v>
      </c>
      <c r="M660" s="405"/>
      <c r="N660" s="405"/>
      <c r="O660" s="405"/>
      <c r="P660" s="405"/>
      <c r="Q660" s="405"/>
      <c r="R660" s="405"/>
      <c r="S660" s="405"/>
    </row>
    <row r="661" spans="2:19">
      <c r="B661" s="366">
        <v>10</v>
      </c>
      <c r="C661" s="366">
        <v>8</v>
      </c>
      <c r="D661" s="366" t="str">
        <f>lng_gameinfo!$O558</f>
        <v>2;그러나 저러나 이번 대회도 꽤나 크게 치루어졌군요.</v>
      </c>
      <c r="E661" s="366" t="str">
        <f>lng_gameinfo!$O590</f>
        <v>1;그러게요. 저쪽 유제품 코너에 가면 맛있는 치즈도 있어요!</v>
      </c>
      <c r="F661" s="366" t="str">
        <f>lng_gameinfo!$O622</f>
        <v>2;이 지역에서 생산되는 우유도 유명하지만` 특히 치즈나 버터등의 가공품도 아주 유명하죠.</v>
      </c>
      <c r="G661" s="366" t="str">
        <f>lng_gameinfo!$O654</f>
        <v>1;생각난 김에 치즈를 좀 더 사가는게 좋겠어요. 집에서 먹어야지!</v>
      </c>
      <c r="H661" s="366" t="str">
        <f>lng_gameinfo!$O686</f>
        <v>2;그렇게 먹으면 살 찔텐데요.</v>
      </c>
      <c r="I661" s="366" t="str">
        <f>lng_gameinfo!$O718</f>
        <v>1;흥` 그렇게 말해도 먹고 싶은건 먹고 싶은거죠.</v>
      </c>
      <c r="J661" s="366" t="str">
        <f>lng_gameinfo!$O750</f>
        <v>2;아예 목장에 치즈 가공소를 하나 차리시는게 어떻습니까? 그럼 매일 먹고 보름달 처럼 될텐데.</v>
      </c>
      <c r="K661" s="366" t="str">
        <f>lng_gameinfo!$O782</f>
        <v>1;으으으...</v>
      </c>
      <c r="L661" s="366">
        <f>lng_gameinfo!$O814</f>
        <v>0</v>
      </c>
      <c r="M661" s="406"/>
      <c r="N661" s="406"/>
      <c r="O661" s="406"/>
      <c r="P661" s="406"/>
      <c r="Q661" s="406"/>
      <c r="R661" s="412"/>
      <c r="S661" s="406"/>
    </row>
    <row r="662" spans="2:19">
      <c r="B662" s="366">
        <v>11</v>
      </c>
      <c r="C662" s="366">
        <v>6</v>
      </c>
      <c r="D662" s="366" t="str">
        <f>lng_gameinfo!$O559</f>
        <v>1;그런데 이 대회도 꽤나 오랫동안 이루어진 것 같아요.</v>
      </c>
      <c r="E662" s="366" t="str">
        <f>lng_gameinfo!$O591</f>
        <v>2;그렇군요.</v>
      </c>
      <c r="F662" s="366" t="str">
        <f>lng_gameinfo!$O623</f>
        <v>1;근데 이 대회는 4년에 한번씩 이루어지잖아요?</v>
      </c>
      <c r="G662" s="366" t="str">
        <f>lng_gameinfo!$O655</f>
        <v>2;그렇죠.</v>
      </c>
      <c r="H662" s="366" t="str">
        <f>lng_gameinfo!$O687</f>
        <v>1;지금이 몇 년이죠?</v>
      </c>
      <c r="I662" s="366" t="str">
        <f>lng_gameinfo!$O719</f>
        <v>2;...거기까지.</v>
      </c>
      <c r="J662" s="366">
        <f>lng_gameinfo!$O751</f>
        <v>0</v>
      </c>
      <c r="K662" s="366">
        <f>lng_gameinfo!$O783</f>
        <v>0</v>
      </c>
      <c r="L662" s="366">
        <f>lng_gameinfo!$O815</f>
        <v>0</v>
      </c>
      <c r="M662" s="413"/>
      <c r="N662" s="413"/>
      <c r="O662" s="413"/>
      <c r="P662" s="413"/>
      <c r="Q662" s="413"/>
      <c r="R662" s="413"/>
      <c r="S662" s="413"/>
    </row>
    <row r="663" spans="2:19">
      <c r="B663" s="366">
        <v>12</v>
      </c>
      <c r="C663" s="366">
        <v>5</v>
      </c>
      <c r="D663" s="366" t="str">
        <f>lng_gameinfo!$O560</f>
        <v>1;근데 폴씨는 어떻게 목장을 경영하기 시작했나요?</v>
      </c>
      <c r="E663" s="366" t="str">
        <f>lng_gameinfo!$O592</f>
        <v>2;그냥 간단한 취미생활로 시작했는데 어느새 여기까지 왔더군요.</v>
      </c>
      <c r="F663" s="366" t="str">
        <f>lng_gameinfo!$O624</f>
        <v>1;그렇다면 지금은 뭔가 나름 새로운 목표같은게 생겼겠군요.</v>
      </c>
      <c r="G663" s="366" t="str">
        <f>lng_gameinfo!$O656</f>
        <v>2;아뇨` 여전히 그냥 취미일 뿐입니다.</v>
      </c>
      <c r="H663" s="366" t="str">
        <f>lng_gameinfo!$O688</f>
        <v>1;...우와.</v>
      </c>
      <c r="I663" s="366">
        <f>lng_gameinfo!$O720</f>
        <v>0</v>
      </c>
      <c r="J663" s="366">
        <f>lng_gameinfo!$O752</f>
        <v>0</v>
      </c>
      <c r="K663" s="366">
        <f>lng_gameinfo!$O784</f>
        <v>0</v>
      </c>
      <c r="L663" s="366">
        <f>lng_gameinfo!$O816</f>
        <v>0</v>
      </c>
      <c r="M663" s="413"/>
      <c r="N663" s="413"/>
      <c r="O663" s="413"/>
      <c r="P663" s="413"/>
      <c r="Q663" s="413"/>
      <c r="R663" s="413"/>
      <c r="S663" s="413"/>
    </row>
    <row r="664" spans="2:19">
      <c r="B664" s="366">
        <v>13</v>
      </c>
      <c r="C664" s="366">
        <v>8</v>
      </c>
      <c r="D664" s="366" t="str">
        <f>lng_gameinfo!$O561</f>
        <v>2;그러고 보니 마리씨는 이곳에서 목장을 운영하기 전에 도시에 있었다고 하시지 않았습니까?</v>
      </c>
      <c r="E664" s="366" t="str">
        <f>lng_gameinfo!$O593</f>
        <v>1;이것 저것 안해본 적이 없었죠.</v>
      </c>
      <c r="F664" s="366" t="str">
        <f>lng_gameinfo!$O625</f>
        <v>1;복권 덕분에 새로운 인생을 살뻔 했지만... 돈이 갑자기 많아지니 달라지는 사람들이 있더군요.</v>
      </c>
      <c r="G664" s="366" t="str">
        <f>lng_gameinfo!$O657</f>
        <v>2;무슨 말이지 알 것 같군요.</v>
      </c>
      <c r="H664" s="366" t="str">
        <f>lng_gameinfo!$O689</f>
        <v>1;아무리 돈이 많아도 꼭 행복해지는 것은 아닌것 같아요.</v>
      </c>
      <c r="I664" s="366" t="str">
        <f>lng_gameinfo!$O721</f>
        <v>2;맞는 말 입니다.</v>
      </c>
      <c r="J664" s="366" t="str">
        <f>lng_gameinfo!$O753</f>
        <v>1;그래도 전 돈이 좋아요.</v>
      </c>
      <c r="K664" s="366" t="str">
        <f>lng_gameinfo!$O785</f>
        <v>2;훌륭한 자세입니다.</v>
      </c>
      <c r="L664" s="366">
        <f>lng_gameinfo!$O817</f>
        <v>0</v>
      </c>
      <c r="M664" s="413"/>
      <c r="N664" s="413"/>
      <c r="O664" s="413"/>
      <c r="P664" s="413"/>
      <c r="Q664" s="413"/>
      <c r="R664" s="413"/>
      <c r="S664" s="413"/>
    </row>
    <row r="665" spans="2:19">
      <c r="B665" s="366">
        <v>14</v>
      </c>
      <c r="C665" s="366">
        <v>8</v>
      </c>
      <c r="D665" s="366" t="str">
        <f>lng_gameinfo!$O562</f>
        <v>1;아` 그러고 보니 요즘따라 드는 생각인데` 목장에서 쓰는 치료제와 촉진제가 소에 좋을지 걱정이 들더라구요.</v>
      </c>
      <c r="E665" s="366" t="str">
        <f>lng_gameinfo!$O594</f>
        <v>2;흠. 좀 더 일찍 물어볼 줄 알았는데` 이제야 궁금해 지신 모양이군요.</v>
      </c>
      <c r="F665" s="366" t="str">
        <f>lng_gameinfo!$O626</f>
        <v>2;결론부터 말하자면 아무 문제 없습니다. 오랜 연구 끝에 가축들에게 어떠한 영향도 미치지 않도록 개발된 신 물질로 개발되었으니까요.</v>
      </c>
      <c r="G665" s="366" t="str">
        <f>lng_gameinfo!$O658</f>
        <v>1;오오...</v>
      </c>
      <c r="H665" s="366" t="str">
        <f>lng_gameinfo!$O690</f>
        <v>2;또한 이러한 약품은 전 세계 중 오직 이곳에서만 사용 할 수 있도록 철저하게 관리가 되어지고 있습니다.</v>
      </c>
      <c r="I665" s="366" t="str">
        <f>lng_gameinfo!$O722</f>
        <v>1;오오오~.</v>
      </c>
      <c r="J665" s="366" t="str">
        <f>lng_gameinfo!$O754</f>
        <v>2;물론 이 약품을 개발하고 생산하는 것은 저희 목장 그룹이죠. 마리씨가 열심히 촉진제를 사용할 수록 저희는 더 많은 돈을 벌게 됩니다.</v>
      </c>
      <c r="K665" s="366" t="str">
        <f>lng_gameinfo!$O786</f>
        <v>1;헐.</v>
      </c>
      <c r="L665" s="366">
        <f>lng_gameinfo!$O818</f>
        <v>0</v>
      </c>
      <c r="M665" s="413"/>
      <c r="N665" s="413"/>
      <c r="O665" s="413"/>
      <c r="P665" s="413"/>
      <c r="Q665" s="413"/>
      <c r="R665" s="413"/>
      <c r="S665" s="413"/>
    </row>
    <row r="666" spans="2:19">
      <c r="B666" s="366">
        <v>15</v>
      </c>
      <c r="C666" s="366">
        <v>7</v>
      </c>
      <c r="D666" s="366" t="str">
        <f>lng_gameinfo!$O563</f>
        <v>1;그런데 폴씨도 목장에서 직접 일을 하시나요?</v>
      </c>
      <c r="E666" s="366" t="str">
        <f>lng_gameinfo!$O595</f>
        <v>2;물론이죠. 사무실에 앉아 있으면 정말 필요한게 뭔지 잘 모르게 되니까요.</v>
      </c>
      <c r="F666" s="366" t="str">
        <f>lng_gameinfo!$O627</f>
        <v>1;정말요? 웬지 폴씨라면 책상에 앉아서 일만 할 줄 알았는데.</v>
      </c>
      <c r="G666" s="366" t="str">
        <f>lng_gameinfo!$O659</f>
        <v>2;현장이 어떻게 돌아가는지를 파악하는 것은 대표로써 당연한 업무중 하나라고 할 수 있습니다.</v>
      </c>
      <c r="H666" s="366" t="str">
        <f>lng_gameinfo!$O691</f>
        <v>1;와. 뭔가 멋진 말인데 폴씨가 말하니까 좀...</v>
      </c>
      <c r="I666" s="366" t="str">
        <f>lng_gameinfo!$O723</f>
        <v>2;좀..?</v>
      </c>
      <c r="J666" s="366" t="str">
        <f>lng_gameinfo!$O755</f>
        <v>1;아하하.. 아무것도 아니에요.</v>
      </c>
      <c r="K666" s="366">
        <f>lng_gameinfo!$O787</f>
        <v>0</v>
      </c>
      <c r="L666" s="366">
        <f>lng_gameinfo!$O819</f>
        <v>0</v>
      </c>
      <c r="M666" s="413"/>
      <c r="N666" s="413"/>
      <c r="O666" s="413"/>
      <c r="P666" s="413"/>
      <c r="Q666" s="413"/>
      <c r="R666" s="413"/>
      <c r="S666" s="413"/>
    </row>
    <row r="667" spans="2:19">
      <c r="B667" s="366">
        <v>16</v>
      </c>
      <c r="C667" s="366">
        <v>5</v>
      </c>
      <c r="D667" s="366" t="str">
        <f>lng_gameinfo!$O564</f>
        <v>2;그나저나 마리씨는 가족과 자주 만나십니까?</v>
      </c>
      <c r="E667" s="366" t="str">
        <f>lng_gameinfo!$O596</f>
        <v>1;최근엔 자주 만나고 있어요. 가족들을 목장으로 오게 할지 생각중이에요.</v>
      </c>
      <c r="F667" s="366" t="str">
        <f>lng_gameinfo!$O628</f>
        <v>1;폴씨는 가족들과 어떻게 지내시나요?</v>
      </c>
      <c r="G667" s="366" t="str">
        <f>lng_gameinfo!$O660</f>
        <v>2;흠...사실 이곳에 함께 살았었는데` [넌 우리가 없어도 충분하니 우린 남은 여생을 즐기러 여행이나 가겠다] 라고 하시고 해외로 나가셨습니다.</v>
      </c>
      <c r="H667" s="366" t="str">
        <f>lng_gameinfo!$O692</f>
        <v>1;...</v>
      </c>
      <c r="I667" s="366">
        <f>lng_gameinfo!$O724</f>
        <v>0</v>
      </c>
      <c r="J667" s="366">
        <f>lng_gameinfo!$O756</f>
        <v>0</v>
      </c>
      <c r="K667" s="366">
        <f>lng_gameinfo!$O788</f>
        <v>0</v>
      </c>
      <c r="L667" s="366">
        <f>lng_gameinfo!$O820</f>
        <v>0</v>
      </c>
      <c r="M667" s="413"/>
      <c r="N667" s="413"/>
      <c r="O667" s="413"/>
      <c r="P667" s="413"/>
      <c r="Q667" s="413"/>
      <c r="R667" s="413"/>
      <c r="S667" s="413"/>
    </row>
    <row r="668" spans="2:19">
      <c r="B668" s="366">
        <v>17</v>
      </c>
      <c r="C668" s="366">
        <v>8</v>
      </c>
      <c r="D668" s="366" t="str">
        <f>lng_gameinfo!$O565</f>
        <v>2;그런데 마리씨는 처음 목장을 운영한다고 했을 때가 기억나십니까?</v>
      </c>
      <c r="E668" s="366" t="str">
        <f>lng_gameinfo!$O597</f>
        <v>1;그럼요. 어떻게 시작한 목장인데` 잊을수가 없죠.</v>
      </c>
      <c r="F668" s="366" t="str">
        <f>lng_gameinfo!$O629</f>
        <v>2;저도 솔직히 이 정도까지 오랫동안 운영해 나가고 있을지 상상도 못했습니다. 그동안 성적이 어떻든 말이죠.</v>
      </c>
      <c r="G668" s="366" t="str">
        <f>lng_gameinfo!$O661</f>
        <v>1;그래요? 그럼 처음에는 얼마나 할 거라고 예상하셨어요?</v>
      </c>
      <c r="H668" s="366" t="str">
        <f>lng_gameinfo!$O693</f>
        <v>2;첫달만에 그만두고 도망가지 않을까 싶었습니다.</v>
      </c>
      <c r="I668" s="366" t="str">
        <f>lng_gameinfo!$O725</f>
        <v>1;예상이 빗나가서 정말 안타깝겠네요. 이를 어쩌나~</v>
      </c>
      <c r="J668" s="366" t="str">
        <f>lng_gameinfo!$O757</f>
        <v>2;사실 그런것도 좀 있긴 합니다.</v>
      </c>
      <c r="K668" s="366" t="str">
        <f>lng_gameinfo!$O789</f>
        <v>1;하하..</v>
      </c>
      <c r="L668" s="366">
        <f>lng_gameinfo!$O821</f>
        <v>0</v>
      </c>
      <c r="M668" s="413"/>
      <c r="N668" s="413"/>
      <c r="O668" s="413"/>
      <c r="P668" s="413"/>
      <c r="Q668" s="413"/>
      <c r="R668" s="413"/>
      <c r="S668" s="413"/>
    </row>
    <row r="669" spans="2:19">
      <c r="B669" s="366">
        <v>18</v>
      </c>
      <c r="C669" s="366">
        <v>5</v>
      </c>
      <c r="D669" s="366" t="str">
        <f>lng_gameinfo!$O566</f>
        <v>1;그나저나 요즘 늑대들 때문에 너무 힘들어요...</v>
      </c>
      <c r="E669" s="366" t="str">
        <f>lng_gameinfo!$O598</f>
        <v>2;저희도 애를 먹기는 마찬가지입니다. 그래도 준비가 철저하다면 피해를 막을 수는 있죠.</v>
      </c>
      <c r="F669" s="366" t="str">
        <f>lng_gameinfo!$O630</f>
        <v>1;그런데 그 많은 늑대들은 아무리 쫓아내도 어디서 다시 돌아오는 걸까요?</v>
      </c>
      <c r="G669" s="366" t="str">
        <f>lng_gameinfo!$O662</f>
        <v>2;글쎄요` 어딘가 늑대 왕국이라도 있는게 아닌가 싶군요.</v>
      </c>
      <c r="H669" s="366">
        <f>lng_gameinfo!$O694</f>
        <v>0</v>
      </c>
      <c r="I669" s="366">
        <f>lng_gameinfo!$O726</f>
        <v>0</v>
      </c>
      <c r="J669" s="366">
        <f>lng_gameinfo!$O758</f>
        <v>0</v>
      </c>
      <c r="K669" s="366">
        <f>lng_gameinfo!$O790</f>
        <v>0</v>
      </c>
      <c r="L669" s="366">
        <f>lng_gameinfo!$O822</f>
        <v>0</v>
      </c>
      <c r="M669" s="413"/>
      <c r="N669" s="413"/>
      <c r="O669" s="413"/>
      <c r="P669" s="413"/>
      <c r="Q669" s="413"/>
      <c r="R669" s="413"/>
      <c r="S669" s="413"/>
    </row>
    <row r="670" spans="2:19">
      <c r="B670" s="366">
        <v>19</v>
      </c>
      <c r="C670" s="366">
        <v>6</v>
      </c>
      <c r="D670" s="366" t="str">
        <f>lng_gameinfo!$O567</f>
        <v>2;뭐 목장 평가야 어쨌든 이번 대회도 크게 치루어졌군요.</v>
      </c>
      <c r="E670" s="366" t="str">
        <f>lng_gameinfo!$O599</f>
        <v>1;그런데 이런 대회를 정기적으로 주최할려면 많은 돈이 들어갈텐데 그 돈은 어디서 나오는 걸까요?</v>
      </c>
      <c r="F670" s="366" t="str">
        <f>lng_gameinfo!$O631</f>
        <v>2;원래는 국가에서 지원을 했지만 저희가 심사위원으로 들어간 뒤에는 저희쪽에서 대다수의 금액을 부담하고 있습니다.</v>
      </c>
      <c r="G670" s="366" t="str">
        <f>lng_gameinfo!$O663</f>
        <v>1;어마어마한 자금이 들어가겠네요.</v>
      </c>
      <c r="H670" s="366" t="str">
        <f>lng_gameinfo!$O695</f>
        <v>2;액수로 따지자면 적지 않은 금액이지만 이런 대회를 통해서 축척되는 이미지가 저희 목장 그룹에 큰 도움이 되고 있습니다.</v>
      </c>
      <c r="I670" s="366" t="str">
        <f>lng_gameinfo!$O727</f>
        <v>1;오오~ 멋진데요?</v>
      </c>
      <c r="J670" s="366">
        <f>lng_gameinfo!$O759</f>
        <v>0</v>
      </c>
      <c r="K670" s="366">
        <f>lng_gameinfo!$O791</f>
        <v>0</v>
      </c>
      <c r="L670" s="366">
        <f>lng_gameinfo!$O823</f>
        <v>0</v>
      </c>
      <c r="M670" s="413"/>
      <c r="N670" s="413"/>
      <c r="O670" s="413"/>
      <c r="P670" s="413"/>
      <c r="Q670" s="413"/>
      <c r="R670" s="413"/>
      <c r="S670" s="413"/>
    </row>
    <row r="671" spans="2:19">
      <c r="B671" s="366">
        <v>20</v>
      </c>
      <c r="C671" s="366">
        <v>9</v>
      </c>
      <c r="D671" s="366" t="str">
        <f>lng_gameinfo!$O568</f>
        <v>1;그런데 폴씨의 S and G 목장 말이에요. 예전부터 궁금했는데 규모가 대체 얼마나 되는거죠?</v>
      </c>
      <c r="E671" s="366" t="str">
        <f>lng_gameinfo!$O600</f>
        <v>2;그렇게 궁금하십니까?</v>
      </c>
      <c r="F671" s="366" t="str">
        <f>lng_gameinfo!$O632</f>
        <v>1;물론이죠.</v>
      </c>
      <c r="G671" s="366" t="str">
        <f>lng_gameinfo!$O664</f>
        <v>2;제 소유의 기업에서 이 지역에서 생산되는 우유의 90%를 매입한다... 정도만 알려드리겠습니다.</v>
      </c>
      <c r="H671" s="366" t="str">
        <f>lng_gameinfo!$O696</f>
        <v>1;정말이에요? 목장이 아니라 기업도 있었다구요?</v>
      </c>
      <c r="I671" s="366" t="str">
        <f>lng_gameinfo!$O728</f>
        <v>2;제가 언제 거짓말을 한적이 있습니까?</v>
      </c>
      <c r="J671" s="366" t="str">
        <f>lng_gameinfo!$O760</f>
        <v>1;헐... 그럼 그냥 재수없는 목장주가 아니라 회장 아니에요?</v>
      </c>
      <c r="K671" s="366" t="str">
        <f>lng_gameinfo!$O792</f>
        <v>2;그렇게 부르는 사람도 있더군요.</v>
      </c>
      <c r="L671" s="366" t="str">
        <f>lng_gameinfo!$O824</f>
        <v>1;우와..</v>
      </c>
      <c r="M671" s="413"/>
      <c r="N671" s="413"/>
      <c r="O671" s="413"/>
      <c r="P671" s="413"/>
      <c r="Q671" s="413"/>
      <c r="R671" s="413"/>
      <c r="S671" s="413"/>
    </row>
    <row r="672" spans="2:19">
      <c r="B672" s="366">
        <v>21</v>
      </c>
      <c r="C672" s="366">
        <v>8</v>
      </c>
      <c r="D672" s="366" t="str">
        <f>lng_gameinfo!$O569</f>
        <v>1;그런데 대회를 지나가면서 느끼는건데` 경작지 컨테스트도 있으면 참 좋을것 같아요.</v>
      </c>
      <c r="E672" s="366" t="str">
        <f>lng_gameinfo!$O601</f>
        <v>1;배추를 길러서 누가 더 멋진 배추를 키웠는지 경쟁하는거죠!</v>
      </c>
      <c r="F672" s="366" t="str">
        <f>lng_gameinfo!$O633</f>
        <v>2;있습니다.</v>
      </c>
      <c r="G672" s="366" t="str">
        <f>lng_gameinfo!$O665</f>
        <v>1;정말요???</v>
      </c>
      <c r="H672" s="366" t="str">
        <f>lng_gameinfo!$O697</f>
        <v>2;마리씨 목장에서 나오는 작물들로는 참가하지 않는 것이 정신건강에 좋을 것 같아 말씀드리지 않은 것 뿐입니다.</v>
      </c>
      <c r="I672" s="366" t="str">
        <f>lng_gameinfo!$O729</f>
        <v>1;배려에 눈물이 다 나올 지경이네요...</v>
      </c>
      <c r="J672" s="366" t="str">
        <f>lng_gameinfo!$O761</f>
        <v>2;그 정도 배려는 아무것도 아니니 감동하실 것 없습니다.</v>
      </c>
      <c r="K672" s="366" t="str">
        <f>lng_gameinfo!$O793</f>
        <v>1;에휴...</v>
      </c>
      <c r="L672" s="366">
        <f>lng_gameinfo!$O825</f>
        <v>0</v>
      </c>
      <c r="M672" s="413"/>
      <c r="N672" s="413"/>
      <c r="O672" s="413"/>
      <c r="P672" s="413"/>
      <c r="Q672" s="413"/>
      <c r="R672" s="413"/>
      <c r="S672" s="413"/>
    </row>
    <row r="673" spans="1:27">
      <c r="B673" s="366">
        <v>22</v>
      </c>
      <c r="C673" s="366">
        <v>9</v>
      </c>
      <c r="D673" s="366" t="str">
        <f>lng_gameinfo!$O570</f>
        <v>1;그러고 보니 가축들을 키우면서 여러가지 많은게 달라진것 같아요.</v>
      </c>
      <c r="E673" s="366" t="str">
        <f>lng_gameinfo!$O602</f>
        <v>2;예를 들면요?</v>
      </c>
      <c r="F673" s="366" t="str">
        <f>lng_gameinfo!$O634</f>
        <v>1;예전엔 소고기를 구워먹는걸 정말 좋아했는데 이제는 먹지 않고 있어요.</v>
      </c>
      <c r="G673" s="366" t="str">
        <f>lng_gameinfo!$O666</f>
        <v>1;이 지역은 고기값도 싸서 스테이크도 쉽게 먹을수 있는데 말이에요.</v>
      </c>
      <c r="H673" s="366" t="str">
        <f>lng_gameinfo!$O698</f>
        <v>2;간혹 그런 분들이 있긴 합니다. 그나저나 치즈버거 하나 드시겠습니까?</v>
      </c>
      <c r="I673" s="366" t="str">
        <f>lng_gameinfo!$O730</f>
        <v>1;네! 치즈버거 완전 좋아해요.</v>
      </c>
      <c r="J673" s="366" t="str">
        <f>lng_gameinfo!$O762</f>
        <v>2;소고기를 안드신다고 하지 않으셨습니까?</v>
      </c>
      <c r="K673" s="366" t="str">
        <f>lng_gameinfo!$O794</f>
        <v>1;적어도 고기를 직접 보지는 않잖아요. 아 맛있다.</v>
      </c>
      <c r="L673" s="366" t="str">
        <f>lng_gameinfo!$O826</f>
        <v>2;후우..</v>
      </c>
      <c r="M673" s="413"/>
      <c r="N673" s="413"/>
      <c r="O673" s="413"/>
      <c r="P673" s="413"/>
      <c r="Q673" s="413"/>
      <c r="R673" s="413"/>
      <c r="S673" s="413"/>
    </row>
    <row r="674" spans="1:27">
      <c r="B674" s="366">
        <v>23</v>
      </c>
      <c r="C674" s="366">
        <v>6</v>
      </c>
      <c r="D674" s="366" t="str">
        <f>lng_gameinfo!$O571</f>
        <v>2;참` 이번에 교배 연구를 통해 새로운 가축 품종을 개발할 가능성이 열렸습니다. 아직까진 연구단계라 외부 공개는 하지 않고 있습니다.</v>
      </c>
      <c r="E674" s="366" t="str">
        <f>lng_gameinfo!$O603</f>
        <v>1;목장들의 가축들이 순수 교배로 얻어진거였어요?</v>
      </c>
      <c r="F674" s="366" t="str">
        <f>lng_gameinfo!$O635</f>
        <v>2;물론이죠. 이 지역 내에서는 강제적인 유전자 조작을 통해 생산된 가축의 사용을 허용하고 있지 않습니다.</v>
      </c>
      <c r="G674" s="366" t="str">
        <f>lng_gameinfo!$O667</f>
        <v>1;...그렇다면 소가 옷을 입고 다니는 것도 태어날 때 부터 그렇게 나온건가요??</v>
      </c>
      <c r="H674" s="366" t="str">
        <f>lng_gameinfo!$O699</f>
        <v>2;?? 당연하죠. 소가 옷을 입고 나오는게 이상하다니... 마리씨 갑자기 왜 그러시는겁니까?</v>
      </c>
      <c r="I674" s="366" t="str">
        <f>lng_gameinfo!$O731</f>
        <v>1;아뇨 죄송합니다...</v>
      </c>
      <c r="J674" s="366">
        <f>lng_gameinfo!$O763</f>
        <v>0</v>
      </c>
      <c r="K674" s="366">
        <f>lng_gameinfo!$O795</f>
        <v>0</v>
      </c>
      <c r="L674" s="366">
        <f>lng_gameinfo!$O827</f>
        <v>0</v>
      </c>
      <c r="M674" s="413"/>
      <c r="N674" s="413"/>
      <c r="O674" s="413"/>
      <c r="P674" s="413"/>
      <c r="Q674" s="413"/>
      <c r="R674" s="413"/>
      <c r="S674" s="413"/>
    </row>
    <row r="675" spans="1:27">
      <c r="B675" s="366">
        <v>24</v>
      </c>
      <c r="C675" s="366">
        <v>6</v>
      </c>
      <c r="D675" s="366" t="str">
        <f>lng_gameinfo!$O572</f>
        <v>2;그런데 마리씨가 지금까지 했던 일 중에 가장 힘들었던 일은 뭐였습니까?</v>
      </c>
      <c r="E675" s="366" t="str">
        <f>lng_gameinfo!$O604</f>
        <v>1;음~ 글쎄요. 목장을 하기 전에는 모든 일이 쉽지 않았어요.</v>
      </c>
      <c r="F675" s="366" t="str">
        <f>lng_gameinfo!$O636</f>
        <v>1;그때는 도시에 살면서 항상 돈이 부족했다는 거에 마음이 제일 힘들었던 것 같아요.</v>
      </c>
      <c r="G675" s="366" t="str">
        <f>lng_gameinfo!$O668</f>
        <v>2;지금은 어떤가요?</v>
      </c>
      <c r="H675" s="366" t="str">
        <f>lng_gameinfo!$O700</f>
        <v>1;지금은 힘들어도 나름 여유가 있는 것 같아요.</v>
      </c>
      <c r="I675" s="366" t="str">
        <f>lng_gameinfo!$O732</f>
        <v>1;돈에 시달리지도 않고` 노력한 만큼의 보람이 있으니까요.</v>
      </c>
      <c r="J675" s="366" t="str">
        <f>lng_gameinfo!$O764</f>
        <v>2;좋은 자세입니다.</v>
      </c>
      <c r="K675" s="366">
        <f>lng_gameinfo!$O796</f>
        <v>0</v>
      </c>
      <c r="L675" s="366">
        <f>lng_gameinfo!$O828</f>
        <v>0</v>
      </c>
      <c r="M675" s="413"/>
      <c r="N675" s="413"/>
      <c r="O675" s="413"/>
      <c r="P675" s="413"/>
      <c r="Q675" s="413"/>
      <c r="R675" s="413"/>
      <c r="S675" s="413"/>
    </row>
    <row r="676" spans="1:27">
      <c r="B676" s="366">
        <v>25</v>
      </c>
      <c r="C676" s="366">
        <v>6</v>
      </c>
      <c r="D676" s="366" t="str">
        <f>lng_gameinfo!$O573</f>
        <v>2;그건 그렇다 치고` 지금까지 오면서 인생의 경쟁 상대같은게 있었습니까?</v>
      </c>
      <c r="E676" s="366" t="str">
        <f>lng_gameinfo!$O605</f>
        <v>1;굳이 꼽자면 도시에 있었을 적에 제가 일하던 곳에 항상 비아냥거리러 오던 친구하나가 있었죠.</v>
      </c>
      <c r="F676" s="366" t="str">
        <f>lng_gameinfo!$O637</f>
        <v>1;열심히 일해서 그 애의 콧대를 꺾을려고 했는데` 결국은 여기서 이렇게 잘 지내게 됐네요.</v>
      </c>
      <c r="G676" s="366" t="str">
        <f>lng_gameinfo!$O669</f>
        <v>1;폴씨는 인생의 라이벌 같은게 있었나요?</v>
      </c>
      <c r="H676" s="366" t="str">
        <f>lng_gameinfo!$O701</f>
        <v>2;자칭 라이벌이라는 사람은 많았는데` 글쎄요. 잘 모르겠습니다. 라이벌이라는게 무슨 뜻인지도 가물가물해지는 군요.</v>
      </c>
      <c r="I676" s="366" t="str">
        <f>lng_gameinfo!$O733</f>
        <v>1;어련하시겠어요..</v>
      </c>
      <c r="J676" s="366">
        <f>lng_gameinfo!$O765</f>
        <v>0</v>
      </c>
      <c r="K676" s="366">
        <f>lng_gameinfo!$O797</f>
        <v>0</v>
      </c>
      <c r="L676" s="366">
        <f>lng_gameinfo!$O829</f>
        <v>0</v>
      </c>
      <c r="M676" s="413"/>
      <c r="N676" s="413"/>
      <c r="O676" s="413"/>
      <c r="P676" s="413"/>
      <c r="Q676" s="413"/>
      <c r="R676" s="413"/>
      <c r="S676" s="413"/>
    </row>
    <row r="677" spans="1:27">
      <c r="B677" s="366">
        <v>26</v>
      </c>
      <c r="C677" s="366">
        <v>6</v>
      </c>
      <c r="D677" s="366" t="str">
        <f>lng_gameinfo!$O574</f>
        <v>1;이번 대회는 행사가 좀 조용한 편이네요.</v>
      </c>
      <c r="E677" s="366" t="str">
        <f>lng_gameinfo!$O606</f>
        <v>2;해외에서 구제역이 심각하게 발생해서 대회에 참여하던 바이어의 수가 크게 줄어든 것 때문일 겁니다.</v>
      </c>
      <c r="F677" s="366" t="str">
        <f>lng_gameinfo!$O638</f>
        <v>2;발병 국가에서 다녀온 인원들을 해당 지역으로 방문하지 못하도록 금지했기 때문이죠.</v>
      </c>
      <c r="G677" s="366" t="str">
        <f>lng_gameinfo!$O670</f>
        <v>1;저런...</v>
      </c>
      <c r="H677" s="366" t="str">
        <f>lng_gameinfo!$O702</f>
        <v>2;저희 목장의 연구시설에서 치료제 개발이 끝나가니 다음 해애는 다시 활발해 질겁니다.</v>
      </c>
      <c r="I677" s="366" t="str">
        <f>lng_gameinfo!$O734</f>
        <v>1;정말 다행이네요.</v>
      </c>
      <c r="J677" s="366">
        <f>lng_gameinfo!$O766</f>
        <v>0</v>
      </c>
      <c r="K677" s="366">
        <f>lng_gameinfo!$O798</f>
        <v>0</v>
      </c>
      <c r="L677" s="366">
        <f>lng_gameinfo!$O830</f>
        <v>0</v>
      </c>
      <c r="M677" s="413"/>
      <c r="N677" s="413"/>
      <c r="O677" s="413"/>
      <c r="P677" s="413"/>
      <c r="Q677" s="413"/>
      <c r="R677" s="413"/>
      <c r="S677" s="413"/>
    </row>
    <row r="678" spans="1:27">
      <c r="B678" s="366">
        <v>27</v>
      </c>
      <c r="C678" s="366">
        <v>7</v>
      </c>
      <c r="D678" s="366" t="str">
        <f>lng_gameinfo!$O575</f>
        <v>1;어? 그런데 이번 대회는 뭔가 더 크게 준비가 된 것 같네요.</v>
      </c>
      <c r="E678" s="366" t="str">
        <f>lng_gameinfo!$O607</f>
        <v>2;일전에 해외 구제역때문에 참가못했던 바이어들을 위해서 특별히 더 크게 준비되어있습니다.</v>
      </c>
      <c r="F678" s="366" t="str">
        <f>lng_gameinfo!$O639</f>
        <v>2;게다가 최근까지도 이 지역에 출입이 금지되었던 외국인들이 있었으니까요.</v>
      </c>
      <c r="G678" s="366" t="str">
        <f>lng_gameinfo!$O671</f>
        <v>1;이 행사가 생각보다 중요한 행사였군요.</v>
      </c>
      <c r="H678" s="366" t="str">
        <f>lng_gameinfo!$O703</f>
        <v>2;뭐... 참고로 저희 목장이 후원하기 전에는 그냥 지역행사 수준이었습니다. 이 정도 행사가 된 것은 저희 목장 덕이라고 생각하셔도 될 겁니다. 고맙다는 인사는 안하셔도 됩니다.</v>
      </c>
      <c r="I678" s="366" t="str">
        <f>lng_gameinfo!$O735</f>
        <v>1;그 말도 안했으면 참 좋았을텐데요.</v>
      </c>
      <c r="J678" s="366" t="str">
        <f>lng_gameinfo!$O767</f>
        <v>2;사실은 사실이니까요. 안그렇습니까?</v>
      </c>
      <c r="K678" s="366">
        <f>lng_gameinfo!$O799</f>
        <v>0</v>
      </c>
      <c r="L678" s="366">
        <f>lng_gameinfo!$O831</f>
        <v>0</v>
      </c>
      <c r="M678" s="409"/>
      <c r="N678" s="409"/>
      <c r="O678" s="409"/>
      <c r="P678" s="409"/>
      <c r="Q678" s="409"/>
      <c r="R678" s="409"/>
      <c r="S678" s="409"/>
    </row>
    <row r="679" spans="1:27">
      <c r="B679" s="366">
        <v>28</v>
      </c>
      <c r="C679" s="366">
        <v>5</v>
      </c>
      <c r="D679" s="366" t="str">
        <f>lng_gameinfo!$O576</f>
        <v>1;흠~ 그나저나 폴씨의 목장에서 수입이 어마어마~ 하다는데... 그 돈은 다 어디에서 나오나요?</v>
      </c>
      <c r="E679" s="366" t="str">
        <f>lng_gameinfo!$O608</f>
        <v>2;목장의 쉐어중 제 몫으로 떨어지는 수익의 대부분은 다시 연구와 복지쪽으로 들어가게 됩니다.</v>
      </c>
      <c r="F679" s="366" t="str">
        <f>lng_gameinfo!$O640</f>
        <v>1;와` 의외네요. 폴씨라면 웬지 쉴때 황금 욕조에서 최고급 와인을 마시며 시간을 보낼 것 같았는데.</v>
      </c>
      <c r="G679" s="366" t="str">
        <f>lng_gameinfo!$O672</f>
        <v>2;뭐 그것도 나름 괜찮은 휴식방법이었죠.</v>
      </c>
      <c r="H679" s="366" t="str">
        <f>lng_gameinfo!$O704</f>
        <v>1;진짜였어요??</v>
      </c>
      <c r="I679" s="366">
        <f>lng_gameinfo!$O736</f>
        <v>0</v>
      </c>
      <c r="J679" s="366">
        <f>lng_gameinfo!$O768</f>
        <v>0</v>
      </c>
      <c r="K679" s="366">
        <f>lng_gameinfo!$O800</f>
        <v>0</v>
      </c>
      <c r="L679" s="366">
        <f>lng_gameinfo!$O832</f>
        <v>0</v>
      </c>
      <c r="M679" s="409"/>
      <c r="N679" s="409"/>
      <c r="O679" s="409"/>
      <c r="P679" s="409"/>
      <c r="Q679" s="409"/>
      <c r="R679" s="409"/>
      <c r="S679" s="409"/>
    </row>
    <row r="680" spans="1:27">
      <c r="B680" s="366">
        <v>29</v>
      </c>
      <c r="C680" s="366">
        <v>5</v>
      </c>
      <c r="D680" s="366" t="str">
        <f>lng_gameinfo!$O577</f>
        <v>1;참` 최고 중의 최고 목장을 뽑는 그런 대회는 없나요?</v>
      </c>
      <c r="E680" s="366" t="str">
        <f>lng_gameinfo!$O609</f>
        <v>2;그런 생각도 했었습니다만` 저희 목장 때문에 사실 열지 않기로 했습니다.</v>
      </c>
      <c r="F680" s="366" t="str">
        <f>lng_gameinfo!$O641</f>
        <v>1;후후. 왜요? 폴씨 목장이 위험해지기라도 할 까봐요?</v>
      </c>
      <c r="G680" s="366" t="str">
        <f>lng_gameinfo!$O673</f>
        <v>2;이미 1위 목장이 건재한데 최고의 목장을 뽑으라니 뽑힌 목장은 얼마나 기분이 나쁘겠습니까?</v>
      </c>
      <c r="H680" s="366" t="str">
        <f>lng_gameinfo!$O705</f>
        <v>1;하아..</v>
      </c>
      <c r="I680" s="366">
        <f>lng_gameinfo!$O737</f>
        <v>0</v>
      </c>
      <c r="J680" s="366">
        <f>lng_gameinfo!$O769</f>
        <v>0</v>
      </c>
      <c r="K680" s="366">
        <f>lng_gameinfo!$O801</f>
        <v>0</v>
      </c>
      <c r="L680" s="366">
        <f>lng_gameinfo!$O833</f>
        <v>0</v>
      </c>
      <c r="M680" s="409"/>
      <c r="N680" s="409"/>
      <c r="O680" s="409"/>
      <c r="P680" s="409"/>
      <c r="Q680" s="409"/>
      <c r="R680" s="409"/>
      <c r="S680" s="409"/>
    </row>
    <row r="681" spans="1:27">
      <c r="B681" s="366">
        <v>30</v>
      </c>
      <c r="C681" s="366">
        <v>7</v>
      </c>
      <c r="D681" s="366" t="str">
        <f>lng_gameinfo!$O578</f>
        <v>1;에구구... 그나저나 벌써 이렇게 오랫동안 목장과 함께 생활했네요.</v>
      </c>
      <c r="E681" s="366" t="str">
        <f>lng_gameinfo!$O610</f>
        <v>2;뭔가에 집중하다 보면 원래 시간이 금방 금방 가는 법입니다.</v>
      </c>
      <c r="F681" s="366" t="str">
        <f>lng_gameinfo!$O642</f>
        <v>2;아` 그러고 보니 이 소식 들으셨습니까? 목장 선정 대회가 당분간 열리지 않는다고 합니다.</v>
      </c>
      <c r="G681" s="366" t="str">
        <f>lng_gameinfo!$O674</f>
        <v>1;네? 정말요?</v>
      </c>
      <c r="H681" s="366" t="str">
        <f>lng_gameinfo!$O706</f>
        <v>2;목장 협회의 대표가 바뀌면서 목장 선정 대회가 얼마간 중단되는 것일 뿐입니다.</v>
      </c>
      <c r="I681" s="366" t="str">
        <f>lng_gameinfo!$O738</f>
        <v>2;시간이 지나면 대회는 다시 열린다고 하니 그때까지 기다리면 될 것 같군요.</v>
      </c>
      <c r="J681" s="366" t="str">
        <f>lng_gameinfo!$O770</f>
        <v>1;와! 정말요?  그럼 그때까지 준비를 잘 해놔야겠네요. 빨리 다음 대회가 왔으면 좋겠어요!</v>
      </c>
      <c r="K681" s="366">
        <f>lng_gameinfo!$O802</f>
        <v>0</v>
      </c>
      <c r="L681" s="366">
        <f>lng_gameinfo!$O834</f>
        <v>0</v>
      </c>
      <c r="M681" s="409"/>
      <c r="N681" s="409"/>
      <c r="O681" s="409"/>
      <c r="P681" s="409"/>
      <c r="Q681" s="409"/>
      <c r="R681" s="409"/>
      <c r="S681" s="409"/>
    </row>
    <row r="682" spans="1:27" s="365" customFormat="1">
      <c r="A682" s="365" t="s">
        <v>2216</v>
      </c>
      <c r="D682" s="365" t="s">
        <v>2217</v>
      </c>
      <c r="F682" s="365" t="s">
        <v>2218</v>
      </c>
      <c r="M682" s="409"/>
      <c r="N682" s="409"/>
      <c r="O682" s="409"/>
      <c r="P682" s="409"/>
      <c r="Q682" s="409"/>
      <c r="R682" s="409"/>
      <c r="S682" s="409"/>
      <c r="T682" s="366"/>
      <c r="U682" s="366"/>
      <c r="V682" s="366"/>
      <c r="W682" s="366"/>
      <c r="X682" s="366"/>
      <c r="Y682" s="366"/>
      <c r="Z682" s="366"/>
      <c r="AA682" s="366"/>
    </row>
    <row r="683" spans="1:27" s="365" customFormat="1">
      <c r="A683" s="365" t="s">
        <v>2219</v>
      </c>
      <c r="B683" s="365" t="s">
        <v>1088</v>
      </c>
      <c r="C683" s="365" t="s">
        <v>2209</v>
      </c>
      <c r="D683" s="365" t="s">
        <v>2210</v>
      </c>
      <c r="E683" s="365" t="s">
        <v>2107</v>
      </c>
      <c r="F683" s="365" t="s">
        <v>2100</v>
      </c>
      <c r="G683" s="365" t="s">
        <v>2101</v>
      </c>
      <c r="M683" s="409"/>
      <c r="N683" s="409"/>
      <c r="O683" s="409"/>
      <c r="P683" s="409"/>
      <c r="Q683" s="409"/>
      <c r="R683" s="409"/>
      <c r="S683" s="409"/>
      <c r="T683" s="366"/>
      <c r="U683" s="366"/>
      <c r="V683" s="366"/>
      <c r="W683" s="366"/>
      <c r="X683" s="366"/>
      <c r="Y683" s="366"/>
      <c r="Z683" s="366"/>
      <c r="AA683" s="366"/>
    </row>
    <row r="684" spans="1:27" s="368" customFormat="1">
      <c r="B684" s="368" t="s">
        <v>2220</v>
      </c>
      <c r="C684" s="368">
        <v>3</v>
      </c>
      <c r="D684" s="366" t="str">
        <f>lng_gameinfo!$O836</f>
        <v>이번 목장 선정 대회의 심사를 시작하겠습니다. 과연 어느 목장이 가장 많은 발전을 했을지 궁금하군요.</v>
      </c>
      <c r="E684" s="366" t="str">
        <f>lng_gameinfo!$O847</f>
        <v>올해에도 더 좋은 목장으로 발전하기 위해 노력해 주신 여러분들께 감사드리며` 목장 선정 대회 심사를 시작하겠습니다.</v>
      </c>
      <c r="F684" s="366" t="str">
        <f>lng_gameinfo!$O858</f>
        <v>우수 목장을 뽑는 목장 선정 대회에 오신 것을 환영합니다!;이제부터 각 목장들이 얼마나 목표 달성에 성공했는지 심사하도록 하겠습니다.</v>
      </c>
      <c r="G684" s="368">
        <v>0</v>
      </c>
    </row>
    <row r="685" spans="1:27" s="368" customFormat="1">
      <c r="B685" s="368" t="s">
        <v>2221</v>
      </c>
      <c r="C685" s="368">
        <v>3</v>
      </c>
      <c r="D685" s="366" t="str">
        <f>lng_gameinfo!$O837</f>
        <v>그럼 먼저 짜요 목장의 심사를 시작하도록 하겠습니다.</v>
      </c>
      <c r="E685" s="366" t="str">
        <f>lng_gameinfo!$O848</f>
        <v>다음 차례는 짜요 목장의 순서군요. 그동안 좋은 성적을 거두었길 기대하겠습니다.</v>
      </c>
      <c r="F685" s="366" t="str">
        <f>lng_gameinfo!$O859</f>
        <v>음...이번엔 짜요 목장의 순서로군요? 올해에는 얼마나 목표를 달성했는지 기대가 되는군요.</v>
      </c>
      <c r="G685" s="368">
        <v>0</v>
      </c>
    </row>
    <row r="686" spans="1:27" s="368" customFormat="1">
      <c r="B686" s="368" t="s">
        <v>2222</v>
      </c>
      <c r="C686" s="368">
        <v>3</v>
      </c>
      <c r="D686" s="366" t="str">
        <f>lng_gameinfo!$O838</f>
        <v>흐음... 안타깝지만 어느 것 하나 달성 목표에 오르신게 없군요.; 꾸준히 노력해서 다음 기회에 좋은 성적을 거두길 기대하겠습니다.</v>
      </c>
      <c r="E686" s="366" t="str">
        <f>lng_gameinfo!$O849</f>
        <v>짜요 목장에는 개인적으로 기대를 하고 있었지만 심사 기준에는 못미치는군요.;대신 다음 대회에서는 좋은 모습을 보여줬으면 좋겠습니다.</v>
      </c>
      <c r="F686" s="366" t="str">
        <f>lng_gameinfo!$O860</f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  <c r="G686" s="368">
        <v>0</v>
      </c>
    </row>
    <row r="687" spans="1:27" s="368" customFormat="1">
      <c r="B687" s="368" t="s">
        <v>2223</v>
      </c>
      <c r="C687" s="368">
        <v>3</v>
      </c>
      <c r="D687" s="366" t="str">
        <f>lng_gameinfo!$O839</f>
        <v>기본적인 목표 달성에는 성공하셨군요. 좋은 자세입니다. 조금 더 노력하면 좋은 결과를 기대해도 될 것 같네요.</v>
      </c>
      <c r="E687" s="366" t="str">
        <f>lng_gameinfo!$O850</f>
        <v>아쉽다면 아쉬운 결과로군요. 좀 더 노력한다면 상위권도 가능할 것 같습니다. 다음 목장 선정대회를 기대하도록 할께요.</v>
      </c>
      <c r="F687" s="366" t="str">
        <f>lng_gameinfo!$O861</f>
        <v>기초 달성 목표에는 성공하셨군요. 목장을 좀 더 효율적으로 운영한다면 다음번엔 더 좋은 성적도 거둘수 있을 것 같습니다.</v>
      </c>
      <c r="G687" s="368">
        <v>0</v>
      </c>
    </row>
    <row r="688" spans="1:27" s="368" customFormat="1">
      <c r="B688" s="368" t="s">
        <v>2224</v>
      </c>
      <c r="C688" s="368">
        <v>3</v>
      </c>
      <c r="D688" s="366" t="str">
        <f>lng_gameinfo!$O840</f>
        <v>짜요 목장의 기록을 보니... 상당히 높은 수준의 목표를 달성하는데 성공하셨군요. 축하드립니다.;좀 더 노력하면 최고 상위권도 노려볼 수 있지 않을까요?</v>
      </c>
      <c r="E688" s="366" t="str">
        <f>lng_gameinfo!$O851</f>
        <v xml:space="preserve">수준급의 목표를 달성하셨군요! 이 정도면 웬만한 중견 목장 저리가라 할 정도의 성적이군요.; 다음 대회에서도 짜요 목장의 좋은 모습을 기대하겠습니다. </v>
      </c>
      <c r="F688" s="366" t="str">
        <f>lng_gameinfo!$O862</f>
        <v>최고 성적에는 미치지 못하겠지만 이 지역의 대표 목장이라고 불러도 될 만큼의 기록이군요.; 축하드립니다. 다음에는 더 나은 모습을 볼 수 있지 않을까 기대되는군요.</v>
      </c>
      <c r="G688" s="368">
        <v>0</v>
      </c>
    </row>
    <row r="689" spans="1:15" s="368" customFormat="1">
      <c r="B689" s="368" t="s">
        <v>2225</v>
      </c>
      <c r="C689" s="368">
        <v>3</v>
      </c>
      <c r="D689" s="366" t="str">
        <f>lng_gameinfo!$O841</f>
        <v>참가한 목장들 중에서 단연 최고의 성적을 달성했다고 봐도 무방하군요!;축하드립니다. 짜요 목장이 이번 대회에서 1등입니다!</v>
      </c>
      <c r="E689" s="366" t="str">
        <f>lng_gameinfo!$O852</f>
        <v>더 이상 볼 것도 없을 것 같군요. 짜요 목장이 최고 성적을 거두었습니다.;다음 대회에서도 최고의 목장으로 기록되길 바라겠습니다.</v>
      </c>
      <c r="F689" s="366" t="str">
        <f>lng_gameinfo!$O863</f>
        <v>지난 4년간 가장 눈부신 성장을 한 목장이라고 해도 과언이 아니군요!; 짜요 목장의 이번 대회 최고 목장이 된 것을 축하드립니다!</v>
      </c>
      <c r="G689" s="368">
        <v>0</v>
      </c>
    </row>
    <row r="690" spans="1:15" s="368" customFormat="1">
      <c r="B690" s="368" t="s">
        <v>2226</v>
      </c>
      <c r="C690" s="368">
        <v>3</v>
      </c>
      <c r="D690" s="366" t="str">
        <f>lng_gameinfo!$O842</f>
        <v>대회가 마무리되어 갑니다. 이제 4년 뒤 다시 열릴 목장 선정 대회의 달성 목표를 공표하도록 하겠습니다.</v>
      </c>
      <c r="E690" s="366" t="str">
        <f>lng_gameinfo!$O853</f>
        <v>그럼 이제` 다음 4년 뒤 다시 열릴 목장 선정 대회의 새로운 달성 목표를 알려드리도록 하겠습니다.</v>
      </c>
      <c r="F690" s="366" t="str">
        <f>lng_gameinfo!$O864</f>
        <v>여러분 수고하셨습니다. 다음 4년 뒤 열릴 목장 선정 대회의 목표는 다음과 같습니다.</v>
      </c>
      <c r="G690" s="368">
        <v>0</v>
      </c>
    </row>
    <row r="691" spans="1:15" s="368" customFormat="1">
      <c r="B691" s="368" t="s">
        <v>2227</v>
      </c>
      <c r="C691" s="368">
        <v>3</v>
      </c>
      <c r="D691" s="366" t="str">
        <f>lng_gameinfo!$O843</f>
        <v>그럼 4년 뒤에 다시 보도록 하겠습니다!</v>
      </c>
      <c r="E691" s="366" t="str">
        <f>lng_gameinfo!$O854</f>
        <v>그럼 다음 대회에서 좋은 성적을 거두길 기대할게요.</v>
      </c>
      <c r="F691" s="366" t="str">
        <f>lng_gameinfo!$O865</f>
        <v>그럼 다음 대회까지 열심히 노력해주시는 모습을 보여주길 바랍니다.</v>
      </c>
      <c r="G691" s="368">
        <v>0</v>
      </c>
    </row>
    <row r="692" spans="1:15" s="368" customFormat="1">
      <c r="B692" s="368" t="s">
        <v>2228</v>
      </c>
      <c r="C692" s="368">
        <v>1</v>
      </c>
      <c r="D692" s="366" t="str">
        <f>lng_gameinfo!$O844</f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  <c r="E692" s="368">
        <f>lng_gameinfo!$O855</f>
        <v>0</v>
      </c>
      <c r="F692" s="368">
        <f>lng_gameinfo!$O866</f>
        <v>0</v>
      </c>
      <c r="G692" s="368">
        <v>0</v>
      </c>
    </row>
    <row r="693" spans="1:15" s="368" customFormat="1">
      <c r="B693" s="368" t="s">
        <v>2229</v>
      </c>
      <c r="C693" s="368">
        <v>1</v>
      </c>
      <c r="D693" s="366" t="str">
        <f>lng_gameinfo!$O845</f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  <c r="E693" s="368">
        <f>lng_gameinfo!$O856</f>
        <v>0</v>
      </c>
      <c r="F693" s="368">
        <f>lng_gameinfo!$O867</f>
        <v>0</v>
      </c>
      <c r="G693" s="368">
        <v>0</v>
      </c>
    </row>
    <row r="694" spans="1:15" s="365" customFormat="1">
      <c r="A694" s="365" t="s">
        <v>2231</v>
      </c>
    </row>
    <row r="695" spans="1:15" s="365" customFormat="1">
      <c r="A695" s="365" t="s">
        <v>2248</v>
      </c>
      <c r="B695" s="365" t="s">
        <v>2249</v>
      </c>
      <c r="C695" s="365" t="s">
        <v>2246</v>
      </c>
      <c r="D695" s="365" t="s">
        <v>2247</v>
      </c>
    </row>
    <row r="696" spans="1:15" s="368" customFormat="1">
      <c r="B696" s="368">
        <v>99</v>
      </c>
      <c r="C696" s="368" t="str">
        <f>lng_gameinfo!$O869</f>
        <v>1리터 우유추가</v>
      </c>
      <c r="D696" s="460" t="str">
        <f>lng_gameinfo!$O881</f>
        <v>(n)회 터치시</v>
      </c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</row>
    <row r="697" spans="1:15" s="368" customFormat="1">
      <c r="B697" s="368">
        <v>100</v>
      </c>
      <c r="C697" s="368" t="str">
        <f>lng_gameinfo!$O870</f>
        <v>우유 (n)리터 생성</v>
      </c>
      <c r="D697" s="368" t="str">
        <f>lng_gameinfo!$O882</f>
        <v>(n)초 마다</v>
      </c>
    </row>
    <row r="698" spans="1:15" s="368" customFormat="1">
      <c r="B698" s="368">
        <v>101</v>
      </c>
      <c r="C698" s="368" t="str">
        <f>lng_gameinfo!$O871</f>
        <v>신선도 (n)추가</v>
      </c>
      <c r="D698" s="368" t="str">
        <f>lng_gameinfo!$O883</f>
        <v>매 착유시 (n)%확률</v>
      </c>
    </row>
    <row r="699" spans="1:15" s="368" customFormat="1">
      <c r="B699" s="368">
        <v>102</v>
      </c>
      <c r="C699" s="368" t="str">
        <f>lng_gameinfo!$O872</f>
        <v>양동이크기(n)증가</v>
      </c>
      <c r="D699" s="368" t="str">
        <f>lng_gameinfo!$O884</f>
        <v>패시브</v>
      </c>
    </row>
    <row r="700" spans="1:15" s="368" customFormat="1">
      <c r="B700" s="368">
        <v>103</v>
      </c>
      <c r="C700" s="368" t="str">
        <f>lng_gameinfo!$O873</f>
        <v>일꾼 (n)명 사용가능</v>
      </c>
      <c r="D700" s="368" t="str">
        <f>lng_gameinfo!$O885</f>
        <v>패시브</v>
      </c>
    </row>
    <row r="701" spans="1:15" s="368" customFormat="1">
      <c r="B701" s="368">
        <v>105</v>
      </c>
      <c r="C701" s="368" t="str">
        <f>lng_gameinfo!$O874</f>
        <v>2리터 추가^착유 속도 증가</v>
      </c>
      <c r="D701" s="368" t="str">
        <f>lng_gameinfo!$O886</f>
        <v>소 (n)회 착유시</v>
      </c>
    </row>
    <row r="702" spans="1:15" s="368" customFormat="1">
      <c r="B702" s="368">
        <v>106</v>
      </c>
      <c r="C702" s="368" t="str">
        <f>lng_gameinfo!$O875</f>
        <v>코인 획득 확률 (n)단계</v>
      </c>
      <c r="D702" s="368" t="str">
        <f>lng_gameinfo!$O887</f>
        <v>양 터치시</v>
      </c>
    </row>
    <row r="703" spans="1:15" s="368" customFormat="1">
      <c r="B703" s="368">
        <v>107</v>
      </c>
      <c r="C703" s="368" t="str">
        <f>lng_gameinfo!$O876</f>
        <v>피버 획득 확률 (n)단계^피버 획득코인 확률 (n)단계</v>
      </c>
      <c r="D703" s="368" t="str">
        <f>lng_gameinfo!$O888</f>
        <v>산양 배치시</v>
      </c>
    </row>
    <row r="704" spans="1:15" s="368" customFormat="1">
      <c r="B704" s="368">
        <v>108</v>
      </c>
      <c r="C704" s="368" t="str">
        <f>lng_gameinfo!$O877</f>
        <v>(n)만 코인 생성</v>
      </c>
      <c r="D704" s="368" t="str">
        <f>lng_gameinfo!$O889</f>
        <v>(n)초 마다</v>
      </c>
    </row>
    <row r="705" spans="1:27" s="368" customFormat="1">
      <c r="B705" s="368">
        <v>109</v>
      </c>
      <c r="C705" s="368" t="str">
        <f>lng_gameinfo!$O878</f>
        <v>피버 시간 증가 (n)초</v>
      </c>
      <c r="D705" s="368" t="str">
        <f>lng_gameinfo!$O890</f>
        <v>피버 발동시</v>
      </c>
    </row>
    <row r="706" spans="1:27" s="368" customFormat="1">
      <c r="B706" s="368">
        <v>110</v>
      </c>
      <c r="C706" s="368" t="str">
        <f>lng_gameinfo!$O879</f>
        <v>게임 시간 증가 (n)초</v>
      </c>
      <c r="D706" s="368" t="str">
        <f>lng_gameinfo!$O891</f>
        <v>매 착유시 일정확률</v>
      </c>
    </row>
    <row r="707" spans="1:27" s="365" customFormat="1">
      <c r="A707" s="365" t="s">
        <v>2240</v>
      </c>
      <c r="C707" s="365" t="s">
        <v>2245</v>
      </c>
      <c r="D707" s="405" t="s">
        <v>2649</v>
      </c>
      <c r="E707" s="405"/>
      <c r="I707" s="365" t="s">
        <v>2650</v>
      </c>
      <c r="K707" s="418"/>
      <c r="L707" s="418"/>
      <c r="M707" s="418"/>
      <c r="N707" s="418"/>
      <c r="O707" s="418"/>
      <c r="P707" s="418"/>
      <c r="Q707" s="418"/>
      <c r="R707" s="405"/>
      <c r="S707" s="405"/>
      <c r="T707" s="405"/>
      <c r="U707" s="405"/>
      <c r="V707" s="405"/>
      <c r="W707" s="405"/>
      <c r="X707" s="405"/>
      <c r="Y707" s="405"/>
      <c r="Z707" s="405"/>
      <c r="AA707" s="405"/>
    </row>
    <row r="708" spans="1:27" s="365" customFormat="1">
      <c r="A708" s="365" t="s">
        <v>2250</v>
      </c>
      <c r="B708" s="365" t="s">
        <v>2251</v>
      </c>
      <c r="C708" s="365" t="s">
        <v>2230</v>
      </c>
      <c r="D708" s="365" t="s">
        <v>2252</v>
      </c>
      <c r="E708" s="365" t="s">
        <v>2253</v>
      </c>
      <c r="F708" s="365" t="s">
        <v>2254</v>
      </c>
      <c r="G708" s="365" t="s">
        <v>2255</v>
      </c>
      <c r="H708" s="365" t="s">
        <v>2256</v>
      </c>
      <c r="I708" s="365" t="s">
        <v>2257</v>
      </c>
      <c r="J708" s="365" t="s">
        <v>2241</v>
      </c>
      <c r="K708" s="365" t="s">
        <v>2242</v>
      </c>
      <c r="L708" s="365" t="s">
        <v>2243</v>
      </c>
      <c r="M708" s="365" t="s">
        <v>2244</v>
      </c>
      <c r="N708" s="365" t="s">
        <v>2258</v>
      </c>
      <c r="O708" s="405"/>
      <c r="P708" s="405"/>
      <c r="Q708" s="405"/>
      <c r="R708" s="405"/>
      <c r="S708" s="405"/>
      <c r="T708" s="405"/>
      <c r="U708" s="405"/>
      <c r="V708" s="405"/>
      <c r="W708" s="405"/>
      <c r="X708" s="405"/>
      <c r="Y708" s="405"/>
      <c r="Z708" s="405"/>
      <c r="AA708" s="405"/>
    </row>
    <row r="709" spans="1:27" s="443" customFormat="1">
      <c r="B709" s="443">
        <v>99</v>
      </c>
      <c r="C709" s="444">
        <v>15</v>
      </c>
      <c r="D709" s="444">
        <v>14</v>
      </c>
      <c r="E709" s="444">
        <v>13</v>
      </c>
      <c r="F709" s="444">
        <v>12</v>
      </c>
      <c r="G709" s="444">
        <v>11</v>
      </c>
      <c r="H709" s="444">
        <v>10</v>
      </c>
      <c r="I709" s="444">
        <v>0</v>
      </c>
      <c r="J709" s="444">
        <v>0</v>
      </c>
      <c r="K709" s="444">
        <v>0</v>
      </c>
      <c r="L709" s="444">
        <v>0</v>
      </c>
      <c r="M709" s="444">
        <v>0</v>
      </c>
      <c r="N709" s="444">
        <v>0</v>
      </c>
    </row>
    <row r="710" spans="1:27" s="368" customFormat="1">
      <c r="B710" s="368">
        <v>100</v>
      </c>
      <c r="C710" s="371">
        <v>1</v>
      </c>
      <c r="D710" s="371">
        <v>2</v>
      </c>
      <c r="E710" s="371">
        <v>2</v>
      </c>
      <c r="F710" s="371">
        <v>3</v>
      </c>
      <c r="G710" s="371">
        <v>3</v>
      </c>
      <c r="H710" s="371">
        <v>4</v>
      </c>
      <c r="I710" s="371">
        <v>5</v>
      </c>
      <c r="J710" s="371">
        <v>5</v>
      </c>
      <c r="K710" s="371">
        <v>4</v>
      </c>
      <c r="L710" s="371">
        <v>4</v>
      </c>
      <c r="M710" s="371">
        <v>3</v>
      </c>
      <c r="N710" s="371">
        <v>3</v>
      </c>
    </row>
    <row r="711" spans="1:27" s="368" customFormat="1">
      <c r="B711" s="368">
        <v>101</v>
      </c>
      <c r="C711" s="371">
        <v>5</v>
      </c>
      <c r="D711" s="371">
        <v>7</v>
      </c>
      <c r="E711" s="371">
        <v>9</v>
      </c>
      <c r="F711" s="371">
        <v>11</v>
      </c>
      <c r="G711" s="371">
        <v>13</v>
      </c>
      <c r="H711" s="371">
        <v>15</v>
      </c>
      <c r="I711" s="371">
        <v>20</v>
      </c>
      <c r="J711" s="371">
        <v>25</v>
      </c>
      <c r="K711" s="371">
        <v>30</v>
      </c>
      <c r="L711" s="371">
        <v>35</v>
      </c>
      <c r="M711" s="371">
        <v>40</v>
      </c>
      <c r="N711" s="371">
        <v>45</v>
      </c>
    </row>
    <row r="712" spans="1:27" s="368" customFormat="1">
      <c r="B712" s="368">
        <v>102</v>
      </c>
      <c r="C712" s="371">
        <v>5</v>
      </c>
      <c r="D712" s="371">
        <v>10</v>
      </c>
      <c r="E712" s="371">
        <v>15</v>
      </c>
      <c r="F712" s="371">
        <v>20</v>
      </c>
      <c r="G712" s="371">
        <v>30</v>
      </c>
      <c r="H712" s="371">
        <v>40</v>
      </c>
      <c r="I712" s="371">
        <v>0</v>
      </c>
      <c r="J712" s="371">
        <v>0</v>
      </c>
      <c r="K712" s="371">
        <v>0</v>
      </c>
      <c r="L712" s="371">
        <v>0</v>
      </c>
      <c r="M712" s="371">
        <v>0</v>
      </c>
      <c r="N712" s="371">
        <v>0</v>
      </c>
    </row>
    <row r="713" spans="1:27" s="368" customFormat="1">
      <c r="B713" s="368">
        <v>103</v>
      </c>
      <c r="C713" s="371">
        <v>1</v>
      </c>
      <c r="D713" s="371">
        <v>1</v>
      </c>
      <c r="E713" s="371">
        <v>1</v>
      </c>
      <c r="F713" s="371">
        <v>1</v>
      </c>
      <c r="G713" s="371">
        <v>1</v>
      </c>
      <c r="H713" s="371">
        <v>1</v>
      </c>
      <c r="I713" s="371">
        <v>0</v>
      </c>
      <c r="J713" s="371">
        <v>0</v>
      </c>
      <c r="K713" s="371">
        <v>0</v>
      </c>
      <c r="L713" s="371">
        <v>0</v>
      </c>
      <c r="M713" s="371">
        <v>0</v>
      </c>
      <c r="N713" s="371">
        <v>0</v>
      </c>
    </row>
    <row r="714" spans="1:27" s="411" customFormat="1">
      <c r="A714" s="368"/>
      <c r="B714" s="368">
        <v>104</v>
      </c>
      <c r="C714" s="371">
        <v>2</v>
      </c>
      <c r="D714" s="371">
        <v>2</v>
      </c>
      <c r="E714" s="371">
        <v>2</v>
      </c>
      <c r="F714" s="371">
        <v>2</v>
      </c>
      <c r="G714" s="371">
        <v>2</v>
      </c>
      <c r="H714" s="371">
        <v>2</v>
      </c>
      <c r="I714" s="371">
        <v>0</v>
      </c>
      <c r="J714" s="371">
        <v>0</v>
      </c>
      <c r="K714" s="445">
        <v>0</v>
      </c>
      <c r="L714" s="371">
        <v>0</v>
      </c>
      <c r="M714" s="371">
        <v>0</v>
      </c>
      <c r="N714" s="371">
        <v>0</v>
      </c>
      <c r="O714" s="368"/>
      <c r="P714" s="368"/>
      <c r="Q714" s="368"/>
      <c r="R714" s="368"/>
      <c r="S714" s="368"/>
      <c r="T714" s="368"/>
      <c r="U714" s="368"/>
      <c r="V714" s="368"/>
      <c r="W714" s="368"/>
      <c r="X714" s="368"/>
      <c r="Y714" s="368"/>
      <c r="Z714" s="368"/>
      <c r="AA714" s="368"/>
    </row>
    <row r="715" spans="1:27" s="368" customFormat="1">
      <c r="B715" s="368">
        <v>105</v>
      </c>
      <c r="C715" s="371">
        <v>13</v>
      </c>
      <c r="D715" s="371">
        <v>12</v>
      </c>
      <c r="E715" s="371">
        <v>11</v>
      </c>
      <c r="F715" s="371">
        <v>10</v>
      </c>
      <c r="G715" s="371">
        <v>9</v>
      </c>
      <c r="H715" s="371">
        <v>8</v>
      </c>
      <c r="I715" s="446">
        <v>10</v>
      </c>
      <c r="J715" s="446">
        <v>12</v>
      </c>
      <c r="K715" s="446">
        <v>14</v>
      </c>
      <c r="L715" s="446">
        <v>16</v>
      </c>
      <c r="M715" s="446">
        <v>18</v>
      </c>
      <c r="N715" s="446">
        <v>20</v>
      </c>
      <c r="O715" s="443"/>
      <c r="P715" s="443"/>
      <c r="Q715" s="443"/>
    </row>
    <row r="716" spans="1:27" s="368" customFormat="1" ht="19.5" customHeight="1">
      <c r="B716" s="368">
        <v>106</v>
      </c>
      <c r="C716" s="371">
        <v>10</v>
      </c>
      <c r="D716" s="371">
        <v>15</v>
      </c>
      <c r="E716" s="371">
        <v>25</v>
      </c>
      <c r="F716" s="371">
        <v>40</v>
      </c>
      <c r="G716" s="371">
        <v>60</v>
      </c>
      <c r="H716" s="371">
        <v>90</v>
      </c>
      <c r="I716" s="371">
        <v>0</v>
      </c>
      <c r="J716" s="371">
        <v>0</v>
      </c>
      <c r="K716" s="371">
        <v>0</v>
      </c>
      <c r="L716" s="371">
        <v>0</v>
      </c>
      <c r="M716" s="371">
        <v>0</v>
      </c>
      <c r="N716" s="371">
        <v>30</v>
      </c>
    </row>
    <row r="717" spans="1:27" s="368" customFormat="1">
      <c r="B717" s="368">
        <v>107</v>
      </c>
      <c r="C717" s="371">
        <v>11</v>
      </c>
      <c r="D717" s="371">
        <v>10</v>
      </c>
      <c r="E717" s="371">
        <v>10</v>
      </c>
      <c r="F717" s="371">
        <v>9</v>
      </c>
      <c r="G717" s="371">
        <v>9</v>
      </c>
      <c r="H717" s="371">
        <v>8</v>
      </c>
      <c r="I717" s="371">
        <v>45</v>
      </c>
      <c r="J717" s="371">
        <v>50</v>
      </c>
      <c r="K717" s="371">
        <v>55</v>
      </c>
      <c r="L717" s="371">
        <v>60</v>
      </c>
      <c r="M717" s="371">
        <v>65</v>
      </c>
      <c r="N717" s="371">
        <v>70</v>
      </c>
    </row>
    <row r="718" spans="1:27" s="368" customFormat="1">
      <c r="B718" s="368">
        <v>108</v>
      </c>
      <c r="C718" s="371">
        <v>10</v>
      </c>
      <c r="D718" s="371">
        <v>11</v>
      </c>
      <c r="E718" s="371">
        <v>12</v>
      </c>
      <c r="F718" s="371">
        <v>13</v>
      </c>
      <c r="G718" s="371">
        <v>14</v>
      </c>
      <c r="H718" s="371">
        <v>15</v>
      </c>
      <c r="I718" s="371">
        <v>15</v>
      </c>
      <c r="J718" s="371">
        <v>13</v>
      </c>
      <c r="K718" s="371">
        <v>11</v>
      </c>
      <c r="L718" s="371">
        <v>9</v>
      </c>
      <c r="M718" s="371">
        <v>7</v>
      </c>
      <c r="N718" s="371">
        <v>5</v>
      </c>
    </row>
    <row r="719" spans="1:27" s="368" customFormat="1">
      <c r="B719" s="368">
        <v>109</v>
      </c>
      <c r="C719" s="371">
        <v>2000</v>
      </c>
      <c r="D719" s="371">
        <v>3500</v>
      </c>
      <c r="E719" s="371">
        <v>5000</v>
      </c>
      <c r="F719" s="371">
        <v>6500</v>
      </c>
      <c r="G719" s="371">
        <v>8000</v>
      </c>
      <c r="H719" s="371">
        <v>9500</v>
      </c>
      <c r="I719" s="444">
        <v>0</v>
      </c>
      <c r="J719" s="444">
        <v>0</v>
      </c>
      <c r="K719" s="444">
        <v>0</v>
      </c>
      <c r="L719" s="444">
        <v>0</v>
      </c>
      <c r="M719" s="444">
        <v>0</v>
      </c>
      <c r="N719" s="444">
        <v>0</v>
      </c>
    </row>
    <row r="720" spans="1:27" s="368" customFormat="1">
      <c r="B720" s="368">
        <v>110</v>
      </c>
      <c r="C720" s="371">
        <v>400</v>
      </c>
      <c r="D720" s="371">
        <v>550</v>
      </c>
      <c r="E720" s="371">
        <v>700</v>
      </c>
      <c r="F720" s="371">
        <v>850</v>
      </c>
      <c r="G720" s="371">
        <v>1000</v>
      </c>
      <c r="H720" s="371">
        <v>1150</v>
      </c>
      <c r="I720" s="444">
        <v>0</v>
      </c>
      <c r="J720" s="444">
        <v>0</v>
      </c>
      <c r="K720" s="444">
        <v>0</v>
      </c>
      <c r="L720" s="444">
        <v>0</v>
      </c>
      <c r="M720" s="444">
        <v>0</v>
      </c>
      <c r="N720" s="444">
        <v>0</v>
      </c>
    </row>
    <row r="721" spans="1:16" s="447" customFormat="1">
      <c r="B721" s="447">
        <v>200</v>
      </c>
      <c r="C721" s="447">
        <v>1</v>
      </c>
      <c r="D721" s="447">
        <v>2</v>
      </c>
      <c r="E721" s="447">
        <v>3</v>
      </c>
      <c r="F721" s="447">
        <v>4</v>
      </c>
      <c r="G721" s="447">
        <v>6</v>
      </c>
      <c r="H721" s="447">
        <v>6</v>
      </c>
      <c r="I721" s="447">
        <v>35</v>
      </c>
      <c r="J721" s="447">
        <v>30</v>
      </c>
      <c r="K721" s="447">
        <v>25</v>
      </c>
      <c r="L721" s="447">
        <v>20</v>
      </c>
      <c r="M721" s="447">
        <v>15</v>
      </c>
      <c r="N721" s="447">
        <v>15</v>
      </c>
    </row>
    <row r="722" spans="1:16" s="447" customFormat="1">
      <c r="B722" s="447">
        <v>201</v>
      </c>
      <c r="C722" s="447">
        <v>1</v>
      </c>
      <c r="D722" s="447">
        <v>2</v>
      </c>
      <c r="E722" s="447">
        <v>3</v>
      </c>
      <c r="F722" s="447">
        <v>4</v>
      </c>
      <c r="G722" s="447">
        <v>5</v>
      </c>
      <c r="H722" s="447">
        <v>5</v>
      </c>
      <c r="I722" s="447">
        <v>0</v>
      </c>
      <c r="J722" s="447">
        <v>0</v>
      </c>
      <c r="K722" s="447">
        <v>0</v>
      </c>
      <c r="L722" s="447">
        <v>0</v>
      </c>
      <c r="M722" s="447">
        <v>0</v>
      </c>
      <c r="N722" s="447">
        <v>0</v>
      </c>
    </row>
    <row r="723" spans="1:16" s="447" customFormat="1">
      <c r="B723" s="447">
        <v>202</v>
      </c>
      <c r="C723" s="447">
        <v>5</v>
      </c>
      <c r="D723" s="447">
        <v>10</v>
      </c>
      <c r="E723" s="447">
        <v>15</v>
      </c>
      <c r="F723" s="447">
        <v>20</v>
      </c>
      <c r="G723" s="447">
        <v>25</v>
      </c>
      <c r="H723" s="447">
        <v>25</v>
      </c>
      <c r="I723" s="447">
        <v>0</v>
      </c>
      <c r="J723" s="447">
        <v>0</v>
      </c>
      <c r="K723" s="447">
        <v>0</v>
      </c>
      <c r="L723" s="447">
        <v>0</v>
      </c>
      <c r="M723" s="447">
        <v>0</v>
      </c>
      <c r="N723" s="447">
        <v>0</v>
      </c>
    </row>
    <row r="724" spans="1:16" s="447" customFormat="1">
      <c r="B724" s="447">
        <v>205</v>
      </c>
      <c r="C724" s="447">
        <v>9</v>
      </c>
      <c r="D724" s="447">
        <v>8</v>
      </c>
      <c r="E724" s="447">
        <v>7</v>
      </c>
      <c r="F724" s="447">
        <v>6</v>
      </c>
      <c r="G724" s="447">
        <v>5</v>
      </c>
      <c r="H724" s="447">
        <v>5</v>
      </c>
      <c r="I724" s="447">
        <v>0</v>
      </c>
      <c r="J724" s="447">
        <v>0</v>
      </c>
      <c r="K724" s="447">
        <v>0</v>
      </c>
      <c r="L724" s="447">
        <v>0</v>
      </c>
      <c r="M724" s="447">
        <v>0</v>
      </c>
      <c r="N724" s="447">
        <v>0</v>
      </c>
    </row>
    <row r="725" spans="1:16" s="447" customFormat="1">
      <c r="B725" s="447">
        <v>206</v>
      </c>
      <c r="C725" s="447">
        <v>9</v>
      </c>
      <c r="D725" s="447">
        <v>8</v>
      </c>
      <c r="E725" s="447">
        <v>7</v>
      </c>
      <c r="F725" s="447">
        <v>6</v>
      </c>
      <c r="G725" s="447">
        <v>5</v>
      </c>
      <c r="H725" s="447">
        <v>5</v>
      </c>
      <c r="I725" s="447">
        <v>0</v>
      </c>
      <c r="J725" s="447">
        <v>0</v>
      </c>
      <c r="K725" s="447">
        <v>0</v>
      </c>
      <c r="L725" s="447">
        <v>0</v>
      </c>
      <c r="M725" s="447">
        <v>0</v>
      </c>
      <c r="N725" s="447">
        <v>0</v>
      </c>
      <c r="O725" s="448"/>
      <c r="P725" s="448"/>
    </row>
    <row r="726" spans="1:16" s="447" customFormat="1">
      <c r="B726" s="447">
        <v>207</v>
      </c>
      <c r="C726" s="447">
        <v>9</v>
      </c>
      <c r="D726" s="447">
        <v>8</v>
      </c>
      <c r="E726" s="447">
        <v>7</v>
      </c>
      <c r="F726" s="447">
        <v>6</v>
      </c>
      <c r="G726" s="447">
        <v>5</v>
      </c>
      <c r="H726" s="447">
        <v>5</v>
      </c>
      <c r="I726" s="447">
        <v>0</v>
      </c>
      <c r="J726" s="447">
        <v>0</v>
      </c>
      <c r="K726" s="449">
        <v>0</v>
      </c>
      <c r="L726" s="447">
        <v>0</v>
      </c>
      <c r="M726" s="447">
        <v>0</v>
      </c>
      <c r="N726" s="447">
        <v>0</v>
      </c>
      <c r="O726" s="448"/>
      <c r="P726" s="448"/>
    </row>
    <row r="727" spans="1:16" s="365" customFormat="1">
      <c r="A727" s="365" t="s">
        <v>2278</v>
      </c>
      <c r="C727" s="405" t="s">
        <v>2281</v>
      </c>
      <c r="E727" s="405"/>
      <c r="F727" s="405"/>
      <c r="G727" s="405"/>
      <c r="H727" s="405"/>
      <c r="I727" s="405"/>
      <c r="J727" s="405"/>
      <c r="K727" s="405"/>
      <c r="L727" s="405"/>
      <c r="M727" s="405"/>
      <c r="N727" s="405"/>
      <c r="O727" s="405"/>
      <c r="P727" s="405"/>
    </row>
    <row r="728" spans="1:16" s="365" customFormat="1">
      <c r="A728" s="365" t="s">
        <v>2279</v>
      </c>
      <c r="B728" s="365" t="s">
        <v>2282</v>
      </c>
      <c r="C728" s="365" t="s">
        <v>2283</v>
      </c>
      <c r="D728" s="405" t="s">
        <v>2280</v>
      </c>
      <c r="E728" s="405"/>
      <c r="F728" s="405"/>
      <c r="G728" s="405"/>
      <c r="H728" s="405"/>
      <c r="I728" s="405"/>
      <c r="J728" s="405"/>
      <c r="K728" s="405"/>
      <c r="L728" s="405"/>
      <c r="M728" s="405"/>
      <c r="N728" s="405"/>
      <c r="O728" s="405"/>
    </row>
    <row r="729" spans="1:16" s="368" customFormat="1">
      <c r="B729" s="368">
        <v>1</v>
      </c>
      <c r="C729" s="368">
        <v>10</v>
      </c>
      <c r="D729" s="487" t="s">
        <v>6861</v>
      </c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</row>
    <row r="730" spans="1:16" s="368" customFormat="1">
      <c r="B730" s="368">
        <v>2</v>
      </c>
      <c r="C730" s="368">
        <v>13</v>
      </c>
      <c r="D730" s="487" t="s">
        <v>6861</v>
      </c>
    </row>
    <row r="731" spans="1:16" s="368" customFormat="1">
      <c r="B731" s="368">
        <v>3</v>
      </c>
      <c r="C731" s="368">
        <v>19</v>
      </c>
      <c r="D731" s="487" t="s">
        <v>6861</v>
      </c>
    </row>
    <row r="732" spans="1:16" s="368" customFormat="1">
      <c r="B732" s="368">
        <v>4</v>
      </c>
      <c r="C732" s="368">
        <v>25</v>
      </c>
      <c r="D732" s="487" t="s">
        <v>6861</v>
      </c>
    </row>
    <row r="733" spans="1:16" s="368" customFormat="1">
      <c r="B733" s="368">
        <v>5</v>
      </c>
      <c r="C733" s="368">
        <v>30</v>
      </c>
      <c r="D733" s="487" t="s">
        <v>6861</v>
      </c>
    </row>
    <row r="734" spans="1:16" s="368" customFormat="1">
      <c r="B734" s="368">
        <v>6</v>
      </c>
      <c r="C734" s="368">
        <v>42</v>
      </c>
      <c r="D734" s="487" t="s">
        <v>6861</v>
      </c>
    </row>
    <row r="735" spans="1:16" s="368" customFormat="1">
      <c r="B735" s="368">
        <v>7</v>
      </c>
      <c r="C735" s="368">
        <v>50</v>
      </c>
      <c r="D735" s="366" t="s">
        <v>6861</v>
      </c>
    </row>
    <row r="736" spans="1:16" s="365" customFormat="1">
      <c r="A736" s="365" t="s">
        <v>2863</v>
      </c>
    </row>
    <row r="737" spans="1:4" s="365" customFormat="1">
      <c r="A737" s="365" t="s">
        <v>2862</v>
      </c>
      <c r="B737" s="365" t="s">
        <v>2864</v>
      </c>
    </row>
    <row r="738" spans="1:4" s="368" customFormat="1">
      <c r="B738" s="368">
        <v>227</v>
      </c>
      <c r="D738" s="366"/>
    </row>
    <row r="739" spans="1:4" s="368" customFormat="1">
      <c r="B739" s="368">
        <v>226</v>
      </c>
      <c r="D739" s="366"/>
    </row>
    <row r="740" spans="1:4" s="368" customFormat="1">
      <c r="B740" s="368">
        <v>223</v>
      </c>
      <c r="D740" s="366"/>
    </row>
    <row r="741" spans="1:4" s="368" customFormat="1">
      <c r="B741" s="368">
        <v>225</v>
      </c>
      <c r="D741" s="366"/>
    </row>
    <row r="742" spans="1:4" s="368" customFormat="1">
      <c r="B742" s="368">
        <v>224</v>
      </c>
      <c r="D742" s="366"/>
    </row>
    <row r="743" spans="1:4" s="368" customFormat="1">
      <c r="B743" s="368">
        <v>222</v>
      </c>
      <c r="D743" s="366"/>
    </row>
    <row r="744" spans="1:4" s="368" customFormat="1">
      <c r="B744" s="368">
        <v>127</v>
      </c>
      <c r="D744" s="366"/>
    </row>
    <row r="745" spans="1:4" s="368" customFormat="1">
      <c r="B745" s="368">
        <v>126</v>
      </c>
      <c r="D745" s="366"/>
    </row>
    <row r="746" spans="1:4" s="368" customFormat="1">
      <c r="B746" s="368">
        <v>123</v>
      </c>
      <c r="D746" s="366"/>
    </row>
    <row r="747" spans="1:4" s="368" customFormat="1">
      <c r="B747" s="368">
        <v>125</v>
      </c>
      <c r="D747" s="366"/>
    </row>
    <row r="748" spans="1:4" s="368" customFormat="1">
      <c r="B748" s="368">
        <v>124</v>
      </c>
      <c r="D748" s="366"/>
    </row>
    <row r="749" spans="1:4" s="368" customFormat="1">
      <c r="B749" s="368">
        <v>122</v>
      </c>
      <c r="D749" s="366"/>
    </row>
    <row r="750" spans="1:4" s="368" customFormat="1">
      <c r="B750" s="368">
        <v>29</v>
      </c>
      <c r="D750" s="366"/>
    </row>
    <row r="751" spans="1:4" s="368" customFormat="1">
      <c r="B751" s="368">
        <v>28</v>
      </c>
      <c r="D751" s="366"/>
    </row>
    <row r="752" spans="1:4" s="368" customFormat="1">
      <c r="B752" s="368">
        <v>25</v>
      </c>
      <c r="D752" s="366"/>
    </row>
    <row r="753" spans="1:17" s="368" customFormat="1">
      <c r="B753" s="368">
        <v>27</v>
      </c>
      <c r="D753" s="366"/>
    </row>
    <row r="754" spans="1:17" s="368" customFormat="1">
      <c r="B754" s="368">
        <v>26</v>
      </c>
      <c r="D754" s="366"/>
    </row>
    <row r="755" spans="1:17" s="368" customFormat="1">
      <c r="B755" s="368">
        <v>24</v>
      </c>
      <c r="D755" s="366"/>
    </row>
    <row r="756" spans="1:17" s="365" customFormat="1">
      <c r="A756" s="365" t="s">
        <v>2294</v>
      </c>
      <c r="C756" s="365" t="s">
        <v>2295</v>
      </c>
      <c r="D756" s="365" t="s">
        <v>2296</v>
      </c>
    </row>
    <row r="757" spans="1:17" s="365" customFormat="1">
      <c r="A757" s="365" t="s">
        <v>2285</v>
      </c>
      <c r="B757" s="365" t="s">
        <v>2286</v>
      </c>
      <c r="C757" s="365" t="s">
        <v>2297</v>
      </c>
      <c r="D757" s="365" t="s">
        <v>2298</v>
      </c>
      <c r="E757" s="365" t="s">
        <v>2287</v>
      </c>
      <c r="F757" s="365" t="s">
        <v>2288</v>
      </c>
      <c r="G757" s="365" t="s">
        <v>2289</v>
      </c>
      <c r="H757" s="365" t="s">
        <v>2290</v>
      </c>
      <c r="I757" s="365" t="s">
        <v>2291</v>
      </c>
      <c r="J757" s="365" t="s">
        <v>2292</v>
      </c>
      <c r="K757" s="365" t="s">
        <v>2293</v>
      </c>
    </row>
    <row r="758" spans="1:17" s="368" customFormat="1">
      <c r="B758" s="368">
        <v>1100</v>
      </c>
      <c r="C758" s="368">
        <v>100</v>
      </c>
      <c r="D758" s="368">
        <v>400</v>
      </c>
      <c r="E758" s="368">
        <v>100</v>
      </c>
      <c r="F758" s="368">
        <v>400</v>
      </c>
      <c r="G758" s="368">
        <v>700</v>
      </c>
      <c r="H758" s="368">
        <v>400</v>
      </c>
      <c r="I758" s="368">
        <v>100</v>
      </c>
      <c r="J758" s="368">
        <v>400</v>
      </c>
      <c r="K758" s="368">
        <v>100</v>
      </c>
    </row>
    <row r="759" spans="1:17" s="368" customFormat="1">
      <c r="B759" s="368">
        <v>1101</v>
      </c>
      <c r="C759" s="368">
        <f>C758+500</f>
        <v>600</v>
      </c>
      <c r="D759" s="368">
        <f t="shared" ref="D759:K759" si="3">D758+500</f>
        <v>900</v>
      </c>
      <c r="E759" s="368">
        <f t="shared" si="3"/>
        <v>600</v>
      </c>
      <c r="F759" s="368">
        <f t="shared" si="3"/>
        <v>900</v>
      </c>
      <c r="G759" s="368">
        <f t="shared" si="3"/>
        <v>1200</v>
      </c>
      <c r="H759" s="368">
        <f t="shared" si="3"/>
        <v>900</v>
      </c>
      <c r="I759" s="368">
        <f t="shared" si="3"/>
        <v>600</v>
      </c>
      <c r="J759" s="368">
        <f t="shared" si="3"/>
        <v>900</v>
      </c>
      <c r="K759" s="368">
        <f t="shared" si="3"/>
        <v>600</v>
      </c>
    </row>
    <row r="760" spans="1:17" s="368" customFormat="1">
      <c r="B760" s="368">
        <v>1102</v>
      </c>
      <c r="C760" s="368">
        <f t="shared" ref="C760:C761" si="4">C759+500</f>
        <v>1100</v>
      </c>
      <c r="D760" s="368">
        <f t="shared" ref="D760:D761" si="5">D759+500</f>
        <v>1400</v>
      </c>
      <c r="E760" s="368">
        <f t="shared" ref="E760:E761" si="6">E759+500</f>
        <v>1100</v>
      </c>
      <c r="F760" s="368">
        <f t="shared" ref="F760:F761" si="7">F759+500</f>
        <v>1400</v>
      </c>
      <c r="G760" s="368">
        <f t="shared" ref="G760:G761" si="8">G759+500</f>
        <v>1700</v>
      </c>
      <c r="H760" s="368">
        <f t="shared" ref="H760:H761" si="9">H759+500</f>
        <v>1400</v>
      </c>
      <c r="I760" s="368">
        <f t="shared" ref="I760:I761" si="10">I759+500</f>
        <v>1100</v>
      </c>
      <c r="J760" s="368">
        <f t="shared" ref="J760:J761" si="11">J759+500</f>
        <v>1400</v>
      </c>
      <c r="K760" s="368">
        <f t="shared" ref="K760:K761" si="12">K759+500</f>
        <v>1100</v>
      </c>
    </row>
    <row r="761" spans="1:17" s="368" customFormat="1">
      <c r="B761" s="368">
        <v>1103</v>
      </c>
      <c r="C761" s="368">
        <f t="shared" si="4"/>
        <v>1600</v>
      </c>
      <c r="D761" s="368">
        <f t="shared" si="5"/>
        <v>1900</v>
      </c>
      <c r="E761" s="368">
        <f t="shared" si="6"/>
        <v>1600</v>
      </c>
      <c r="F761" s="368">
        <f t="shared" si="7"/>
        <v>1900</v>
      </c>
      <c r="G761" s="368">
        <f t="shared" si="8"/>
        <v>2200</v>
      </c>
      <c r="H761" s="368">
        <f t="shared" si="9"/>
        <v>1900</v>
      </c>
      <c r="I761" s="368">
        <f t="shared" si="10"/>
        <v>1600</v>
      </c>
      <c r="J761" s="368">
        <f t="shared" si="11"/>
        <v>1900</v>
      </c>
      <c r="K761" s="368">
        <f t="shared" si="12"/>
        <v>1600</v>
      </c>
    </row>
    <row r="762" spans="1:17" s="365" customFormat="1">
      <c r="A762" s="365" t="s">
        <v>2301</v>
      </c>
      <c r="C762" s="365" t="s">
        <v>2315</v>
      </c>
      <c r="D762" s="365" t="s">
        <v>2715</v>
      </c>
      <c r="G762" s="405"/>
      <c r="H762" s="405"/>
      <c r="I762" s="405"/>
      <c r="J762" s="405"/>
      <c r="K762" s="405"/>
      <c r="L762" s="405"/>
      <c r="M762" s="405"/>
      <c r="N762" s="405"/>
      <c r="O762" s="405"/>
      <c r="P762" s="405"/>
      <c r="Q762" s="405"/>
    </row>
    <row r="763" spans="1:17" s="365" customFormat="1">
      <c r="A763" s="365" t="s">
        <v>2302</v>
      </c>
      <c r="B763" s="365" t="s">
        <v>2303</v>
      </c>
      <c r="C763" s="365" t="s">
        <v>2298</v>
      </c>
      <c r="D763" s="365" t="s">
        <v>2304</v>
      </c>
      <c r="E763" s="365" t="s">
        <v>2305</v>
      </c>
      <c r="F763" s="365" t="s">
        <v>2306</v>
      </c>
      <c r="G763" s="365" t="s">
        <v>2307</v>
      </c>
      <c r="H763" s="365" t="s">
        <v>2308</v>
      </c>
      <c r="I763" s="365" t="s">
        <v>2309</v>
      </c>
      <c r="J763" s="365" t="s">
        <v>2310</v>
      </c>
    </row>
    <row r="764" spans="1:17" s="368" customFormat="1">
      <c r="B764" s="371">
        <v>2</v>
      </c>
      <c r="C764" s="371" t="s">
        <v>2328</v>
      </c>
      <c r="D764" s="371" t="s">
        <v>2368</v>
      </c>
      <c r="E764" s="371">
        <v>-1</v>
      </c>
      <c r="F764" s="371">
        <v>-1</v>
      </c>
      <c r="G764" s="371">
        <v>-1</v>
      </c>
      <c r="H764" s="433">
        <v>-1</v>
      </c>
      <c r="I764" s="433">
        <v>-1</v>
      </c>
      <c r="J764" s="433">
        <v>-1</v>
      </c>
    </row>
    <row r="765" spans="1:17" s="368" customFormat="1">
      <c r="B765" s="371">
        <v>3</v>
      </c>
      <c r="C765" s="371" t="s">
        <v>2354</v>
      </c>
      <c r="D765" s="371" t="s">
        <v>2316</v>
      </c>
      <c r="E765" s="371" t="s">
        <v>2329</v>
      </c>
      <c r="F765" s="371" t="s">
        <v>2369</v>
      </c>
      <c r="G765" s="371">
        <v>-1</v>
      </c>
      <c r="H765" s="433">
        <v>-1</v>
      </c>
      <c r="I765" s="433">
        <v>-1</v>
      </c>
      <c r="J765" s="433">
        <v>-1</v>
      </c>
    </row>
    <row r="766" spans="1:17" s="368" customFormat="1">
      <c r="B766" s="371">
        <v>4</v>
      </c>
      <c r="C766" s="371" t="s">
        <v>2330</v>
      </c>
      <c r="D766" s="371" t="s">
        <v>2370</v>
      </c>
      <c r="E766" s="371">
        <v>-1</v>
      </c>
      <c r="F766" s="371">
        <v>-1</v>
      </c>
      <c r="G766" s="371">
        <v>-1</v>
      </c>
      <c r="H766" s="433">
        <v>-1</v>
      </c>
      <c r="I766" s="433">
        <v>-1</v>
      </c>
      <c r="J766" s="433">
        <v>-1</v>
      </c>
    </row>
    <row r="767" spans="1:17" s="368" customFormat="1">
      <c r="B767" s="371">
        <v>5</v>
      </c>
      <c r="C767" s="371" t="s">
        <v>2331</v>
      </c>
      <c r="D767" s="371" t="s">
        <v>2332</v>
      </c>
      <c r="E767" s="371" t="s">
        <v>2371</v>
      </c>
      <c r="F767" s="371">
        <v>-1</v>
      </c>
      <c r="G767" s="371">
        <v>-1</v>
      </c>
      <c r="H767" s="433">
        <v>-1</v>
      </c>
      <c r="I767" s="433">
        <v>-1</v>
      </c>
      <c r="J767" s="433">
        <v>-1</v>
      </c>
    </row>
    <row r="768" spans="1:17" s="368" customFormat="1">
      <c r="B768" s="371">
        <v>6</v>
      </c>
      <c r="C768" s="371" t="s">
        <v>2316</v>
      </c>
      <c r="D768" s="371" t="s">
        <v>2329</v>
      </c>
      <c r="E768" s="371" t="s">
        <v>2372</v>
      </c>
      <c r="F768" s="433">
        <v>-1</v>
      </c>
      <c r="G768" s="433">
        <v>-1</v>
      </c>
      <c r="H768" s="433">
        <v>-1</v>
      </c>
      <c r="I768" s="433">
        <v>-1</v>
      </c>
      <c r="J768" s="433">
        <v>-1</v>
      </c>
    </row>
    <row r="769" spans="2:10" s="368" customFormat="1">
      <c r="B769" s="371">
        <v>7</v>
      </c>
      <c r="C769" s="371" t="s">
        <v>3996</v>
      </c>
      <c r="D769" s="371">
        <v>-1</v>
      </c>
      <c r="E769" s="371">
        <v>-1</v>
      </c>
      <c r="F769" s="371">
        <v>-1</v>
      </c>
      <c r="G769" s="371">
        <v>-1</v>
      </c>
      <c r="H769" s="433">
        <v>-1</v>
      </c>
      <c r="I769" s="433">
        <v>-1</v>
      </c>
      <c r="J769" s="433">
        <v>-1</v>
      </c>
    </row>
    <row r="770" spans="2:10" s="368" customFormat="1">
      <c r="B770" s="371">
        <v>8</v>
      </c>
      <c r="C770" s="371" t="s">
        <v>2333</v>
      </c>
      <c r="D770" s="371" t="s">
        <v>2373</v>
      </c>
      <c r="E770" s="371">
        <v>-1</v>
      </c>
      <c r="F770" s="371">
        <v>-1</v>
      </c>
      <c r="G770" s="371">
        <v>-1</v>
      </c>
      <c r="H770" s="433">
        <v>-1</v>
      </c>
      <c r="I770" s="433">
        <v>-1</v>
      </c>
      <c r="J770" s="433">
        <v>-1</v>
      </c>
    </row>
    <row r="771" spans="2:10" s="368" customFormat="1">
      <c r="B771" s="371">
        <v>9</v>
      </c>
      <c r="C771" s="371" t="s">
        <v>2316</v>
      </c>
      <c r="D771" s="371" t="s">
        <v>2329</v>
      </c>
      <c r="E771" s="371" t="s">
        <v>2374</v>
      </c>
      <c r="F771" s="371">
        <v>-1</v>
      </c>
      <c r="G771" s="371">
        <v>-1</v>
      </c>
      <c r="H771" s="433">
        <v>-1</v>
      </c>
      <c r="I771" s="433">
        <v>-1</v>
      </c>
      <c r="J771" s="433">
        <v>-1</v>
      </c>
    </row>
    <row r="772" spans="2:10" s="368" customFormat="1">
      <c r="B772" s="371">
        <v>10</v>
      </c>
      <c r="C772" s="371" t="s">
        <v>2334</v>
      </c>
      <c r="D772" s="371" t="s">
        <v>2335</v>
      </c>
      <c r="E772" s="371" t="s">
        <v>2332</v>
      </c>
      <c r="F772" s="371" t="s">
        <v>2375</v>
      </c>
      <c r="G772" s="371" t="s">
        <v>2716</v>
      </c>
      <c r="H772" s="433">
        <v>-1</v>
      </c>
      <c r="I772" s="433">
        <v>-1</v>
      </c>
      <c r="J772" s="433">
        <v>-1</v>
      </c>
    </row>
    <row r="773" spans="2:10" s="368" customFormat="1">
      <c r="B773" s="371">
        <v>11</v>
      </c>
      <c r="C773" s="371" t="s">
        <v>2336</v>
      </c>
      <c r="D773" s="371" t="s">
        <v>2376</v>
      </c>
      <c r="E773" s="433">
        <v>-1</v>
      </c>
      <c r="F773" s="433">
        <v>-1</v>
      </c>
      <c r="G773" s="371">
        <v>-1</v>
      </c>
      <c r="H773" s="433">
        <v>-1</v>
      </c>
      <c r="I773" s="433">
        <v>-1</v>
      </c>
      <c r="J773" s="433">
        <v>-1</v>
      </c>
    </row>
    <row r="774" spans="2:10" s="368" customFormat="1">
      <c r="B774" s="371">
        <v>12</v>
      </c>
      <c r="C774" s="371" t="s">
        <v>2316</v>
      </c>
      <c r="D774" s="371" t="s">
        <v>2377</v>
      </c>
      <c r="E774" s="371">
        <v>-1</v>
      </c>
      <c r="F774" s="371">
        <v>-1</v>
      </c>
      <c r="G774" s="371">
        <v>-1</v>
      </c>
      <c r="H774" s="433">
        <v>-1</v>
      </c>
      <c r="I774" s="433">
        <v>-1</v>
      </c>
      <c r="J774" s="433">
        <v>-1</v>
      </c>
    </row>
    <row r="775" spans="2:10" s="368" customFormat="1">
      <c r="B775" s="371">
        <v>13</v>
      </c>
      <c r="C775" s="371" t="s">
        <v>2378</v>
      </c>
      <c r="D775" s="371">
        <v>-1</v>
      </c>
      <c r="E775" s="371">
        <v>-1</v>
      </c>
      <c r="F775" s="371">
        <v>-1</v>
      </c>
      <c r="G775" s="371">
        <v>-1</v>
      </c>
      <c r="H775" s="433">
        <v>-1</v>
      </c>
      <c r="I775" s="433">
        <v>-1</v>
      </c>
      <c r="J775" s="433">
        <v>-1</v>
      </c>
    </row>
    <row r="776" spans="2:10" s="368" customFormat="1">
      <c r="B776" s="371">
        <v>14</v>
      </c>
      <c r="C776" s="371" t="s">
        <v>2337</v>
      </c>
      <c r="D776" s="371" t="s">
        <v>2379</v>
      </c>
      <c r="E776" s="371">
        <v>-1</v>
      </c>
      <c r="F776" s="371">
        <v>-1</v>
      </c>
      <c r="G776" s="371">
        <v>-1</v>
      </c>
      <c r="H776" s="433">
        <v>-1</v>
      </c>
      <c r="I776" s="433">
        <v>-1</v>
      </c>
      <c r="J776" s="433">
        <v>-1</v>
      </c>
    </row>
    <row r="777" spans="2:10" s="368" customFormat="1">
      <c r="B777" s="371">
        <v>15</v>
      </c>
      <c r="C777" s="371" t="s">
        <v>2338</v>
      </c>
      <c r="D777" s="371" t="s">
        <v>2332</v>
      </c>
      <c r="E777" s="371" t="s">
        <v>2380</v>
      </c>
      <c r="F777" s="371" t="s">
        <v>2339</v>
      </c>
      <c r="G777" s="371">
        <v>-1</v>
      </c>
      <c r="H777" s="433">
        <v>-1</v>
      </c>
      <c r="I777" s="433">
        <v>-1</v>
      </c>
      <c r="J777" s="433">
        <v>-1</v>
      </c>
    </row>
    <row r="778" spans="2:10" s="368" customFormat="1">
      <c r="B778" s="371">
        <v>16</v>
      </c>
      <c r="C778" s="371" t="s">
        <v>2340</v>
      </c>
      <c r="D778" s="371" t="s">
        <v>2329</v>
      </c>
      <c r="E778" s="371" t="s">
        <v>2381</v>
      </c>
      <c r="F778" s="371">
        <v>-1</v>
      </c>
      <c r="G778" s="371">
        <v>-1</v>
      </c>
      <c r="H778" s="433">
        <v>-1</v>
      </c>
      <c r="I778" s="433">
        <v>-1</v>
      </c>
      <c r="J778" s="433">
        <v>-1</v>
      </c>
    </row>
    <row r="779" spans="2:10" s="368" customFormat="1">
      <c r="B779" s="371">
        <v>17</v>
      </c>
      <c r="C779" s="371" t="s">
        <v>2382</v>
      </c>
      <c r="D779" s="371">
        <v>-1</v>
      </c>
      <c r="E779" s="371">
        <v>-1</v>
      </c>
      <c r="F779" s="371">
        <v>-1</v>
      </c>
      <c r="G779" s="371">
        <v>-1</v>
      </c>
      <c r="H779" s="433">
        <v>-1</v>
      </c>
      <c r="I779" s="433">
        <v>-1</v>
      </c>
      <c r="J779" s="433">
        <v>-1</v>
      </c>
    </row>
    <row r="780" spans="2:10" s="368" customFormat="1">
      <c r="B780" s="371">
        <v>18</v>
      </c>
      <c r="C780" s="371" t="s">
        <v>2383</v>
      </c>
      <c r="D780" s="371">
        <v>-1</v>
      </c>
      <c r="E780" s="371">
        <v>-1</v>
      </c>
      <c r="F780" s="371">
        <v>-1</v>
      </c>
      <c r="G780" s="371">
        <v>-1</v>
      </c>
      <c r="H780" s="433">
        <v>-1</v>
      </c>
      <c r="I780" s="433">
        <v>-1</v>
      </c>
      <c r="J780" s="433">
        <v>-1</v>
      </c>
    </row>
    <row r="781" spans="2:10" s="368" customFormat="1">
      <c r="B781" s="371">
        <v>19</v>
      </c>
      <c r="C781" s="371" t="s">
        <v>2341</v>
      </c>
      <c r="D781" s="371" t="s">
        <v>2384</v>
      </c>
      <c r="E781" s="371">
        <v>-1</v>
      </c>
      <c r="F781" s="371">
        <v>-1</v>
      </c>
      <c r="G781" s="371">
        <v>-1</v>
      </c>
      <c r="H781" s="433">
        <v>-1</v>
      </c>
      <c r="I781" s="433">
        <v>-1</v>
      </c>
      <c r="J781" s="433">
        <v>-1</v>
      </c>
    </row>
    <row r="782" spans="2:10" s="368" customFormat="1">
      <c r="B782" s="371">
        <v>20</v>
      </c>
      <c r="C782" s="371" t="s">
        <v>2332</v>
      </c>
      <c r="D782" s="371" t="s">
        <v>2385</v>
      </c>
      <c r="E782" s="371" t="s">
        <v>2317</v>
      </c>
      <c r="F782" s="433">
        <v>-1</v>
      </c>
      <c r="G782" s="433">
        <v>-1</v>
      </c>
      <c r="H782" s="433">
        <v>-1</v>
      </c>
      <c r="I782" s="433">
        <v>-1</v>
      </c>
      <c r="J782" s="433">
        <v>-1</v>
      </c>
    </row>
    <row r="783" spans="2:10" s="368" customFormat="1">
      <c r="B783" s="371">
        <v>21</v>
      </c>
      <c r="C783" s="371" t="s">
        <v>2386</v>
      </c>
      <c r="D783" s="371">
        <v>-1</v>
      </c>
      <c r="E783" s="371">
        <v>-1</v>
      </c>
      <c r="F783" s="371">
        <v>-1</v>
      </c>
      <c r="G783" s="371">
        <v>-1</v>
      </c>
      <c r="H783" s="433">
        <v>-1</v>
      </c>
      <c r="I783" s="433">
        <v>-1</v>
      </c>
      <c r="J783" s="433">
        <v>-1</v>
      </c>
    </row>
    <row r="784" spans="2:10" s="368" customFormat="1">
      <c r="B784" s="371">
        <v>22</v>
      </c>
      <c r="C784" s="371" t="s">
        <v>2342</v>
      </c>
      <c r="D784" s="371" t="s">
        <v>2387</v>
      </c>
      <c r="E784" s="371">
        <v>-1</v>
      </c>
      <c r="F784" s="371">
        <v>-1</v>
      </c>
      <c r="G784" s="371">
        <v>-1</v>
      </c>
      <c r="H784" s="433">
        <v>-1</v>
      </c>
      <c r="I784" s="433">
        <v>-1</v>
      </c>
      <c r="J784" s="433">
        <v>-1</v>
      </c>
    </row>
    <row r="785" spans="2:10" s="368" customFormat="1">
      <c r="B785" s="371">
        <v>23</v>
      </c>
      <c r="C785" s="371" t="s">
        <v>2388</v>
      </c>
      <c r="D785" s="371">
        <v>-1</v>
      </c>
      <c r="E785" s="371">
        <v>-1</v>
      </c>
      <c r="F785" s="371">
        <v>-1</v>
      </c>
      <c r="G785" s="371">
        <v>-1</v>
      </c>
      <c r="H785" s="433">
        <v>-1</v>
      </c>
      <c r="I785" s="433">
        <v>-1</v>
      </c>
      <c r="J785" s="433">
        <v>-1</v>
      </c>
    </row>
    <row r="786" spans="2:10" s="368" customFormat="1">
      <c r="B786" s="371">
        <v>24</v>
      </c>
      <c r="C786" s="371" t="s">
        <v>2329</v>
      </c>
      <c r="D786" s="371" t="s">
        <v>2389</v>
      </c>
      <c r="E786" s="371">
        <v>-1</v>
      </c>
      <c r="F786" s="371">
        <v>-1</v>
      </c>
      <c r="G786" s="371">
        <v>-1</v>
      </c>
      <c r="H786" s="433">
        <v>-1</v>
      </c>
      <c r="I786" s="433">
        <v>-1</v>
      </c>
      <c r="J786" s="433">
        <v>-1</v>
      </c>
    </row>
    <row r="787" spans="2:10" s="368" customFormat="1">
      <c r="B787" s="371">
        <v>25</v>
      </c>
      <c r="C787" s="371" t="s">
        <v>2343</v>
      </c>
      <c r="D787" s="371" t="s">
        <v>2332</v>
      </c>
      <c r="E787" s="371" t="s">
        <v>2390</v>
      </c>
      <c r="F787" s="371" t="s">
        <v>2344</v>
      </c>
      <c r="G787" s="371">
        <v>-1</v>
      </c>
      <c r="H787" s="433">
        <v>-1</v>
      </c>
      <c r="I787" s="433">
        <v>-1</v>
      </c>
      <c r="J787" s="433">
        <v>-1</v>
      </c>
    </row>
    <row r="788" spans="2:10" s="368" customFormat="1">
      <c r="B788" s="371">
        <v>26</v>
      </c>
      <c r="C788" s="371" t="s">
        <v>2345</v>
      </c>
      <c r="D788" s="371">
        <v>-1</v>
      </c>
      <c r="E788" s="371">
        <v>-1</v>
      </c>
      <c r="F788" s="371">
        <v>-1</v>
      </c>
      <c r="G788" s="371">
        <v>-1</v>
      </c>
      <c r="H788" s="433">
        <v>-1</v>
      </c>
      <c r="I788" s="433">
        <v>-1</v>
      </c>
      <c r="J788" s="433">
        <v>-1</v>
      </c>
    </row>
    <row r="789" spans="2:10" s="368" customFormat="1">
      <c r="B789" s="371">
        <v>27</v>
      </c>
      <c r="C789" s="371" t="s">
        <v>2391</v>
      </c>
      <c r="D789" s="371">
        <v>-1</v>
      </c>
      <c r="E789" s="371">
        <v>-1</v>
      </c>
      <c r="F789" s="371">
        <v>-1</v>
      </c>
      <c r="G789" s="371">
        <v>-1</v>
      </c>
      <c r="H789" s="433">
        <v>-1</v>
      </c>
      <c r="I789" s="433">
        <v>-1</v>
      </c>
      <c r="J789" s="433">
        <v>-1</v>
      </c>
    </row>
    <row r="790" spans="2:10" s="368" customFormat="1">
      <c r="B790" s="371">
        <v>28</v>
      </c>
      <c r="C790" s="371" t="s">
        <v>2346</v>
      </c>
      <c r="D790" s="371" t="s">
        <v>2347</v>
      </c>
      <c r="E790" s="371">
        <v>-1</v>
      </c>
      <c r="F790" s="371">
        <v>-1</v>
      </c>
      <c r="G790" s="371">
        <v>-1</v>
      </c>
      <c r="H790" s="433">
        <v>-1</v>
      </c>
      <c r="I790" s="433">
        <v>-1</v>
      </c>
      <c r="J790" s="433">
        <v>-1</v>
      </c>
    </row>
    <row r="791" spans="2:10" s="368" customFormat="1">
      <c r="B791" s="371">
        <v>29</v>
      </c>
      <c r="C791" s="371" t="s">
        <v>2392</v>
      </c>
      <c r="D791" s="371">
        <v>-1</v>
      </c>
      <c r="E791" s="371">
        <v>-1</v>
      </c>
      <c r="F791" s="371">
        <v>-1</v>
      </c>
      <c r="G791" s="371">
        <v>-1</v>
      </c>
      <c r="H791" s="433">
        <v>-1</v>
      </c>
      <c r="I791" s="433">
        <v>-1</v>
      </c>
      <c r="J791" s="433">
        <v>-1</v>
      </c>
    </row>
    <row r="792" spans="2:10" s="368" customFormat="1">
      <c r="B792" s="371">
        <v>30</v>
      </c>
      <c r="C792" s="371" t="s">
        <v>2393</v>
      </c>
      <c r="D792" s="371">
        <v>-1</v>
      </c>
      <c r="E792" s="371">
        <v>-1</v>
      </c>
      <c r="F792" s="371">
        <v>-1</v>
      </c>
      <c r="G792" s="371">
        <v>-1</v>
      </c>
      <c r="H792" s="433">
        <v>-1</v>
      </c>
      <c r="I792" s="433">
        <v>-1</v>
      </c>
      <c r="J792" s="433">
        <v>-1</v>
      </c>
    </row>
    <row r="793" spans="2:10" s="368" customFormat="1">
      <c r="B793" s="371">
        <v>31</v>
      </c>
      <c r="C793" s="371" t="s">
        <v>2394</v>
      </c>
      <c r="D793" s="371">
        <v>-1</v>
      </c>
      <c r="E793" s="433">
        <v>-1</v>
      </c>
      <c r="F793" s="371">
        <v>-1</v>
      </c>
      <c r="G793" s="371">
        <v>-1</v>
      </c>
      <c r="H793" s="433">
        <v>-1</v>
      </c>
      <c r="I793" s="433">
        <v>-1</v>
      </c>
      <c r="J793" s="433">
        <v>-1</v>
      </c>
    </row>
    <row r="794" spans="2:10" s="368" customFormat="1">
      <c r="B794" s="371">
        <v>32</v>
      </c>
      <c r="C794" s="371" t="s">
        <v>2348</v>
      </c>
      <c r="D794" s="371">
        <v>-1</v>
      </c>
      <c r="E794" s="371">
        <v>-1</v>
      </c>
      <c r="F794" s="371">
        <v>-1</v>
      </c>
      <c r="G794" s="371">
        <v>-1</v>
      </c>
      <c r="H794" s="433">
        <v>-1</v>
      </c>
      <c r="I794" s="433">
        <v>-1</v>
      </c>
      <c r="J794" s="433">
        <v>-1</v>
      </c>
    </row>
    <row r="795" spans="2:10" s="368" customFormat="1">
      <c r="B795" s="371">
        <v>33</v>
      </c>
      <c r="C795" s="371" t="s">
        <v>2395</v>
      </c>
      <c r="D795" s="371">
        <v>-1</v>
      </c>
      <c r="E795" s="371">
        <v>-1</v>
      </c>
      <c r="F795" s="371">
        <v>-1</v>
      </c>
      <c r="G795" s="371">
        <v>-1</v>
      </c>
      <c r="H795" s="433">
        <v>-1</v>
      </c>
      <c r="I795" s="433">
        <v>-1</v>
      </c>
      <c r="J795" s="433">
        <v>-1</v>
      </c>
    </row>
    <row r="796" spans="2:10" s="368" customFormat="1">
      <c r="B796" s="371">
        <v>34</v>
      </c>
      <c r="C796" s="371" t="s">
        <v>2329</v>
      </c>
      <c r="D796" s="371" t="s">
        <v>2349</v>
      </c>
      <c r="E796" s="371">
        <v>-1</v>
      </c>
      <c r="F796" s="371">
        <v>-1</v>
      </c>
      <c r="G796" s="371">
        <v>-1</v>
      </c>
      <c r="H796" s="433">
        <v>-1</v>
      </c>
      <c r="I796" s="433">
        <v>-1</v>
      </c>
      <c r="J796" s="433">
        <v>-1</v>
      </c>
    </row>
    <row r="797" spans="2:10" s="368" customFormat="1">
      <c r="B797" s="371">
        <v>35</v>
      </c>
      <c r="C797" s="371" t="s">
        <v>2396</v>
      </c>
      <c r="D797" s="371">
        <v>-1</v>
      </c>
      <c r="E797" s="371">
        <v>-1</v>
      </c>
      <c r="F797" s="371">
        <v>-1</v>
      </c>
      <c r="G797" s="371">
        <v>-1</v>
      </c>
      <c r="H797" s="433">
        <v>-1</v>
      </c>
      <c r="I797" s="433">
        <v>-1</v>
      </c>
      <c r="J797" s="433">
        <v>-1</v>
      </c>
    </row>
    <row r="798" spans="2:10" s="368" customFormat="1">
      <c r="B798" s="371">
        <v>36</v>
      </c>
      <c r="C798" s="371" t="s">
        <v>2397</v>
      </c>
      <c r="D798" s="371">
        <v>-1</v>
      </c>
      <c r="E798" s="371">
        <v>-1</v>
      </c>
      <c r="F798" s="371">
        <v>-1</v>
      </c>
      <c r="G798" s="371">
        <v>-1</v>
      </c>
      <c r="H798" s="433">
        <v>-1</v>
      </c>
      <c r="I798" s="433">
        <v>-1</v>
      </c>
      <c r="J798" s="433">
        <v>-1</v>
      </c>
    </row>
    <row r="799" spans="2:10" s="368" customFormat="1">
      <c r="B799" s="371">
        <v>37</v>
      </c>
      <c r="C799" s="371" t="s">
        <v>2398</v>
      </c>
      <c r="D799" s="371">
        <v>-1</v>
      </c>
      <c r="E799" s="371">
        <v>-1</v>
      </c>
      <c r="F799" s="371">
        <v>-1</v>
      </c>
      <c r="G799" s="371">
        <v>-1</v>
      </c>
      <c r="H799" s="433">
        <v>-1</v>
      </c>
      <c r="I799" s="433">
        <v>-1</v>
      </c>
      <c r="J799" s="433">
        <v>-1</v>
      </c>
    </row>
    <row r="800" spans="2:10" s="368" customFormat="1">
      <c r="B800" s="371">
        <v>38</v>
      </c>
      <c r="C800" s="371" t="s">
        <v>2350</v>
      </c>
      <c r="D800" s="371">
        <v>-1</v>
      </c>
      <c r="E800" s="371">
        <v>-1</v>
      </c>
      <c r="F800" s="371">
        <v>-1</v>
      </c>
      <c r="G800" s="371">
        <v>-1</v>
      </c>
      <c r="H800" s="433">
        <v>-1</v>
      </c>
      <c r="I800" s="433">
        <v>-1</v>
      </c>
      <c r="J800" s="433">
        <v>-1</v>
      </c>
    </row>
    <row r="801" spans="1:27" s="368" customFormat="1">
      <c r="B801" s="371">
        <v>39</v>
      </c>
      <c r="C801" s="371" t="s">
        <v>2399</v>
      </c>
      <c r="D801" s="371">
        <v>-1</v>
      </c>
      <c r="E801" s="371">
        <v>-1</v>
      </c>
      <c r="F801" s="371">
        <v>-1</v>
      </c>
      <c r="G801" s="371">
        <v>-1</v>
      </c>
      <c r="H801" s="433">
        <v>-1</v>
      </c>
      <c r="I801" s="433">
        <v>-1</v>
      </c>
      <c r="J801" s="433">
        <v>-1</v>
      </c>
      <c r="K801" s="366"/>
    </row>
    <row r="802" spans="1:27" s="368" customFormat="1">
      <c r="B802" s="371">
        <v>40</v>
      </c>
      <c r="C802" s="371" t="s">
        <v>2400</v>
      </c>
      <c r="D802" s="371">
        <v>-1</v>
      </c>
      <c r="E802" s="371">
        <v>-1</v>
      </c>
      <c r="F802" s="371">
        <v>-1</v>
      </c>
      <c r="G802" s="371">
        <v>-1</v>
      </c>
      <c r="H802" s="433">
        <v>-1</v>
      </c>
      <c r="I802" s="433">
        <v>-1</v>
      </c>
      <c r="J802" s="433">
        <v>-1</v>
      </c>
      <c r="K802" s="366"/>
    </row>
    <row r="803" spans="1:27" s="368" customFormat="1">
      <c r="B803" s="371">
        <v>41</v>
      </c>
      <c r="C803" s="371" t="s">
        <v>2401</v>
      </c>
      <c r="D803" s="371">
        <v>-1</v>
      </c>
      <c r="E803" s="371">
        <v>-1</v>
      </c>
      <c r="F803" s="371">
        <v>-1</v>
      </c>
      <c r="G803" s="371">
        <v>-1</v>
      </c>
      <c r="H803" s="433">
        <v>-1</v>
      </c>
      <c r="I803" s="433">
        <v>-1</v>
      </c>
      <c r="J803" s="433">
        <v>-1</v>
      </c>
      <c r="K803" s="366"/>
    </row>
    <row r="804" spans="1:27" s="368" customFormat="1">
      <c r="B804" s="371">
        <v>42</v>
      </c>
      <c r="C804" s="371" t="s">
        <v>2351</v>
      </c>
      <c r="D804" s="371">
        <v>-1</v>
      </c>
      <c r="E804" s="371">
        <v>-1</v>
      </c>
      <c r="F804" s="371">
        <v>-1</v>
      </c>
      <c r="G804" s="371">
        <v>-1</v>
      </c>
      <c r="H804" s="433">
        <v>-1</v>
      </c>
      <c r="I804" s="433">
        <v>-1</v>
      </c>
      <c r="J804" s="433">
        <v>-1</v>
      </c>
      <c r="K804" s="366"/>
    </row>
    <row r="805" spans="1:27" s="368" customFormat="1">
      <c r="B805" s="371">
        <v>43</v>
      </c>
      <c r="C805" s="371" t="s">
        <v>2402</v>
      </c>
      <c r="D805" s="371">
        <v>-1</v>
      </c>
      <c r="E805" s="433">
        <v>-1</v>
      </c>
      <c r="F805" s="371">
        <v>-1</v>
      </c>
      <c r="G805" s="371">
        <v>-1</v>
      </c>
      <c r="H805" s="433">
        <v>-1</v>
      </c>
      <c r="I805" s="433">
        <v>-1</v>
      </c>
      <c r="J805" s="433">
        <v>-1</v>
      </c>
      <c r="K805" s="366"/>
    </row>
    <row r="806" spans="1:27" s="368" customFormat="1">
      <c r="A806" s="366"/>
      <c r="B806" s="371">
        <v>44</v>
      </c>
      <c r="C806" s="371" t="s">
        <v>2352</v>
      </c>
      <c r="D806" s="371">
        <v>-1</v>
      </c>
      <c r="E806" s="371">
        <v>-1</v>
      </c>
      <c r="F806" s="371">
        <v>-1</v>
      </c>
      <c r="G806" s="371">
        <v>-1</v>
      </c>
      <c r="H806" s="433">
        <v>-1</v>
      </c>
      <c r="I806" s="433">
        <v>-1</v>
      </c>
      <c r="J806" s="433">
        <v>-1</v>
      </c>
      <c r="K806" s="366"/>
    </row>
    <row r="807" spans="1:27">
      <c r="B807" s="371">
        <v>45</v>
      </c>
      <c r="C807" s="371" t="s">
        <v>2403</v>
      </c>
      <c r="D807" s="371">
        <v>-1</v>
      </c>
      <c r="E807" s="371">
        <v>-1</v>
      </c>
      <c r="F807" s="371">
        <v>-1</v>
      </c>
      <c r="G807" s="371">
        <v>-1</v>
      </c>
      <c r="H807" s="433">
        <v>-1</v>
      </c>
      <c r="I807" s="433">
        <v>-1</v>
      </c>
      <c r="J807" s="433">
        <v>-1</v>
      </c>
      <c r="L807" s="368"/>
      <c r="M807" s="368"/>
      <c r="N807" s="368"/>
      <c r="O807" s="368"/>
      <c r="P807" s="368"/>
      <c r="Q807" s="368"/>
      <c r="R807" s="368"/>
      <c r="S807" s="368"/>
      <c r="T807" s="368"/>
      <c r="U807" s="368"/>
      <c r="V807" s="368"/>
      <c r="W807" s="368"/>
      <c r="X807" s="368"/>
      <c r="Y807" s="368"/>
      <c r="Z807" s="368"/>
      <c r="AA807" s="368"/>
    </row>
    <row r="808" spans="1:27">
      <c r="B808" s="371">
        <v>46</v>
      </c>
      <c r="C808" s="371" t="s">
        <v>3997</v>
      </c>
      <c r="D808" s="371">
        <v>-1</v>
      </c>
      <c r="E808" s="371">
        <v>-1</v>
      </c>
      <c r="F808" s="371">
        <v>-1</v>
      </c>
      <c r="G808" s="371">
        <v>-1</v>
      </c>
      <c r="H808" s="433">
        <v>-1</v>
      </c>
      <c r="I808" s="433">
        <v>-1</v>
      </c>
      <c r="J808" s="433">
        <v>-1</v>
      </c>
      <c r="L808" s="368"/>
      <c r="M808" s="368"/>
      <c r="N808" s="368"/>
      <c r="O808" s="368"/>
      <c r="P808" s="368"/>
      <c r="Q808" s="368"/>
      <c r="R808" s="368"/>
      <c r="S808" s="368"/>
      <c r="T808" s="368"/>
      <c r="U808" s="368"/>
      <c r="V808" s="368"/>
      <c r="W808" s="368"/>
      <c r="X808" s="368"/>
      <c r="Y808" s="368"/>
      <c r="Z808" s="368"/>
      <c r="AA808" s="368"/>
    </row>
    <row r="809" spans="1:27">
      <c r="B809" s="371">
        <v>47</v>
      </c>
      <c r="C809" s="371" t="s">
        <v>2404</v>
      </c>
      <c r="D809" s="371">
        <v>-1</v>
      </c>
      <c r="E809" s="371">
        <v>-1</v>
      </c>
      <c r="F809" s="371">
        <v>-1</v>
      </c>
      <c r="G809" s="371">
        <v>-1</v>
      </c>
      <c r="H809" s="433">
        <v>-1</v>
      </c>
      <c r="I809" s="433">
        <v>-1</v>
      </c>
      <c r="J809" s="433">
        <v>-1</v>
      </c>
      <c r="L809" s="368"/>
      <c r="M809" s="368"/>
      <c r="N809" s="368"/>
      <c r="O809" s="368"/>
      <c r="P809" s="368"/>
      <c r="Q809" s="368"/>
      <c r="R809" s="368"/>
      <c r="S809" s="368"/>
      <c r="T809" s="368"/>
      <c r="U809" s="368"/>
      <c r="V809" s="368"/>
      <c r="W809" s="368"/>
      <c r="X809" s="368"/>
      <c r="Y809" s="368"/>
      <c r="Z809" s="368"/>
      <c r="AA809" s="368"/>
    </row>
    <row r="810" spans="1:27">
      <c r="B810" s="371">
        <v>48</v>
      </c>
      <c r="C810" s="371" t="s">
        <v>3995</v>
      </c>
      <c r="D810" s="371">
        <v>-1</v>
      </c>
      <c r="E810" s="371">
        <v>-1</v>
      </c>
      <c r="F810" s="371">
        <v>-1</v>
      </c>
      <c r="G810" s="371">
        <v>-1</v>
      </c>
      <c r="H810" s="433">
        <v>-1</v>
      </c>
      <c r="I810" s="433">
        <v>-1</v>
      </c>
      <c r="J810" s="433">
        <v>-1</v>
      </c>
      <c r="L810" s="368"/>
      <c r="M810" s="368"/>
      <c r="N810" s="368"/>
      <c r="O810" s="368"/>
      <c r="P810" s="368"/>
      <c r="Q810" s="368"/>
      <c r="R810" s="368"/>
      <c r="S810" s="368"/>
      <c r="T810" s="368"/>
      <c r="U810" s="368"/>
      <c r="V810" s="368"/>
      <c r="W810" s="368"/>
      <c r="X810" s="368"/>
      <c r="Y810" s="368"/>
      <c r="Z810" s="368"/>
      <c r="AA810" s="368"/>
    </row>
    <row r="811" spans="1:27">
      <c r="B811" s="371">
        <v>49</v>
      </c>
      <c r="C811" s="371" t="s">
        <v>3995</v>
      </c>
      <c r="D811" s="371">
        <v>-1</v>
      </c>
      <c r="E811" s="371">
        <v>-1</v>
      </c>
      <c r="F811" s="371">
        <v>-1</v>
      </c>
      <c r="G811" s="371">
        <v>-1</v>
      </c>
      <c r="H811" s="433">
        <v>-1</v>
      </c>
      <c r="I811" s="433">
        <v>-1</v>
      </c>
      <c r="J811" s="433">
        <v>-1</v>
      </c>
    </row>
    <row r="812" spans="1:27">
      <c r="B812" s="371">
        <v>50</v>
      </c>
      <c r="C812" s="371" t="s">
        <v>3995</v>
      </c>
      <c r="D812" s="371">
        <v>-1</v>
      </c>
      <c r="E812" s="371">
        <v>-1</v>
      </c>
      <c r="F812" s="371">
        <v>-1</v>
      </c>
      <c r="G812" s="371">
        <v>-1</v>
      </c>
      <c r="H812" s="433">
        <v>-1</v>
      </c>
      <c r="I812" s="433">
        <v>-1</v>
      </c>
      <c r="J812" s="433">
        <v>-1</v>
      </c>
      <c r="K812" s="368"/>
    </row>
    <row r="813" spans="1:27" s="368" customFormat="1">
      <c r="A813" s="366"/>
      <c r="B813" s="371">
        <v>51</v>
      </c>
      <c r="C813" s="371" t="s">
        <v>3995</v>
      </c>
      <c r="D813" s="371">
        <v>-1</v>
      </c>
      <c r="E813" s="371">
        <v>-1</v>
      </c>
      <c r="F813" s="371">
        <v>-1</v>
      </c>
      <c r="G813" s="371">
        <v>-1</v>
      </c>
      <c r="H813" s="433">
        <v>-1</v>
      </c>
      <c r="I813" s="433">
        <v>-1</v>
      </c>
      <c r="J813" s="433">
        <v>-1</v>
      </c>
      <c r="L813" s="366"/>
      <c r="M813" s="366"/>
      <c r="N813" s="366"/>
      <c r="O813" s="366"/>
      <c r="P813" s="366"/>
      <c r="Q813" s="366"/>
      <c r="R813" s="366"/>
      <c r="S813" s="366"/>
      <c r="T813" s="366"/>
      <c r="U813" s="366"/>
      <c r="V813" s="366"/>
      <c r="W813" s="366"/>
      <c r="X813" s="366"/>
      <c r="Y813" s="366"/>
      <c r="Z813" s="366"/>
      <c r="AA813" s="366"/>
    </row>
    <row r="814" spans="1:27" s="368" customFormat="1">
      <c r="A814" s="366"/>
      <c r="B814" s="371">
        <v>52</v>
      </c>
      <c r="C814" s="371" t="s">
        <v>3995</v>
      </c>
      <c r="D814" s="371">
        <v>-1</v>
      </c>
      <c r="E814" s="371">
        <v>-1</v>
      </c>
      <c r="F814" s="371">
        <v>-1</v>
      </c>
      <c r="G814" s="371">
        <v>-1</v>
      </c>
      <c r="H814" s="433">
        <v>-1</v>
      </c>
      <c r="I814" s="433">
        <v>-1</v>
      </c>
      <c r="J814" s="433">
        <v>-1</v>
      </c>
      <c r="L814" s="366"/>
      <c r="M814" s="366"/>
      <c r="N814" s="366"/>
      <c r="O814" s="366"/>
      <c r="P814" s="366"/>
      <c r="Q814" s="366"/>
      <c r="R814" s="366"/>
      <c r="S814" s="366"/>
      <c r="T814" s="366"/>
      <c r="U814" s="366"/>
      <c r="V814" s="366"/>
      <c r="W814" s="366"/>
      <c r="X814" s="366"/>
      <c r="Y814" s="366"/>
      <c r="Z814" s="366"/>
      <c r="AA814" s="366"/>
    </row>
    <row r="815" spans="1:27" s="368" customFormat="1">
      <c r="A815" s="366"/>
      <c r="B815" s="371">
        <v>53</v>
      </c>
      <c r="C815" s="371" t="s">
        <v>3995</v>
      </c>
      <c r="D815" s="371">
        <v>-1</v>
      </c>
      <c r="E815" s="371">
        <v>-1</v>
      </c>
      <c r="F815" s="371">
        <v>-1</v>
      </c>
      <c r="G815" s="371">
        <v>-1</v>
      </c>
      <c r="H815" s="433">
        <v>-1</v>
      </c>
      <c r="I815" s="433">
        <v>-1</v>
      </c>
      <c r="J815" s="433">
        <v>-1</v>
      </c>
      <c r="L815" s="366"/>
      <c r="M815" s="366"/>
      <c r="N815" s="366"/>
      <c r="O815" s="366"/>
      <c r="P815" s="366"/>
      <c r="Q815" s="366"/>
      <c r="R815" s="366"/>
      <c r="S815" s="366"/>
      <c r="T815" s="366"/>
      <c r="U815" s="366"/>
      <c r="V815" s="366"/>
      <c r="W815" s="366"/>
      <c r="X815" s="366"/>
      <c r="Y815" s="366"/>
      <c r="Z815" s="366"/>
      <c r="AA815" s="366"/>
    </row>
    <row r="816" spans="1:27" s="368" customFormat="1">
      <c r="A816" s="366"/>
      <c r="B816" s="371">
        <v>54</v>
      </c>
      <c r="C816" s="371" t="s">
        <v>3995</v>
      </c>
      <c r="D816" s="371">
        <v>-1</v>
      </c>
      <c r="E816" s="371">
        <v>-1</v>
      </c>
      <c r="F816" s="371">
        <v>-1</v>
      </c>
      <c r="G816" s="371">
        <v>-1</v>
      </c>
      <c r="H816" s="433">
        <v>-1</v>
      </c>
      <c r="I816" s="433">
        <v>-1</v>
      </c>
      <c r="J816" s="433">
        <v>-1</v>
      </c>
      <c r="L816" s="366"/>
      <c r="M816" s="366"/>
      <c r="N816" s="366"/>
      <c r="O816" s="366"/>
      <c r="P816" s="366"/>
      <c r="Q816" s="366"/>
      <c r="R816" s="366"/>
      <c r="S816" s="366"/>
      <c r="T816" s="366"/>
      <c r="U816" s="366"/>
      <c r="V816" s="366"/>
      <c r="W816" s="366"/>
      <c r="X816" s="366"/>
      <c r="Y816" s="366"/>
      <c r="Z816" s="366"/>
      <c r="AA816" s="366"/>
    </row>
    <row r="817" spans="1:27">
      <c r="B817" s="371">
        <v>55</v>
      </c>
      <c r="C817" s="371" t="s">
        <v>3995</v>
      </c>
      <c r="D817" s="371">
        <v>-1</v>
      </c>
      <c r="E817" s="371">
        <v>-1</v>
      </c>
      <c r="F817" s="371">
        <v>-1</v>
      </c>
      <c r="G817" s="371">
        <v>-1</v>
      </c>
      <c r="H817" s="433">
        <v>-1</v>
      </c>
      <c r="I817" s="433">
        <v>-1</v>
      </c>
      <c r="J817" s="433">
        <v>-1</v>
      </c>
      <c r="K817" s="368"/>
    </row>
    <row r="818" spans="1:27">
      <c r="B818" s="371">
        <v>56</v>
      </c>
      <c r="C818" s="371" t="s">
        <v>3995</v>
      </c>
      <c r="D818" s="371">
        <v>-1</v>
      </c>
      <c r="E818" s="371">
        <v>-1</v>
      </c>
      <c r="F818" s="371">
        <v>-1</v>
      </c>
      <c r="G818" s="371">
        <v>-1</v>
      </c>
      <c r="H818" s="433">
        <v>-1</v>
      </c>
      <c r="I818" s="433">
        <v>-1</v>
      </c>
      <c r="J818" s="433">
        <v>-1</v>
      </c>
      <c r="K818" s="368"/>
    </row>
    <row r="819" spans="1:27">
      <c r="B819" s="371">
        <v>57</v>
      </c>
      <c r="C819" s="371" t="s">
        <v>3995</v>
      </c>
      <c r="D819" s="371">
        <v>-1</v>
      </c>
      <c r="E819" s="371">
        <v>-1</v>
      </c>
      <c r="F819" s="371">
        <v>-1</v>
      </c>
      <c r="G819" s="371">
        <v>-1</v>
      </c>
      <c r="H819" s="433">
        <v>-1</v>
      </c>
      <c r="I819" s="433">
        <v>-1</v>
      </c>
      <c r="J819" s="433">
        <v>-1</v>
      </c>
      <c r="K819" s="368"/>
    </row>
    <row r="820" spans="1:27">
      <c r="B820" s="371">
        <v>58</v>
      </c>
      <c r="C820" s="371" t="s">
        <v>3995</v>
      </c>
      <c r="D820" s="371">
        <v>-1</v>
      </c>
      <c r="E820" s="371">
        <v>-1</v>
      </c>
      <c r="F820" s="371">
        <v>-1</v>
      </c>
      <c r="G820" s="371">
        <v>-1</v>
      </c>
      <c r="H820" s="433">
        <v>-1</v>
      </c>
      <c r="I820" s="433">
        <v>-1</v>
      </c>
      <c r="J820" s="433">
        <v>-1</v>
      </c>
      <c r="K820" s="368"/>
    </row>
    <row r="821" spans="1:27">
      <c r="B821" s="371">
        <v>59</v>
      </c>
      <c r="C821" s="371" t="s">
        <v>3995</v>
      </c>
      <c r="D821" s="371">
        <v>-1</v>
      </c>
      <c r="E821" s="371">
        <v>-1</v>
      </c>
      <c r="F821" s="371">
        <v>-1</v>
      </c>
      <c r="G821" s="371">
        <v>-1</v>
      </c>
      <c r="H821" s="433">
        <v>-1</v>
      </c>
      <c r="I821" s="433">
        <v>-1</v>
      </c>
      <c r="J821" s="433">
        <v>-1</v>
      </c>
      <c r="K821" s="368"/>
    </row>
    <row r="822" spans="1:27">
      <c r="B822" s="371">
        <v>60</v>
      </c>
      <c r="C822" s="371" t="s">
        <v>3995</v>
      </c>
      <c r="D822" s="371">
        <v>-1</v>
      </c>
      <c r="E822" s="371">
        <v>-1</v>
      </c>
      <c r="F822" s="371">
        <v>-1</v>
      </c>
      <c r="G822" s="371">
        <v>-1</v>
      </c>
      <c r="H822" s="433">
        <v>-1</v>
      </c>
      <c r="I822" s="433">
        <v>-1</v>
      </c>
      <c r="J822" s="433">
        <v>-1</v>
      </c>
      <c r="K822" s="368"/>
    </row>
    <row r="823" spans="1:27" s="368" customFormat="1">
      <c r="A823" s="487"/>
      <c r="B823" s="371">
        <v>61</v>
      </c>
      <c r="C823" s="371" t="s">
        <v>3995</v>
      </c>
      <c r="D823" s="371">
        <v>-1</v>
      </c>
      <c r="E823" s="371">
        <v>-1</v>
      </c>
      <c r="F823" s="371">
        <v>-1</v>
      </c>
      <c r="G823" s="371">
        <v>-1</v>
      </c>
      <c r="H823" s="433">
        <v>-1</v>
      </c>
      <c r="I823" s="433">
        <v>-1</v>
      </c>
      <c r="J823" s="433">
        <v>-1</v>
      </c>
      <c r="L823" s="487"/>
      <c r="M823" s="487"/>
      <c r="N823" s="487"/>
      <c r="O823" s="487"/>
      <c r="P823" s="487"/>
      <c r="Q823" s="487"/>
      <c r="R823" s="487"/>
      <c r="S823" s="487"/>
      <c r="T823" s="487"/>
      <c r="U823" s="487"/>
      <c r="V823" s="487"/>
      <c r="W823" s="487"/>
      <c r="X823" s="487"/>
      <c r="Y823" s="487"/>
      <c r="Z823" s="487"/>
      <c r="AA823" s="487"/>
    </row>
    <row r="824" spans="1:27" s="368" customFormat="1">
      <c r="A824" s="487"/>
      <c r="B824" s="371">
        <v>62</v>
      </c>
      <c r="C824" s="371" t="s">
        <v>3995</v>
      </c>
      <c r="D824" s="371">
        <v>-1</v>
      </c>
      <c r="E824" s="371">
        <v>-1</v>
      </c>
      <c r="F824" s="371">
        <v>-1</v>
      </c>
      <c r="G824" s="371">
        <v>-1</v>
      </c>
      <c r="H824" s="433">
        <v>-1</v>
      </c>
      <c r="I824" s="433">
        <v>-1</v>
      </c>
      <c r="J824" s="433">
        <v>-1</v>
      </c>
      <c r="L824" s="487"/>
      <c r="M824" s="487"/>
      <c r="N824" s="487"/>
      <c r="O824" s="487"/>
      <c r="P824" s="487"/>
      <c r="Q824" s="487"/>
      <c r="R824" s="487"/>
      <c r="S824" s="487"/>
      <c r="T824" s="487"/>
      <c r="U824" s="487"/>
      <c r="V824" s="487"/>
      <c r="W824" s="487"/>
      <c r="X824" s="487"/>
      <c r="Y824" s="487"/>
      <c r="Z824" s="487"/>
      <c r="AA824" s="487"/>
    </row>
    <row r="825" spans="1:27" s="368" customFormat="1">
      <c r="A825" s="487"/>
      <c r="B825" s="371">
        <v>63</v>
      </c>
      <c r="C825" s="371" t="s">
        <v>3995</v>
      </c>
      <c r="D825" s="371">
        <v>-1</v>
      </c>
      <c r="E825" s="371">
        <v>-1</v>
      </c>
      <c r="F825" s="371">
        <v>-1</v>
      </c>
      <c r="G825" s="371">
        <v>-1</v>
      </c>
      <c r="H825" s="433">
        <v>-1</v>
      </c>
      <c r="I825" s="433">
        <v>-1</v>
      </c>
      <c r="J825" s="433">
        <v>-1</v>
      </c>
      <c r="L825" s="487"/>
      <c r="M825" s="487"/>
      <c r="N825" s="487"/>
      <c r="O825" s="487"/>
      <c r="P825" s="487"/>
      <c r="Q825" s="487"/>
      <c r="R825" s="487"/>
      <c r="S825" s="487"/>
      <c r="T825" s="487"/>
      <c r="U825" s="487"/>
      <c r="V825" s="487"/>
      <c r="W825" s="487"/>
      <c r="X825" s="487"/>
      <c r="Y825" s="487"/>
      <c r="Z825" s="487"/>
      <c r="AA825" s="487"/>
    </row>
    <row r="826" spans="1:27" s="368" customFormat="1">
      <c r="A826" s="487"/>
      <c r="B826" s="371">
        <v>64</v>
      </c>
      <c r="C826" s="371" t="s">
        <v>3995</v>
      </c>
      <c r="D826" s="371">
        <v>-1</v>
      </c>
      <c r="E826" s="371">
        <v>-1</v>
      </c>
      <c r="F826" s="371">
        <v>-1</v>
      </c>
      <c r="G826" s="371">
        <v>-1</v>
      </c>
      <c r="H826" s="433">
        <v>-1</v>
      </c>
      <c r="I826" s="433">
        <v>-1</v>
      </c>
      <c r="J826" s="433">
        <v>-1</v>
      </c>
      <c r="L826" s="487"/>
      <c r="M826" s="487"/>
      <c r="N826" s="487"/>
      <c r="O826" s="487"/>
      <c r="P826" s="487"/>
      <c r="Q826" s="487"/>
      <c r="R826" s="487"/>
      <c r="S826" s="487"/>
      <c r="T826" s="487"/>
      <c r="U826" s="487"/>
      <c r="V826" s="487"/>
      <c r="W826" s="487"/>
      <c r="X826" s="487"/>
      <c r="Y826" s="487"/>
      <c r="Z826" s="487"/>
      <c r="AA826" s="487"/>
    </row>
    <row r="827" spans="1:27" s="487" customFormat="1">
      <c r="B827" s="371">
        <v>65</v>
      </c>
      <c r="C827" s="371" t="s">
        <v>3995</v>
      </c>
      <c r="D827" s="371">
        <v>-1</v>
      </c>
      <c r="E827" s="371">
        <v>-1</v>
      </c>
      <c r="F827" s="371">
        <v>-1</v>
      </c>
      <c r="G827" s="371">
        <v>-1</v>
      </c>
      <c r="H827" s="433">
        <v>-1</v>
      </c>
      <c r="I827" s="433">
        <v>-1</v>
      </c>
      <c r="J827" s="433">
        <v>-1</v>
      </c>
      <c r="K827" s="368"/>
    </row>
    <row r="828" spans="1:27" s="487" customFormat="1">
      <c r="B828" s="371">
        <v>66</v>
      </c>
      <c r="C828" s="371" t="s">
        <v>3995</v>
      </c>
      <c r="D828" s="371">
        <v>-1</v>
      </c>
      <c r="E828" s="371">
        <v>-1</v>
      </c>
      <c r="F828" s="371">
        <v>-1</v>
      </c>
      <c r="G828" s="371">
        <v>-1</v>
      </c>
      <c r="H828" s="433">
        <v>-1</v>
      </c>
      <c r="I828" s="433">
        <v>-1</v>
      </c>
      <c r="J828" s="433">
        <v>-1</v>
      </c>
      <c r="K828" s="368"/>
    </row>
    <row r="829" spans="1:27" s="487" customFormat="1">
      <c r="B829" s="371">
        <v>67</v>
      </c>
      <c r="C829" s="371" t="s">
        <v>3995</v>
      </c>
      <c r="D829" s="371">
        <v>-1</v>
      </c>
      <c r="E829" s="371">
        <v>-1</v>
      </c>
      <c r="F829" s="371">
        <v>-1</v>
      </c>
      <c r="G829" s="371">
        <v>-1</v>
      </c>
      <c r="H829" s="433">
        <v>-1</v>
      </c>
      <c r="I829" s="433">
        <v>-1</v>
      </c>
      <c r="J829" s="433">
        <v>-1</v>
      </c>
      <c r="K829" s="368"/>
    </row>
    <row r="830" spans="1:27" s="487" customFormat="1">
      <c r="B830" s="371">
        <v>68</v>
      </c>
      <c r="C830" s="371" t="s">
        <v>3995</v>
      </c>
      <c r="D830" s="371">
        <v>-1</v>
      </c>
      <c r="E830" s="371">
        <v>-1</v>
      </c>
      <c r="F830" s="371">
        <v>-1</v>
      </c>
      <c r="G830" s="371">
        <v>-1</v>
      </c>
      <c r="H830" s="433">
        <v>-1</v>
      </c>
      <c r="I830" s="433">
        <v>-1</v>
      </c>
      <c r="J830" s="433">
        <v>-1</v>
      </c>
      <c r="K830" s="368"/>
    </row>
    <row r="831" spans="1:27" s="487" customFormat="1">
      <c r="B831" s="371">
        <v>69</v>
      </c>
      <c r="C831" s="371" t="s">
        <v>3995</v>
      </c>
      <c r="D831" s="371">
        <v>-1</v>
      </c>
      <c r="E831" s="371">
        <v>-1</v>
      </c>
      <c r="F831" s="371">
        <v>-1</v>
      </c>
      <c r="G831" s="371">
        <v>-1</v>
      </c>
      <c r="H831" s="433">
        <v>-1</v>
      </c>
      <c r="I831" s="433">
        <v>-1</v>
      </c>
      <c r="J831" s="433">
        <v>-1</v>
      </c>
      <c r="K831" s="368"/>
    </row>
    <row r="832" spans="1:27" s="487" customFormat="1">
      <c r="B832" s="371">
        <v>70</v>
      </c>
      <c r="C832" s="371" t="s">
        <v>3995</v>
      </c>
      <c r="D832" s="371">
        <v>-1</v>
      </c>
      <c r="E832" s="371">
        <v>-1</v>
      </c>
      <c r="F832" s="371">
        <v>-1</v>
      </c>
      <c r="G832" s="371">
        <v>-1</v>
      </c>
      <c r="H832" s="433">
        <v>-1</v>
      </c>
      <c r="I832" s="433">
        <v>-1</v>
      </c>
      <c r="J832" s="433">
        <v>-1</v>
      </c>
      <c r="K832" s="368"/>
    </row>
    <row r="833" spans="1:27" s="365" customFormat="1">
      <c r="A833" s="365" t="s">
        <v>2311</v>
      </c>
    </row>
    <row r="834" spans="1:27" s="365" customFormat="1">
      <c r="A834" s="365" t="s">
        <v>2312</v>
      </c>
      <c r="B834" s="365" t="s">
        <v>2313</v>
      </c>
      <c r="C834" s="365" t="s">
        <v>2314</v>
      </c>
    </row>
    <row r="835" spans="1:27">
      <c r="B835" s="366">
        <v>1</v>
      </c>
      <c r="C835" s="366" t="str">
        <f>lng_gameinfo!$O893</f>
        <v>상점에 새로운^가축이 들어왔어요!</v>
      </c>
      <c r="G835" s="368"/>
      <c r="L835" s="368"/>
      <c r="M835" s="368"/>
      <c r="N835" s="368"/>
      <c r="O835" s="368"/>
      <c r="P835" s="368"/>
      <c r="Q835" s="368"/>
      <c r="R835" s="368"/>
      <c r="S835" s="368"/>
      <c r="T835" s="368"/>
      <c r="U835" s="368"/>
      <c r="V835" s="368"/>
      <c r="W835" s="368"/>
      <c r="X835" s="368"/>
      <c r="Y835" s="368"/>
      <c r="Z835" s="368"/>
      <c r="AA835" s="368"/>
    </row>
    <row r="836" spans="1:27">
      <c r="B836" s="366">
        <v>3</v>
      </c>
      <c r="C836" s="366" t="str">
        <f>lng_gameinfo!$O894</f>
        <v>경작지에 새로운^작물을 키울 수 있어요!</v>
      </c>
      <c r="L836" s="368"/>
      <c r="M836" s="368"/>
      <c r="N836" s="368"/>
      <c r="O836" s="368"/>
      <c r="P836" s="368"/>
      <c r="Q836" s="368"/>
      <c r="R836" s="368"/>
      <c r="S836" s="368"/>
      <c r="T836" s="368"/>
      <c r="U836" s="368"/>
      <c r="V836" s="368"/>
      <c r="W836" s="368"/>
      <c r="X836" s="368"/>
      <c r="Y836" s="368"/>
      <c r="Z836" s="368"/>
      <c r="AA836" s="368"/>
    </row>
    <row r="837" spans="1:27">
      <c r="B837" s="366">
        <v>4</v>
      </c>
      <c r="C837" s="366" t="str">
        <f>lng_gameinfo!$O895</f>
        <v>상점에 새로운^액세서리가 들어왔어요!</v>
      </c>
      <c r="E837" s="368"/>
      <c r="F837" s="368"/>
      <c r="G837" s="368"/>
      <c r="H837" s="368"/>
      <c r="L837" s="368"/>
      <c r="M837" s="368"/>
      <c r="N837" s="368"/>
      <c r="O837" s="368"/>
      <c r="P837" s="368"/>
      <c r="Q837" s="368"/>
      <c r="R837" s="368"/>
      <c r="S837" s="368"/>
      <c r="T837" s="368"/>
      <c r="U837" s="368"/>
      <c r="V837" s="368"/>
      <c r="W837" s="368"/>
      <c r="X837" s="368"/>
      <c r="Y837" s="368"/>
      <c r="Z837" s="368"/>
      <c r="AA837" s="368"/>
    </row>
    <row r="838" spans="1:27">
      <c r="B838" s="366">
        <v>60</v>
      </c>
      <c r="C838" s="366" t="str">
        <f>lng_gameinfo!$O896</f>
        <v>새로운 업그레이드가^가능해졌어요!</v>
      </c>
      <c r="E838" s="368"/>
      <c r="F838" s="368"/>
      <c r="G838" s="368"/>
      <c r="L838" s="368"/>
      <c r="M838" s="368"/>
      <c r="N838" s="368"/>
      <c r="O838" s="368"/>
      <c r="P838" s="368"/>
      <c r="Q838" s="368"/>
      <c r="R838" s="368"/>
      <c r="S838" s="368"/>
      <c r="T838" s="368"/>
      <c r="U838" s="368"/>
      <c r="V838" s="368"/>
      <c r="W838" s="368"/>
      <c r="X838" s="368"/>
      <c r="Y838" s="368"/>
      <c r="Z838" s="368"/>
      <c r="AA838" s="368"/>
    </row>
    <row r="839" spans="1:27">
      <c r="B839" s="366">
        <v>100000</v>
      </c>
      <c r="C839" s="366" t="str">
        <f>lng_gameinfo!$O897</f>
        <v>이제 새로운^상인이 등장해요!</v>
      </c>
      <c r="E839" s="368"/>
      <c r="F839" s="368"/>
      <c r="G839" s="368"/>
      <c r="L839" s="368"/>
      <c r="M839" s="368"/>
      <c r="N839" s="368"/>
      <c r="O839" s="368"/>
      <c r="P839" s="368"/>
      <c r="Q839" s="368"/>
      <c r="R839" s="368"/>
      <c r="S839" s="368"/>
      <c r="T839" s="368"/>
      <c r="U839" s="368"/>
      <c r="V839" s="368"/>
      <c r="W839" s="368"/>
      <c r="X839" s="368"/>
      <c r="Y839" s="368"/>
      <c r="Z839" s="368"/>
      <c r="AA839" s="368"/>
    </row>
    <row r="840" spans="1:27">
      <c r="B840" s="366">
        <v>100010</v>
      </c>
      <c r="C840" s="366" t="str">
        <f>lng_gameinfo!$O898</f>
        <v>목장에 가축을^추가로 배치할 수 있어요!</v>
      </c>
      <c r="E840" s="368"/>
      <c r="F840" s="368"/>
      <c r="G840" s="368"/>
      <c r="L840" s="368"/>
      <c r="M840" s="368"/>
      <c r="N840" s="368"/>
      <c r="O840" s="368"/>
      <c r="P840" s="368"/>
      <c r="Q840" s="368"/>
      <c r="R840" s="368"/>
      <c r="S840" s="368"/>
      <c r="T840" s="368"/>
      <c r="U840" s="368"/>
      <c r="V840" s="368"/>
      <c r="W840" s="368"/>
      <c r="X840" s="368"/>
      <c r="Y840" s="368"/>
      <c r="Z840" s="368"/>
      <c r="AA840" s="368"/>
    </row>
    <row r="841" spans="1:27">
      <c r="B841" s="366">
        <v>100020</v>
      </c>
      <c r="C841" s="366" t="str">
        <f>lng_gameinfo!$O899</f>
        <v>이제 더 강한^늑대가 등장해요!</v>
      </c>
      <c r="E841" s="368"/>
      <c r="F841" s="368"/>
      <c r="G841" s="368"/>
    </row>
    <row r="842" spans="1:27">
      <c r="B842" s="366">
        <v>100030</v>
      </c>
      <c r="C842" s="366" t="str">
        <f>lng_gameinfo!$O900</f>
        <v>새로운 주택으로^향상 가능해요!</v>
      </c>
      <c r="E842" s="368"/>
      <c r="F842" s="368"/>
      <c r="G842" s="368"/>
    </row>
    <row r="843" spans="1:27">
      <c r="B843" s="366">
        <v>100040</v>
      </c>
      <c r="C843" s="366" t="str">
        <f>lng_gameinfo!$O901</f>
        <v>일반 교배에서^새로운 가축 등장!</v>
      </c>
      <c r="E843" s="368"/>
      <c r="F843" s="368"/>
      <c r="G843" s="368"/>
    </row>
    <row r="844" spans="1:27">
      <c r="B844" s="366">
        <v>990</v>
      </c>
      <c r="C844" s="366" t="str">
        <f>lng_gameinfo!$O902</f>
        <v>10레벨^가축 오픈</v>
      </c>
      <c r="E844" s="368"/>
      <c r="F844" s="368"/>
      <c r="G844" s="368"/>
    </row>
    <row r="845" spans="1:27">
      <c r="B845" s="366">
        <v>991</v>
      </c>
      <c r="C845" s="366" t="str">
        <f>lng_gameinfo!$O903</f>
        <v>20레벨^가축 오픈</v>
      </c>
      <c r="E845" s="368"/>
      <c r="F845" s="368"/>
      <c r="G845" s="368"/>
    </row>
    <row r="846" spans="1:27">
      <c r="B846" s="366">
        <v>992</v>
      </c>
      <c r="C846" s="366" t="str">
        <f>lng_gameinfo!$O904</f>
        <v>30레벨^가축 오픈</v>
      </c>
    </row>
    <row r="847" spans="1:27">
      <c r="B847" s="366">
        <v>993</v>
      </c>
      <c r="C847" s="366" t="str">
        <f>lng_gameinfo!$O905</f>
        <v>40레벨^가축 오픈</v>
      </c>
    </row>
    <row r="848" spans="1:27" s="450" customFormat="1">
      <c r="B848" s="450" t="s">
        <v>2673</v>
      </c>
      <c r="C848" s="450" t="s">
        <v>2674</v>
      </c>
      <c r="D848" s="450" t="s">
        <v>2675</v>
      </c>
      <c r="E848" s="450" t="s">
        <v>2676</v>
      </c>
    </row>
    <row r="849" spans="1:6" s="450" customFormat="1">
      <c r="A849" s="450" t="s">
        <v>2677</v>
      </c>
      <c r="B849" s="450" t="s">
        <v>2678</v>
      </c>
      <c r="C849" s="450" t="s">
        <v>2679</v>
      </c>
      <c r="D849" s="450" t="s">
        <v>2680</v>
      </c>
      <c r="E849" s="450" t="s">
        <v>2714</v>
      </c>
      <c r="F849" s="450" t="s">
        <v>2713</v>
      </c>
    </row>
    <row r="850" spans="1:6" s="368" customFormat="1">
      <c r="B850" s="442">
        <v>-1</v>
      </c>
      <c r="C850" s="443">
        <v>0</v>
      </c>
      <c r="D850" s="368">
        <v>0</v>
      </c>
      <c r="E850" s="368">
        <v>0</v>
      </c>
      <c r="F850" s="368">
        <v>-1</v>
      </c>
    </row>
    <row r="851" spans="1:6" s="368" customFormat="1">
      <c r="B851" s="368" t="s">
        <v>2655</v>
      </c>
      <c r="C851" s="443">
        <v>1</v>
      </c>
      <c r="D851" s="443">
        <v>0</v>
      </c>
      <c r="E851" s="443">
        <v>0</v>
      </c>
      <c r="F851" s="443">
        <v>-1</v>
      </c>
    </row>
    <row r="852" spans="1:6" s="368" customFormat="1">
      <c r="B852" s="368" t="s">
        <v>2709</v>
      </c>
      <c r="C852" s="443">
        <v>2</v>
      </c>
      <c r="D852" s="443">
        <v>0</v>
      </c>
      <c r="E852" s="443">
        <v>0</v>
      </c>
      <c r="F852" s="443">
        <v>-1</v>
      </c>
    </row>
    <row r="853" spans="1:6" s="368" customFormat="1">
      <c r="B853" s="368" t="s">
        <v>2710</v>
      </c>
      <c r="C853" s="451">
        <v>-1</v>
      </c>
      <c r="D853" s="451">
        <v>5</v>
      </c>
      <c r="E853" s="451">
        <v>10</v>
      </c>
      <c r="F853" s="451">
        <v>1000</v>
      </c>
    </row>
    <row r="854" spans="1:6" s="368" customFormat="1">
      <c r="B854" s="368" t="s">
        <v>2656</v>
      </c>
      <c r="C854" s="443">
        <v>3</v>
      </c>
      <c r="D854" s="443">
        <v>0</v>
      </c>
      <c r="E854" s="443">
        <v>0</v>
      </c>
      <c r="F854" s="443">
        <v>-1</v>
      </c>
    </row>
    <row r="855" spans="1:6" s="368" customFormat="1">
      <c r="B855" s="368" t="s">
        <v>2657</v>
      </c>
      <c r="C855" s="443">
        <v>4</v>
      </c>
      <c r="D855" s="443">
        <v>0</v>
      </c>
      <c r="E855" s="443">
        <v>0</v>
      </c>
      <c r="F855" s="443">
        <v>-1</v>
      </c>
    </row>
    <row r="856" spans="1:6" s="368" customFormat="1">
      <c r="B856" s="368" t="s">
        <v>2658</v>
      </c>
      <c r="C856" s="443">
        <v>5</v>
      </c>
      <c r="D856" s="443">
        <v>0</v>
      </c>
      <c r="E856" s="443">
        <v>0</v>
      </c>
      <c r="F856" s="443">
        <v>-1</v>
      </c>
    </row>
    <row r="857" spans="1:6" s="368" customFormat="1">
      <c r="B857" s="368" t="s">
        <v>2711</v>
      </c>
      <c r="C857" s="451">
        <v>-1</v>
      </c>
      <c r="D857" s="451">
        <v>5</v>
      </c>
      <c r="E857" s="451">
        <v>5</v>
      </c>
      <c r="F857" s="451">
        <v>1001</v>
      </c>
    </row>
    <row r="858" spans="1:6" s="368" customFormat="1">
      <c r="B858" s="368" t="s">
        <v>2712</v>
      </c>
      <c r="C858" s="443">
        <v>6</v>
      </c>
      <c r="D858" s="443">
        <v>0</v>
      </c>
      <c r="E858" s="443">
        <v>0</v>
      </c>
      <c r="F858" s="443">
        <v>-1</v>
      </c>
    </row>
    <row r="859" spans="1:6" s="368" customFormat="1">
      <c r="B859" s="368" t="s">
        <v>3609</v>
      </c>
      <c r="C859" s="443">
        <v>7</v>
      </c>
      <c r="D859" s="443">
        <v>0</v>
      </c>
      <c r="E859" s="443">
        <v>0</v>
      </c>
      <c r="F859" s="443">
        <v>-1</v>
      </c>
    </row>
    <row r="860" spans="1:6" s="368" customFormat="1">
      <c r="B860" s="368" t="s">
        <v>3610</v>
      </c>
      <c r="C860" s="443">
        <v>8</v>
      </c>
      <c r="D860" s="443">
        <v>0</v>
      </c>
      <c r="E860" s="443">
        <v>0</v>
      </c>
      <c r="F860" s="443">
        <v>-1</v>
      </c>
    </row>
    <row r="861" spans="1:6" s="368" customFormat="1">
      <c r="B861" s="368" t="s">
        <v>3611</v>
      </c>
      <c r="C861" s="443">
        <v>9</v>
      </c>
      <c r="D861" s="443">
        <v>0</v>
      </c>
      <c r="E861" s="443">
        <v>0</v>
      </c>
      <c r="F861" s="443">
        <v>-1</v>
      </c>
    </row>
    <row r="862" spans="1:6" s="368" customFormat="1">
      <c r="B862" s="368" t="s">
        <v>3612</v>
      </c>
      <c r="C862" s="443">
        <v>10</v>
      </c>
      <c r="D862" s="443">
        <v>0</v>
      </c>
      <c r="E862" s="443">
        <v>0</v>
      </c>
      <c r="F862" s="443">
        <v>-1</v>
      </c>
    </row>
    <row r="863" spans="1:6" s="368" customFormat="1">
      <c r="B863" s="368" t="s">
        <v>3613</v>
      </c>
      <c r="C863" s="443">
        <v>11</v>
      </c>
      <c r="D863" s="443">
        <v>0</v>
      </c>
      <c r="E863" s="443">
        <v>0</v>
      </c>
      <c r="F863" s="443">
        <v>-1</v>
      </c>
    </row>
    <row r="864" spans="1:6" s="368" customFormat="1">
      <c r="B864" s="368" t="s">
        <v>3614</v>
      </c>
      <c r="C864" s="443">
        <v>12</v>
      </c>
      <c r="D864" s="443">
        <v>0</v>
      </c>
      <c r="E864" s="443">
        <v>0</v>
      </c>
      <c r="F864" s="443">
        <v>-1</v>
      </c>
    </row>
    <row r="865" spans="1:6" s="368" customFormat="1">
      <c r="B865" s="368" t="s">
        <v>3615</v>
      </c>
      <c r="C865" s="443">
        <v>13</v>
      </c>
      <c r="D865" s="443">
        <v>0</v>
      </c>
      <c r="E865" s="443">
        <v>0</v>
      </c>
      <c r="F865" s="443">
        <v>-1</v>
      </c>
    </row>
    <row r="866" spans="1:6" s="450" customFormat="1">
      <c r="B866" s="450" t="s">
        <v>2669</v>
      </c>
      <c r="C866" s="450" t="s">
        <v>2670</v>
      </c>
    </row>
    <row r="867" spans="1:6" s="450" customFormat="1">
      <c r="A867" s="450" t="s">
        <v>2668</v>
      </c>
      <c r="B867" s="450" t="s">
        <v>2671</v>
      </c>
      <c r="C867" s="450" t="s">
        <v>2672</v>
      </c>
    </row>
    <row r="868" spans="1:6" s="368" customFormat="1">
      <c r="B868" s="368">
        <v>1</v>
      </c>
      <c r="C868" s="368">
        <v>10</v>
      </c>
    </row>
    <row r="869" spans="1:6" s="368" customFormat="1">
      <c r="B869" s="368">
        <v>5</v>
      </c>
      <c r="C869" s="368">
        <v>11</v>
      </c>
    </row>
    <row r="870" spans="1:6" s="368" customFormat="1">
      <c r="B870" s="368">
        <v>10</v>
      </c>
      <c r="C870" s="368">
        <v>12</v>
      </c>
    </row>
    <row r="871" spans="1:6" s="368" customFormat="1">
      <c r="B871" s="368">
        <v>15</v>
      </c>
      <c r="C871" s="368">
        <v>13</v>
      </c>
    </row>
    <row r="872" spans="1:6" s="368" customFormat="1">
      <c r="B872" s="368">
        <v>20</v>
      </c>
      <c r="C872" s="368">
        <v>14</v>
      </c>
    </row>
    <row r="873" spans="1:6" s="368" customFormat="1">
      <c r="B873" s="368">
        <v>25</v>
      </c>
      <c r="C873" s="368">
        <v>15</v>
      </c>
    </row>
    <row r="874" spans="1:6" s="368" customFormat="1">
      <c r="B874" s="368">
        <v>30</v>
      </c>
      <c r="C874" s="368">
        <v>16</v>
      </c>
    </row>
    <row r="875" spans="1:6" s="368" customFormat="1">
      <c r="B875" s="368">
        <v>35</v>
      </c>
      <c r="C875" s="368">
        <v>17</v>
      </c>
    </row>
    <row r="876" spans="1:6" s="368" customFormat="1">
      <c r="B876" s="368">
        <v>40</v>
      </c>
      <c r="C876" s="368">
        <v>18</v>
      </c>
    </row>
    <row r="877" spans="1:6" s="368" customFormat="1">
      <c r="B877" s="368">
        <v>45</v>
      </c>
      <c r="C877" s="368">
        <v>19</v>
      </c>
    </row>
    <row r="878" spans="1:6" s="368" customFormat="1">
      <c r="B878" s="368">
        <v>50</v>
      </c>
      <c r="C878" s="368">
        <v>20</v>
      </c>
    </row>
    <row r="879" spans="1:6" s="407" customFormat="1">
      <c r="B879" s="407">
        <v>55</v>
      </c>
      <c r="C879" s="407">
        <v>21</v>
      </c>
    </row>
    <row r="880" spans="1:6" s="407" customFormat="1">
      <c r="B880" s="407">
        <v>60</v>
      </c>
      <c r="C880" s="407">
        <v>22</v>
      </c>
    </row>
    <row r="881" spans="1:16" s="407" customFormat="1">
      <c r="B881" s="407">
        <v>65</v>
      </c>
      <c r="C881" s="407">
        <v>24</v>
      </c>
    </row>
    <row r="882" spans="1:16" s="407" customFormat="1">
      <c r="B882" s="407">
        <v>70</v>
      </c>
      <c r="C882" s="407">
        <v>26</v>
      </c>
    </row>
    <row r="883" spans="1:16" s="450" customFormat="1">
      <c r="B883" s="450" t="s">
        <v>2683</v>
      </c>
      <c r="C883" s="450" t="s">
        <v>2684</v>
      </c>
    </row>
    <row r="884" spans="1:16" s="450" customFormat="1">
      <c r="A884" s="450" t="s">
        <v>2681</v>
      </c>
      <c r="B884" s="450" t="s">
        <v>2682</v>
      </c>
      <c r="C884" s="450" t="s">
        <v>2685</v>
      </c>
      <c r="D884" s="450" t="s">
        <v>2686</v>
      </c>
      <c r="E884" s="450" t="s">
        <v>2687</v>
      </c>
      <c r="F884" s="450" t="s">
        <v>2688</v>
      </c>
      <c r="G884" s="450" t="s">
        <v>2689</v>
      </c>
      <c r="H884" s="450" t="s">
        <v>2690</v>
      </c>
      <c r="I884" s="450" t="s">
        <v>2691</v>
      </c>
      <c r="J884" s="407" t="s">
        <v>3633</v>
      </c>
      <c r="K884" s="407" t="s">
        <v>3634</v>
      </c>
      <c r="L884" s="407" t="s">
        <v>3635</v>
      </c>
      <c r="M884" s="407" t="s">
        <v>3636</v>
      </c>
      <c r="N884" s="407" t="s">
        <v>3637</v>
      </c>
      <c r="O884" s="407" t="s">
        <v>3638</v>
      </c>
      <c r="P884" s="407" t="s">
        <v>3639</v>
      </c>
    </row>
    <row r="885" spans="1:16" s="368" customFormat="1">
      <c r="B885" s="628">
        <v>10</v>
      </c>
      <c r="C885" s="627">
        <v>5</v>
      </c>
      <c r="D885" s="627">
        <v>6</v>
      </c>
      <c r="E885" s="627">
        <v>7</v>
      </c>
      <c r="F885" s="627">
        <v>8</v>
      </c>
      <c r="G885" s="627">
        <v>9</v>
      </c>
      <c r="H885" s="627">
        <v>10</v>
      </c>
      <c r="I885" s="627">
        <v>13</v>
      </c>
      <c r="J885" s="623">
        <v>13</v>
      </c>
      <c r="K885" s="623">
        <v>13</v>
      </c>
      <c r="L885" s="623">
        <v>13</v>
      </c>
      <c r="M885" s="623">
        <v>13</v>
      </c>
      <c r="N885" s="623">
        <v>13</v>
      </c>
      <c r="O885" s="623">
        <v>13</v>
      </c>
      <c r="P885" s="620">
        <v>13</v>
      </c>
    </row>
    <row r="886" spans="1:16" s="368" customFormat="1">
      <c r="B886" s="619">
        <v>15</v>
      </c>
      <c r="C886" s="618">
        <v>3</v>
      </c>
      <c r="D886" s="618">
        <v>6</v>
      </c>
      <c r="E886" s="618">
        <v>7</v>
      </c>
      <c r="F886" s="618">
        <v>8</v>
      </c>
      <c r="G886" s="618">
        <v>9</v>
      </c>
      <c r="H886" s="618">
        <v>10</v>
      </c>
      <c r="I886" s="618">
        <v>13</v>
      </c>
      <c r="J886" s="617">
        <v>13</v>
      </c>
      <c r="K886" s="617">
        <v>13</v>
      </c>
      <c r="L886" s="617">
        <v>13</v>
      </c>
      <c r="M886" s="617">
        <v>13</v>
      </c>
      <c r="N886" s="617">
        <v>13</v>
      </c>
      <c r="O886" s="617">
        <v>13</v>
      </c>
      <c r="P886" s="626">
        <v>13</v>
      </c>
    </row>
    <row r="887" spans="1:16" s="368" customFormat="1">
      <c r="B887" s="619">
        <v>20</v>
      </c>
      <c r="C887" s="618">
        <v>3</v>
      </c>
      <c r="D887" s="618">
        <v>6</v>
      </c>
      <c r="E887" s="618">
        <v>7</v>
      </c>
      <c r="F887" s="618">
        <v>8</v>
      </c>
      <c r="G887" s="618">
        <v>9</v>
      </c>
      <c r="H887" s="618">
        <v>10</v>
      </c>
      <c r="I887" s="618">
        <v>13</v>
      </c>
      <c r="J887" s="617">
        <v>13</v>
      </c>
      <c r="K887" s="617">
        <v>13</v>
      </c>
      <c r="L887" s="617">
        <v>13</v>
      </c>
      <c r="M887" s="617">
        <v>13</v>
      </c>
      <c r="N887" s="617">
        <v>13</v>
      </c>
      <c r="O887" s="617">
        <v>13</v>
      </c>
      <c r="P887" s="626">
        <v>13</v>
      </c>
    </row>
    <row r="888" spans="1:16" s="368" customFormat="1">
      <c r="B888" s="619">
        <v>25</v>
      </c>
      <c r="C888" s="618">
        <v>2</v>
      </c>
      <c r="D888" s="618">
        <v>3</v>
      </c>
      <c r="E888" s="618">
        <v>7</v>
      </c>
      <c r="F888" s="618">
        <v>8</v>
      </c>
      <c r="G888" s="618">
        <v>9</v>
      </c>
      <c r="H888" s="618">
        <v>10</v>
      </c>
      <c r="I888" s="618">
        <v>13</v>
      </c>
      <c r="J888" s="617">
        <v>13</v>
      </c>
      <c r="K888" s="617">
        <v>13</v>
      </c>
      <c r="L888" s="617">
        <v>13</v>
      </c>
      <c r="M888" s="617">
        <v>13</v>
      </c>
      <c r="N888" s="617">
        <v>13</v>
      </c>
      <c r="O888" s="617">
        <v>13</v>
      </c>
      <c r="P888" s="626">
        <v>13</v>
      </c>
    </row>
    <row r="889" spans="1:16" s="368" customFormat="1">
      <c r="B889" s="619">
        <v>30</v>
      </c>
      <c r="C889" s="618">
        <v>0</v>
      </c>
      <c r="D889" s="618">
        <v>2</v>
      </c>
      <c r="E889" s="618">
        <v>3</v>
      </c>
      <c r="F889" s="618">
        <v>8</v>
      </c>
      <c r="G889" s="618">
        <v>9</v>
      </c>
      <c r="H889" s="618">
        <v>10</v>
      </c>
      <c r="I889" s="618">
        <v>13</v>
      </c>
      <c r="J889" s="617">
        <v>13</v>
      </c>
      <c r="K889" s="617">
        <v>13</v>
      </c>
      <c r="L889" s="617">
        <v>13</v>
      </c>
      <c r="M889" s="617">
        <v>13</v>
      </c>
      <c r="N889" s="617">
        <v>13</v>
      </c>
      <c r="O889" s="617">
        <v>13</v>
      </c>
      <c r="P889" s="626">
        <v>13</v>
      </c>
    </row>
    <row r="890" spans="1:16" s="368" customFormat="1">
      <c r="B890" s="619">
        <v>35</v>
      </c>
      <c r="C890" s="618">
        <v>0</v>
      </c>
      <c r="D890" s="618">
        <v>2</v>
      </c>
      <c r="E890" s="618">
        <v>3</v>
      </c>
      <c r="F890" s="618">
        <v>8</v>
      </c>
      <c r="G890" s="618">
        <v>9</v>
      </c>
      <c r="H890" s="618">
        <v>10</v>
      </c>
      <c r="I890" s="618">
        <v>13</v>
      </c>
      <c r="J890" s="617">
        <v>13</v>
      </c>
      <c r="K890" s="617">
        <v>13</v>
      </c>
      <c r="L890" s="617">
        <v>13</v>
      </c>
      <c r="M890" s="617">
        <v>13</v>
      </c>
      <c r="N890" s="617">
        <v>13</v>
      </c>
      <c r="O890" s="617">
        <v>13</v>
      </c>
      <c r="P890" s="626">
        <v>13</v>
      </c>
    </row>
    <row r="891" spans="1:16" s="368" customFormat="1">
      <c r="B891" s="619">
        <v>40</v>
      </c>
      <c r="C891" s="618">
        <v>0</v>
      </c>
      <c r="D891" s="618">
        <v>2</v>
      </c>
      <c r="E891" s="618">
        <v>3</v>
      </c>
      <c r="F891" s="618">
        <v>3</v>
      </c>
      <c r="G891" s="618">
        <v>9</v>
      </c>
      <c r="H891" s="618">
        <v>10</v>
      </c>
      <c r="I891" s="618">
        <v>13</v>
      </c>
      <c r="J891" s="617">
        <v>13</v>
      </c>
      <c r="K891" s="617">
        <v>13</v>
      </c>
      <c r="L891" s="617">
        <v>13</v>
      </c>
      <c r="M891" s="617">
        <v>13</v>
      </c>
      <c r="N891" s="617">
        <v>13</v>
      </c>
      <c r="O891" s="617">
        <v>13</v>
      </c>
      <c r="P891" s="626">
        <v>13</v>
      </c>
    </row>
    <row r="892" spans="1:16" s="368" customFormat="1">
      <c r="B892" s="619">
        <v>45</v>
      </c>
      <c r="C892" s="618">
        <v>0</v>
      </c>
      <c r="D892" s="618">
        <v>0</v>
      </c>
      <c r="E892" s="618">
        <v>2</v>
      </c>
      <c r="F892" s="618">
        <v>3</v>
      </c>
      <c r="G892" s="618">
        <v>3</v>
      </c>
      <c r="H892" s="618">
        <v>10</v>
      </c>
      <c r="I892" s="618">
        <v>13</v>
      </c>
      <c r="J892" s="617">
        <v>13</v>
      </c>
      <c r="K892" s="617">
        <v>13</v>
      </c>
      <c r="L892" s="617">
        <v>13</v>
      </c>
      <c r="M892" s="617">
        <v>13</v>
      </c>
      <c r="N892" s="617">
        <v>13</v>
      </c>
      <c r="O892" s="617">
        <v>13</v>
      </c>
      <c r="P892" s="626">
        <v>13</v>
      </c>
    </row>
    <row r="893" spans="1:16" s="368" customFormat="1">
      <c r="B893" s="629">
        <v>50</v>
      </c>
      <c r="C893" s="622">
        <v>0</v>
      </c>
      <c r="D893" s="622">
        <v>0</v>
      </c>
      <c r="E893" s="622">
        <v>0</v>
      </c>
      <c r="F893" s="622">
        <v>2</v>
      </c>
      <c r="G893" s="622">
        <v>3</v>
      </c>
      <c r="H893" s="622">
        <v>3</v>
      </c>
      <c r="I893" s="622">
        <v>13</v>
      </c>
      <c r="J893" s="624">
        <v>13</v>
      </c>
      <c r="K893" s="624">
        <v>13</v>
      </c>
      <c r="L893" s="624">
        <v>13</v>
      </c>
      <c r="M893" s="624">
        <v>13</v>
      </c>
      <c r="N893" s="624">
        <v>13</v>
      </c>
      <c r="O893" s="624">
        <v>13</v>
      </c>
      <c r="P893" s="625">
        <v>13</v>
      </c>
    </row>
    <row r="894" spans="1:16" s="368" customFormat="1">
      <c r="B894" s="614">
        <v>51</v>
      </c>
      <c r="C894" s="612">
        <v>0</v>
      </c>
      <c r="D894" s="612">
        <v>0</v>
      </c>
      <c r="E894" s="612">
        <v>0</v>
      </c>
      <c r="F894" s="612">
        <v>0</v>
      </c>
      <c r="G894" s="612">
        <v>1</v>
      </c>
      <c r="H894" s="612">
        <v>1</v>
      </c>
      <c r="I894" s="612">
        <v>3</v>
      </c>
      <c r="J894" s="613">
        <v>8</v>
      </c>
      <c r="K894" s="613">
        <v>10</v>
      </c>
      <c r="L894" s="613">
        <v>12</v>
      </c>
      <c r="M894" s="613">
        <v>14</v>
      </c>
      <c r="N894" s="613">
        <v>16</v>
      </c>
      <c r="O894" s="613">
        <v>18</v>
      </c>
      <c r="P894" s="613">
        <v>24</v>
      </c>
    </row>
    <row r="895" spans="1:16" s="368" customFormat="1">
      <c r="B895" s="621">
        <v>52</v>
      </c>
      <c r="C895" s="612">
        <v>0</v>
      </c>
      <c r="D895" s="612">
        <v>0</v>
      </c>
      <c r="E895" s="612">
        <v>0</v>
      </c>
      <c r="F895" s="612">
        <v>0</v>
      </c>
      <c r="G895" s="612">
        <v>1</v>
      </c>
      <c r="H895" s="612">
        <v>1</v>
      </c>
      <c r="I895" s="612">
        <v>2</v>
      </c>
      <c r="J895" s="613">
        <v>8</v>
      </c>
      <c r="K895" s="613">
        <v>10</v>
      </c>
      <c r="L895" s="613">
        <v>12</v>
      </c>
      <c r="M895" s="613">
        <v>14</v>
      </c>
      <c r="N895" s="613">
        <v>16</v>
      </c>
      <c r="O895" s="613">
        <v>18</v>
      </c>
      <c r="P895" s="613">
        <v>24</v>
      </c>
    </row>
    <row r="896" spans="1:16" s="368" customFormat="1">
      <c r="B896" s="621">
        <v>55</v>
      </c>
      <c r="C896" s="612">
        <v>0</v>
      </c>
      <c r="D896" s="612">
        <v>0</v>
      </c>
      <c r="E896" s="612">
        <v>0</v>
      </c>
      <c r="F896" s="612">
        <v>0</v>
      </c>
      <c r="G896" s="612">
        <v>0</v>
      </c>
      <c r="H896" s="612">
        <v>1</v>
      </c>
      <c r="I896" s="612">
        <v>2</v>
      </c>
      <c r="J896" s="613">
        <v>6</v>
      </c>
      <c r="K896" s="613">
        <v>10</v>
      </c>
      <c r="L896" s="613">
        <v>12</v>
      </c>
      <c r="M896" s="613">
        <v>14</v>
      </c>
      <c r="N896" s="613">
        <v>16</v>
      </c>
      <c r="O896" s="613">
        <v>18</v>
      </c>
      <c r="P896" s="613">
        <v>24</v>
      </c>
    </row>
    <row r="897" spans="1:16" s="368" customFormat="1">
      <c r="B897" s="621">
        <v>58</v>
      </c>
      <c r="C897" s="612">
        <v>0</v>
      </c>
      <c r="D897" s="612">
        <v>0</v>
      </c>
      <c r="E897" s="612">
        <v>0</v>
      </c>
      <c r="F897" s="612">
        <v>0</v>
      </c>
      <c r="G897" s="612">
        <v>0</v>
      </c>
      <c r="H897" s="612">
        <v>0</v>
      </c>
      <c r="I897" s="612">
        <v>2</v>
      </c>
      <c r="J897" s="613">
        <v>6</v>
      </c>
      <c r="K897" s="613">
        <v>10</v>
      </c>
      <c r="L897" s="613">
        <v>12</v>
      </c>
      <c r="M897" s="613">
        <v>14</v>
      </c>
      <c r="N897" s="613">
        <v>16</v>
      </c>
      <c r="O897" s="613">
        <v>18</v>
      </c>
      <c r="P897" s="613">
        <v>24</v>
      </c>
    </row>
    <row r="898" spans="1:16" s="368" customFormat="1">
      <c r="B898" s="621">
        <v>60</v>
      </c>
      <c r="C898" s="612">
        <v>0</v>
      </c>
      <c r="D898" s="612">
        <v>0</v>
      </c>
      <c r="E898" s="612">
        <v>0</v>
      </c>
      <c r="F898" s="612">
        <v>0</v>
      </c>
      <c r="G898" s="612">
        <v>0</v>
      </c>
      <c r="H898" s="612">
        <v>0</v>
      </c>
      <c r="I898" s="612">
        <v>0</v>
      </c>
      <c r="J898" s="613">
        <v>7</v>
      </c>
      <c r="K898" s="613">
        <v>11</v>
      </c>
      <c r="L898" s="613">
        <v>13</v>
      </c>
      <c r="M898" s="613">
        <v>15</v>
      </c>
      <c r="N898" s="613">
        <v>17</v>
      </c>
      <c r="O898" s="613">
        <v>19</v>
      </c>
      <c r="P898" s="613">
        <v>25</v>
      </c>
    </row>
    <row r="899" spans="1:16" s="368" customFormat="1">
      <c r="B899" s="621">
        <v>63</v>
      </c>
      <c r="C899" s="612">
        <v>0</v>
      </c>
      <c r="D899" s="612">
        <v>0</v>
      </c>
      <c r="E899" s="612">
        <v>0</v>
      </c>
      <c r="F899" s="612">
        <v>0</v>
      </c>
      <c r="G899" s="612">
        <v>0</v>
      </c>
      <c r="H899" s="612">
        <v>0</v>
      </c>
      <c r="I899" s="612">
        <v>0</v>
      </c>
      <c r="J899" s="613">
        <v>8</v>
      </c>
      <c r="K899" s="613">
        <v>12</v>
      </c>
      <c r="L899" s="613">
        <v>14</v>
      </c>
      <c r="M899" s="613">
        <v>16</v>
      </c>
      <c r="N899" s="613">
        <v>18</v>
      </c>
      <c r="O899" s="613">
        <v>20</v>
      </c>
      <c r="P899" s="613">
        <v>26</v>
      </c>
    </row>
    <row r="900" spans="1:16" s="368" customFormat="1">
      <c r="B900" s="621">
        <v>66</v>
      </c>
      <c r="C900" s="612">
        <v>0</v>
      </c>
      <c r="D900" s="612">
        <v>0</v>
      </c>
      <c r="E900" s="612">
        <v>0</v>
      </c>
      <c r="F900" s="612">
        <v>0</v>
      </c>
      <c r="G900" s="612">
        <v>0</v>
      </c>
      <c r="H900" s="612">
        <v>0</v>
      </c>
      <c r="I900" s="612">
        <v>0</v>
      </c>
      <c r="J900" s="613">
        <v>10</v>
      </c>
      <c r="K900" s="613">
        <v>14</v>
      </c>
      <c r="L900" s="613">
        <v>16</v>
      </c>
      <c r="M900" s="613">
        <v>18</v>
      </c>
      <c r="N900" s="613">
        <v>20</v>
      </c>
      <c r="O900" s="613">
        <v>22</v>
      </c>
      <c r="P900" s="613">
        <v>28</v>
      </c>
    </row>
    <row r="901" spans="1:16">
      <c r="A901" s="453" t="s">
        <v>1987</v>
      </c>
      <c r="B901" s="454" t="s">
        <v>2699</v>
      </c>
      <c r="C901" s="453"/>
      <c r="D901" s="453"/>
      <c r="E901" s="453"/>
      <c r="F901" s="453"/>
      <c r="G901" s="453"/>
      <c r="H901" s="453"/>
      <c r="I901" s="453"/>
      <c r="J901" s="453"/>
      <c r="K901" s="453"/>
      <c r="L901" s="453"/>
      <c r="M901" s="453"/>
    </row>
    <row r="902" spans="1:16">
      <c r="A902" s="453" t="s">
        <v>2700</v>
      </c>
      <c r="B902" s="453" t="s">
        <v>2701</v>
      </c>
      <c r="C902" s="454" t="s">
        <v>2702</v>
      </c>
      <c r="D902" s="453" t="s">
        <v>689</v>
      </c>
      <c r="E902" s="453"/>
      <c r="F902" s="453"/>
      <c r="G902" s="453"/>
      <c r="H902" s="453"/>
      <c r="I902" s="453"/>
      <c r="J902" s="453"/>
      <c r="K902" s="453"/>
      <c r="L902" s="453"/>
      <c r="M902" s="453"/>
    </row>
    <row r="903" spans="1:16">
      <c r="B903" s="452">
        <v>1</v>
      </c>
      <c r="C903" s="436">
        <v>-1</v>
      </c>
      <c r="D903" s="368" t="str">
        <f>lng_gameinfo!$O907</f>
        <v>이제부터 목장을 구매할 수 있습니다</v>
      </c>
      <c r="E903" s="368"/>
    </row>
    <row r="904" spans="1:16">
      <c r="B904" s="452">
        <v>2</v>
      </c>
      <c r="C904" s="436">
        <v>-1</v>
      </c>
      <c r="D904" s="368" t="str">
        <f>lng_gameinfo!$O908</f>
        <v>이 곳에는 짜요 목장 이외에도^다양한 목장이 존재합니다.</v>
      </c>
    </row>
    <row r="905" spans="1:16">
      <c r="B905" s="452">
        <v>3</v>
      </c>
      <c r="C905" s="436">
        <v>-1</v>
      </c>
      <c r="D905" s="368" t="str">
        <f>lng_gameinfo!$O909</f>
        <v>거래를 하면서 모은 돈으로`^목장을 구매 할 수 있습니다.</v>
      </c>
    </row>
    <row r="906" spans="1:16">
      <c r="B906" s="452">
        <v>4</v>
      </c>
      <c r="C906" s="436">
        <v>0</v>
      </c>
      <c r="D906" s="368" t="str">
        <f>lng_gameinfo!$O910</f>
        <v>거래를 하면서 모은 [FF0000]코인[-]과 교배로 얻은 [FF0000]가축[-]으로`^목장을 구매 할 수 있습니다.</v>
      </c>
    </row>
    <row r="907" spans="1:16">
      <c r="B907" s="452">
        <v>5</v>
      </c>
      <c r="C907" s="436">
        <v>1</v>
      </c>
      <c r="D907" s="368" t="str">
        <f>lng_gameinfo!$O911</f>
        <v>목장을 구매하게 되면` 일정 시간마다^수입을 올릴 수 있습니다.</v>
      </c>
    </row>
    <row r="908" spans="1:16">
      <c r="B908" s="452">
        <v>6</v>
      </c>
      <c r="C908" s="436">
        <v>2</v>
      </c>
      <c r="D908" s="368" t="str">
        <f>lng_gameinfo!$O912</f>
        <v>뿐만 아니라 특정 지역 내의 목장을 모두 구입하면`^새로운 상인을 만날 수 있습니다.!</v>
      </c>
    </row>
    <row r="909" spans="1:16">
      <c r="B909" s="452">
        <v>7</v>
      </c>
      <c r="C909" s="436">
        <v>3</v>
      </c>
      <c r="D909" s="368" t="str">
        <f>lng_gameinfo!$O913</f>
        <v>새로운 상인은 거래시 더 많은 코인을 획득 가능하며`^상인 조건 만족시 더 특별한 보상을 획득 할 수 있습니다.</v>
      </c>
    </row>
    <row r="910" spans="1:16">
      <c r="B910" s="452">
        <v>8</v>
      </c>
      <c r="C910" s="436">
        <v>4</v>
      </c>
      <c r="D910" s="368" t="str">
        <f>lng_gameinfo!$O914</f>
        <v>뿐만 아니라 레벨도 추가로 상승가능하며^교배에서 좋은 가축을 얻을 가능성도 높아집니다.</v>
      </c>
    </row>
    <row r="911" spans="1:16">
      <c r="B911" s="452">
        <v>9</v>
      </c>
      <c r="C911" s="436">
        <v>-1</v>
      </c>
      <c r="D911" s="368" t="str">
        <f>lng_gameinfo!$O915</f>
        <v>지속적인 거래와 교배로 더 많은 목장을 점령해 보세요!</v>
      </c>
    </row>
    <row r="912" spans="1:16" s="453" customFormat="1">
      <c r="A912" s="453" t="s">
        <v>2703</v>
      </c>
    </row>
    <row r="913" spans="1:8" s="453" customFormat="1">
      <c r="A913" s="453" t="s">
        <v>2704</v>
      </c>
      <c r="B913" s="453" t="s">
        <v>2705</v>
      </c>
      <c r="C913" s="453" t="s">
        <v>2706</v>
      </c>
      <c r="D913" s="453" t="s">
        <v>2707</v>
      </c>
      <c r="E913" s="453" t="s">
        <v>2708</v>
      </c>
    </row>
    <row r="914" spans="1:8">
      <c r="B914" s="452">
        <v>0</v>
      </c>
      <c r="C914" s="436">
        <v>50</v>
      </c>
      <c r="D914" s="366">
        <v>50</v>
      </c>
      <c r="E914" s="366">
        <v>200</v>
      </c>
    </row>
    <row r="915" spans="1:8">
      <c r="B915" s="452">
        <v>1</v>
      </c>
      <c r="C915" s="436">
        <v>50</v>
      </c>
      <c r="D915" s="366">
        <v>50</v>
      </c>
      <c r="E915" s="366">
        <v>300</v>
      </c>
    </row>
    <row r="916" spans="1:8">
      <c r="B916" s="452">
        <v>2</v>
      </c>
      <c r="C916" s="436">
        <v>50</v>
      </c>
      <c r="D916" s="366">
        <v>50</v>
      </c>
      <c r="E916" s="366">
        <v>400</v>
      </c>
    </row>
    <row r="917" spans="1:8">
      <c r="B917" s="452">
        <v>3</v>
      </c>
      <c r="C917" s="436">
        <v>50</v>
      </c>
      <c r="D917" s="366">
        <v>50</v>
      </c>
      <c r="E917" s="366">
        <v>500</v>
      </c>
    </row>
    <row r="918" spans="1:8">
      <c r="B918" s="452">
        <v>4</v>
      </c>
      <c r="C918" s="436">
        <v>50</v>
      </c>
      <c r="D918" s="366">
        <v>50</v>
      </c>
      <c r="E918" s="366">
        <v>600</v>
      </c>
    </row>
    <row r="919" spans="1:8">
      <c r="B919" s="452">
        <v>5</v>
      </c>
      <c r="C919" s="436">
        <v>60</v>
      </c>
      <c r="D919" s="366">
        <v>50</v>
      </c>
      <c r="E919" s="366">
        <v>700</v>
      </c>
    </row>
    <row r="920" spans="1:8">
      <c r="B920" s="452">
        <v>6</v>
      </c>
      <c r="C920" s="436">
        <v>70</v>
      </c>
      <c r="D920" s="366">
        <v>50</v>
      </c>
      <c r="E920" s="366">
        <v>700</v>
      </c>
    </row>
    <row r="921" spans="1:8">
      <c r="B921" s="452">
        <v>7</v>
      </c>
      <c r="C921" s="436">
        <v>70</v>
      </c>
      <c r="D921" s="366">
        <v>50</v>
      </c>
      <c r="E921" s="366">
        <v>700</v>
      </c>
    </row>
    <row r="922" spans="1:8">
      <c r="B922" s="452">
        <v>8</v>
      </c>
      <c r="C922" s="436">
        <v>70</v>
      </c>
      <c r="D922" s="366">
        <v>50</v>
      </c>
      <c r="E922" s="366">
        <v>700</v>
      </c>
    </row>
    <row r="923" spans="1:8">
      <c r="B923" s="452">
        <v>9</v>
      </c>
      <c r="C923" s="436">
        <v>70</v>
      </c>
      <c r="D923" s="366">
        <v>50</v>
      </c>
      <c r="E923" s="366">
        <v>700</v>
      </c>
    </row>
    <row r="924" spans="1:8">
      <c r="B924" s="452">
        <v>10</v>
      </c>
      <c r="C924" s="436">
        <v>70</v>
      </c>
      <c r="D924" s="366">
        <v>50</v>
      </c>
      <c r="E924" s="366">
        <v>700</v>
      </c>
    </row>
    <row r="925" spans="1:8">
      <c r="B925" s="452">
        <v>11</v>
      </c>
      <c r="C925" s="436">
        <v>70</v>
      </c>
      <c r="D925" s="366">
        <v>50</v>
      </c>
      <c r="E925" s="366">
        <v>700</v>
      </c>
    </row>
    <row r="926" spans="1:8">
      <c r="B926" s="452">
        <v>12</v>
      </c>
      <c r="C926" s="436">
        <v>70</v>
      </c>
      <c r="D926" s="366">
        <v>50</v>
      </c>
      <c r="E926" s="366">
        <v>700</v>
      </c>
    </row>
    <row r="927" spans="1:8">
      <c r="B927" s="452">
        <v>13</v>
      </c>
      <c r="C927" s="436">
        <v>70</v>
      </c>
      <c r="D927" s="366">
        <v>50</v>
      </c>
      <c r="E927" s="366">
        <v>700</v>
      </c>
    </row>
    <row r="928" spans="1:8" s="365" customFormat="1">
      <c r="A928" s="365" t="s">
        <v>2747</v>
      </c>
      <c r="B928" s="365" t="s">
        <v>2749</v>
      </c>
      <c r="C928" s="365" t="s">
        <v>2750</v>
      </c>
      <c r="D928" s="365" t="s">
        <v>2751</v>
      </c>
      <c r="E928" s="365" t="s">
        <v>2752</v>
      </c>
      <c r="F928" s="365" t="s">
        <v>2753</v>
      </c>
      <c r="G928" s="365" t="s">
        <v>2754</v>
      </c>
      <c r="H928" s="365" t="s">
        <v>2755</v>
      </c>
    </row>
    <row r="929" spans="1:8" s="365" customFormat="1">
      <c r="A929" s="365" t="s">
        <v>2748</v>
      </c>
      <c r="B929" s="365" t="s">
        <v>2756</v>
      </c>
      <c r="C929" s="365" t="s">
        <v>1839</v>
      </c>
      <c r="D929" s="365" t="s">
        <v>2757</v>
      </c>
    </row>
    <row r="930" spans="1:8">
      <c r="B930" s="452">
        <v>1</v>
      </c>
      <c r="C930" s="366" t="str">
        <f>lng_gameinfo!$O917</f>
        <v>보너스 코인 획득양` 건초 보관양을 늘려줍니다.</v>
      </c>
      <c r="D930" s="366">
        <f>lng_gameinfo!$O$925</f>
        <v>-1</v>
      </c>
    </row>
    <row r="931" spans="1:8">
      <c r="B931" s="452">
        <v>2</v>
      </c>
      <c r="C931" s="366" t="str">
        <f>lng_gameinfo!$O918</f>
        <v>신형 우유탱크로 교체하여` 보관할 수 있는 우유의 수량을 늘려줍니다.</v>
      </c>
      <c r="D931" s="366">
        <f>lng_gameinfo!$O$925</f>
        <v>-1</v>
      </c>
    </row>
    <row r="932" spans="1:8">
      <c r="B932" s="452">
        <v>3</v>
      </c>
      <c r="C932" s="366" t="str">
        <f>lng_gameinfo!$O919</f>
        <v>저온 보관 기법으로 저장된 우유의 신선도를 높여줍니다.</v>
      </c>
      <c r="D932" s="366">
        <f>lng_gameinfo!$O$925</f>
        <v>-1</v>
      </c>
    </row>
    <row r="933" spans="1:8">
      <c r="B933" s="452">
        <v>4</v>
      </c>
      <c r="C933" s="366" t="str">
        <f>lng_gameinfo!$O920</f>
        <v>목장의 환경을 개선하여 동물들이 질병에 걸릴 확률을 낮춰줍니다.</v>
      </c>
      <c r="D933" s="366">
        <f>lng_gameinfo!$O$925</f>
        <v>-1</v>
      </c>
    </row>
    <row r="934" spans="1:8">
      <c r="B934" s="452">
        <v>5</v>
      </c>
      <c r="C934" s="366" t="str">
        <f>lng_gameinfo!$O921</f>
        <v xml:space="preserve"> 들고 다니는 양동이의 크기를 늘려` 더 오랫동안 우유를 짤 수 있게 됩니다.</v>
      </c>
      <c r="D934" s="366">
        <f>lng_gameinfo!$O$925</f>
        <v>-1</v>
      </c>
    </row>
    <row r="935" spans="1:8">
      <c r="B935" s="452">
        <v>6</v>
      </c>
      <c r="C935" s="366" t="str">
        <f>lng_gameinfo!$O922</f>
        <v>우유를 보다 빠르게 짤 수 있습니다. 15레벨에 도달하면 우유를 추가로 획득할 수 있습니다.</v>
      </c>
      <c r="D935" s="366">
        <f>lng_gameinfo!$O$925</f>
        <v>-1</v>
      </c>
    </row>
    <row r="936" spans="1:8">
      <c r="B936" s="452">
        <v>7</v>
      </c>
      <c r="C936" s="366" t="str">
        <f>lng_gameinfo!$O923</f>
        <v>우유 탱크를 터치 할 때 주입되는 우유의 양을 늘려` 더 빠르게 양동이의 우유를 탱크로 옮길 수 있습니다.</v>
      </c>
      <c r="D936" s="366">
        <f>lng_gameinfo!$O$925</f>
        <v>-1</v>
      </c>
    </row>
    <row r="937" spans="1:8" s="365" customFormat="1">
      <c r="A937" s="365" t="s">
        <v>4003</v>
      </c>
      <c r="B937" s="455"/>
      <c r="H937" s="365" t="s">
        <v>4053</v>
      </c>
    </row>
    <row r="938" spans="1:8" s="365" customFormat="1">
      <c r="A938" s="365" t="s">
        <v>4014</v>
      </c>
      <c r="B938" s="455" t="s">
        <v>4004</v>
      </c>
      <c r="C938" s="365" t="s">
        <v>4005</v>
      </c>
      <c r="D938" s="365" t="s">
        <v>4015</v>
      </c>
      <c r="E938" s="365" t="s">
        <v>4025</v>
      </c>
      <c r="F938" s="365" t="s">
        <v>4026</v>
      </c>
      <c r="G938" s="367" t="s">
        <v>4051</v>
      </c>
      <c r="H938" s="367" t="s">
        <v>4052</v>
      </c>
    </row>
    <row r="939" spans="1:8">
      <c r="B939" s="452">
        <v>0</v>
      </c>
      <c r="C939" s="366" t="s">
        <v>4006</v>
      </c>
      <c r="D939" s="456" t="s">
        <v>4016</v>
      </c>
      <c r="E939" s="366" t="s">
        <v>4041</v>
      </c>
      <c r="F939" s="366" t="s">
        <v>4027</v>
      </c>
      <c r="G939" s="366">
        <v>10</v>
      </c>
      <c r="H939" s="366">
        <v>500</v>
      </c>
    </row>
    <row r="940" spans="1:8">
      <c r="B940" s="452">
        <v>1</v>
      </c>
      <c r="C940" s="366" t="s">
        <v>4007</v>
      </c>
      <c r="D940" s="366" t="s">
        <v>4017</v>
      </c>
      <c r="E940" s="366" t="s">
        <v>4042</v>
      </c>
      <c r="F940" s="366" t="s">
        <v>4028</v>
      </c>
      <c r="G940" s="366">
        <v>20</v>
      </c>
      <c r="H940" s="366">
        <v>500</v>
      </c>
    </row>
    <row r="941" spans="1:8">
      <c r="B941" s="452">
        <v>2</v>
      </c>
      <c r="C941" s="366" t="s">
        <v>4008</v>
      </c>
      <c r="D941" s="366" t="s">
        <v>4018</v>
      </c>
      <c r="E941" s="366" t="s">
        <v>4037</v>
      </c>
      <c r="F941" s="366" t="s">
        <v>4029</v>
      </c>
      <c r="G941" s="366">
        <v>40</v>
      </c>
      <c r="H941" s="366">
        <v>1000</v>
      </c>
    </row>
    <row r="942" spans="1:8">
      <c r="B942" s="452">
        <v>3</v>
      </c>
      <c r="C942" s="366" t="s">
        <v>4009</v>
      </c>
      <c r="D942" s="366" t="s">
        <v>4019</v>
      </c>
      <c r="E942" s="366" t="s">
        <v>4043</v>
      </c>
      <c r="F942" s="366" t="s">
        <v>4030</v>
      </c>
      <c r="G942" s="366">
        <v>50</v>
      </c>
      <c r="H942" s="366">
        <v>1000</v>
      </c>
    </row>
    <row r="943" spans="1:8">
      <c r="B943" s="452">
        <v>4</v>
      </c>
      <c r="C943" s="366" t="s">
        <v>4010</v>
      </c>
      <c r="D943" s="366" t="s">
        <v>4020</v>
      </c>
      <c r="E943" s="366" t="s">
        <v>4040</v>
      </c>
      <c r="F943" s="366" t="s">
        <v>4031</v>
      </c>
      <c r="G943" s="366">
        <v>60</v>
      </c>
      <c r="H943" s="366">
        <v>1000</v>
      </c>
    </row>
    <row r="944" spans="1:8">
      <c r="B944" s="452">
        <v>5</v>
      </c>
      <c r="C944" s="366" t="s">
        <v>4035</v>
      </c>
      <c r="D944" s="366" t="s">
        <v>4021</v>
      </c>
      <c r="E944" s="366" t="s">
        <v>4036</v>
      </c>
      <c r="F944" s="366" t="s">
        <v>4032</v>
      </c>
      <c r="G944" s="366">
        <v>70</v>
      </c>
      <c r="H944" s="366">
        <v>1000</v>
      </c>
    </row>
    <row r="945" spans="1:10">
      <c r="B945" s="452">
        <v>6</v>
      </c>
      <c r="C945" s="366" t="s">
        <v>4011</v>
      </c>
      <c r="D945" s="366" t="s">
        <v>4022</v>
      </c>
      <c r="E945" s="366" t="s">
        <v>4039</v>
      </c>
      <c r="F945" s="366" t="s">
        <v>4038</v>
      </c>
      <c r="G945" s="366">
        <v>100</v>
      </c>
      <c r="H945" s="366">
        <v>1500</v>
      </c>
    </row>
    <row r="946" spans="1:10">
      <c r="B946" s="452">
        <v>7</v>
      </c>
      <c r="C946" s="366" t="s">
        <v>4012</v>
      </c>
      <c r="D946" s="366" t="s">
        <v>4023</v>
      </c>
      <c r="E946" s="366" t="s">
        <v>4044</v>
      </c>
      <c r="F946" s="366" t="s">
        <v>4033</v>
      </c>
      <c r="G946" s="366">
        <v>120</v>
      </c>
      <c r="H946" s="366">
        <v>1500</v>
      </c>
    </row>
    <row r="947" spans="1:10">
      <c r="B947" s="452">
        <v>8</v>
      </c>
      <c r="C947" s="366" t="s">
        <v>4013</v>
      </c>
      <c r="D947" s="366" t="s">
        <v>4024</v>
      </c>
      <c r="E947" s="366" t="s">
        <v>4045</v>
      </c>
      <c r="F947" s="366" t="s">
        <v>4034</v>
      </c>
      <c r="G947" s="366">
        <v>130</v>
      </c>
      <c r="H947" s="366">
        <v>2000</v>
      </c>
    </row>
    <row r="948" spans="1:10" s="365" customFormat="1">
      <c r="A948" s="365" t="s">
        <v>4046</v>
      </c>
      <c r="D948" s="365" t="s">
        <v>4050</v>
      </c>
      <c r="G948" s="457"/>
    </row>
    <row r="949" spans="1:10" s="365" customFormat="1">
      <c r="A949" s="365" t="s">
        <v>4047</v>
      </c>
      <c r="B949" s="365" t="s">
        <v>4048</v>
      </c>
      <c r="C949" s="367" t="s">
        <v>712</v>
      </c>
      <c r="D949" s="365" t="s">
        <v>4049</v>
      </c>
      <c r="E949" s="367" t="s">
        <v>864</v>
      </c>
      <c r="F949" s="367" t="s">
        <v>4058</v>
      </c>
      <c r="G949" s="367" t="s">
        <v>4054</v>
      </c>
      <c r="H949" s="367" t="s">
        <v>4055</v>
      </c>
      <c r="I949" s="367" t="s">
        <v>4056</v>
      </c>
      <c r="J949" s="367" t="s">
        <v>4057</v>
      </c>
    </row>
    <row r="950" spans="1:10">
      <c r="B950" s="452">
        <v>0</v>
      </c>
      <c r="C950" s="458" t="s">
        <v>4088</v>
      </c>
      <c r="D950" s="366">
        <v>0</v>
      </c>
      <c r="E950" s="458" t="s">
        <v>4059</v>
      </c>
      <c r="F950" s="458">
        <v>0</v>
      </c>
      <c r="G950" s="366">
        <v>50</v>
      </c>
      <c r="H950" s="366">
        <v>5</v>
      </c>
      <c r="I950" s="366">
        <f>INT(G950*2)</f>
        <v>100</v>
      </c>
      <c r="J950" s="366">
        <f>H950*2</f>
        <v>10</v>
      </c>
    </row>
    <row r="951" spans="1:10">
      <c r="B951" s="452">
        <v>1</v>
      </c>
      <c r="C951" s="458" t="s">
        <v>4089</v>
      </c>
      <c r="D951" s="366">
        <v>0</v>
      </c>
      <c r="E951" s="458" t="s">
        <v>4060</v>
      </c>
      <c r="F951" s="458">
        <v>0</v>
      </c>
      <c r="G951" s="366">
        <v>75</v>
      </c>
      <c r="H951" s="366">
        <v>7</v>
      </c>
      <c r="I951" s="366">
        <f t="shared" ref="I951:I966" si="13">INT(G951*2)</f>
        <v>150</v>
      </c>
      <c r="J951" s="366">
        <f t="shared" ref="J951:J966" si="14">H951*2</f>
        <v>14</v>
      </c>
    </row>
    <row r="952" spans="1:10">
      <c r="B952" s="452">
        <v>2</v>
      </c>
      <c r="C952" s="458" t="s">
        <v>4090</v>
      </c>
      <c r="D952" s="366">
        <v>0</v>
      </c>
      <c r="E952" s="458" t="s">
        <v>4061</v>
      </c>
      <c r="F952" s="458">
        <v>0</v>
      </c>
      <c r="G952" s="366">
        <v>100</v>
      </c>
      <c r="H952" s="366">
        <v>10</v>
      </c>
      <c r="I952" s="366">
        <f t="shared" si="13"/>
        <v>200</v>
      </c>
      <c r="J952" s="366">
        <f t="shared" si="14"/>
        <v>20</v>
      </c>
    </row>
    <row r="953" spans="1:10">
      <c r="B953" s="452">
        <v>3</v>
      </c>
      <c r="C953" s="458" t="s">
        <v>4091</v>
      </c>
      <c r="D953" s="366">
        <v>0</v>
      </c>
      <c r="E953" s="458" t="s">
        <v>4062</v>
      </c>
      <c r="F953" s="458">
        <v>0</v>
      </c>
      <c r="G953" s="366">
        <v>150</v>
      </c>
      <c r="H953" s="366">
        <v>15</v>
      </c>
      <c r="I953" s="366">
        <f t="shared" si="13"/>
        <v>300</v>
      </c>
      <c r="J953" s="366">
        <f t="shared" si="14"/>
        <v>30</v>
      </c>
    </row>
    <row r="954" spans="1:10">
      <c r="B954" s="452">
        <v>4</v>
      </c>
      <c r="C954" s="458" t="s">
        <v>4092</v>
      </c>
      <c r="D954" s="366">
        <v>0</v>
      </c>
      <c r="E954" s="458" t="s">
        <v>4063</v>
      </c>
      <c r="F954" s="458">
        <v>1</v>
      </c>
      <c r="G954" s="366">
        <v>150</v>
      </c>
      <c r="H954" s="366">
        <v>5</v>
      </c>
      <c r="I954" s="366">
        <f t="shared" si="13"/>
        <v>300</v>
      </c>
      <c r="J954" s="366">
        <f t="shared" si="14"/>
        <v>10</v>
      </c>
    </row>
    <row r="955" spans="1:10">
      <c r="B955" s="452">
        <v>5</v>
      </c>
      <c r="C955" s="458" t="s">
        <v>4093</v>
      </c>
      <c r="D955" s="366">
        <v>0</v>
      </c>
      <c r="E955" s="458" t="s">
        <v>4064</v>
      </c>
      <c r="F955" s="458">
        <v>0</v>
      </c>
      <c r="G955" s="366">
        <v>80</v>
      </c>
      <c r="H955" s="366">
        <v>8</v>
      </c>
      <c r="I955" s="366">
        <f t="shared" si="13"/>
        <v>160</v>
      </c>
      <c r="J955" s="366">
        <f t="shared" si="14"/>
        <v>16</v>
      </c>
    </row>
    <row r="956" spans="1:10">
      <c r="B956" s="452">
        <v>6</v>
      </c>
      <c r="C956" s="458" t="s">
        <v>4094</v>
      </c>
      <c r="D956" s="366">
        <v>0</v>
      </c>
      <c r="E956" s="458" t="s">
        <v>4065</v>
      </c>
      <c r="F956" s="458">
        <v>0</v>
      </c>
      <c r="G956" s="366">
        <v>75</v>
      </c>
      <c r="H956" s="366">
        <v>7</v>
      </c>
      <c r="I956" s="366">
        <f t="shared" si="13"/>
        <v>150</v>
      </c>
      <c r="J956" s="366">
        <f t="shared" si="14"/>
        <v>14</v>
      </c>
    </row>
    <row r="957" spans="1:10">
      <c r="B957" s="452">
        <v>7</v>
      </c>
      <c r="C957" s="458" t="s">
        <v>4095</v>
      </c>
      <c r="D957" s="366">
        <v>0</v>
      </c>
      <c r="E957" s="458" t="s">
        <v>4066</v>
      </c>
      <c r="F957" s="458">
        <v>0</v>
      </c>
      <c r="G957" s="366">
        <v>90</v>
      </c>
      <c r="H957" s="366">
        <v>10</v>
      </c>
      <c r="I957" s="366">
        <f t="shared" si="13"/>
        <v>180</v>
      </c>
      <c r="J957" s="366">
        <f t="shared" si="14"/>
        <v>20</v>
      </c>
    </row>
    <row r="958" spans="1:10">
      <c r="B958" s="452">
        <v>8</v>
      </c>
      <c r="C958" s="458" t="s">
        <v>4096</v>
      </c>
      <c r="D958" s="366">
        <v>0</v>
      </c>
      <c r="E958" s="458" t="s">
        <v>4067</v>
      </c>
      <c r="F958" s="458">
        <v>1</v>
      </c>
      <c r="G958" s="366">
        <v>120</v>
      </c>
      <c r="H958" s="366">
        <v>5</v>
      </c>
      <c r="I958" s="366">
        <f t="shared" si="13"/>
        <v>240</v>
      </c>
      <c r="J958" s="366">
        <f t="shared" si="14"/>
        <v>10</v>
      </c>
    </row>
    <row r="959" spans="1:10">
      <c r="B959" s="452">
        <v>9</v>
      </c>
      <c r="C959" s="458" t="s">
        <v>4097</v>
      </c>
      <c r="D959" s="366">
        <v>0</v>
      </c>
      <c r="E959" s="458" t="s">
        <v>4068</v>
      </c>
      <c r="F959" s="458">
        <v>1</v>
      </c>
      <c r="G959" s="366">
        <v>30</v>
      </c>
      <c r="H959" s="366">
        <v>5</v>
      </c>
      <c r="I959" s="366">
        <f t="shared" si="13"/>
        <v>60</v>
      </c>
      <c r="J959" s="366">
        <f t="shared" si="14"/>
        <v>10</v>
      </c>
    </row>
    <row r="960" spans="1:10">
      <c r="B960" s="452">
        <v>10</v>
      </c>
      <c r="C960" s="458" t="s">
        <v>4098</v>
      </c>
      <c r="D960" s="366">
        <v>0</v>
      </c>
      <c r="E960" s="458" t="s">
        <v>4069</v>
      </c>
      <c r="F960" s="458">
        <v>1</v>
      </c>
      <c r="G960" s="366">
        <v>60</v>
      </c>
      <c r="H960" s="366">
        <v>5</v>
      </c>
      <c r="I960" s="366">
        <f t="shared" si="13"/>
        <v>120</v>
      </c>
      <c r="J960" s="366">
        <f t="shared" si="14"/>
        <v>10</v>
      </c>
    </row>
    <row r="961" spans="2:10">
      <c r="B961" s="452">
        <v>11</v>
      </c>
      <c r="C961" s="458" t="s">
        <v>4099</v>
      </c>
      <c r="D961" s="366">
        <v>0</v>
      </c>
      <c r="E961" s="458" t="s">
        <v>4070</v>
      </c>
      <c r="F961" s="458">
        <v>0</v>
      </c>
      <c r="G961" s="366">
        <v>110</v>
      </c>
      <c r="H961" s="366">
        <v>10</v>
      </c>
      <c r="I961" s="366">
        <f t="shared" si="13"/>
        <v>220</v>
      </c>
      <c r="J961" s="366">
        <f t="shared" si="14"/>
        <v>20</v>
      </c>
    </row>
    <row r="962" spans="2:10">
      <c r="B962" s="452">
        <v>12</v>
      </c>
      <c r="C962" s="458" t="s">
        <v>4100</v>
      </c>
      <c r="D962" s="366">
        <v>0</v>
      </c>
      <c r="E962" s="458" t="s">
        <v>4071</v>
      </c>
      <c r="F962" s="458">
        <v>0</v>
      </c>
      <c r="G962" s="366">
        <v>200</v>
      </c>
      <c r="H962" s="366">
        <v>15</v>
      </c>
      <c r="I962" s="366">
        <f t="shared" si="13"/>
        <v>400</v>
      </c>
      <c r="J962" s="366">
        <f t="shared" si="14"/>
        <v>30</v>
      </c>
    </row>
    <row r="963" spans="2:10">
      <c r="B963" s="452">
        <v>13</v>
      </c>
      <c r="C963" s="458" t="s">
        <v>4101</v>
      </c>
      <c r="D963" s="366">
        <v>0</v>
      </c>
      <c r="E963" s="458" t="s">
        <v>4072</v>
      </c>
      <c r="F963" s="458">
        <v>0</v>
      </c>
      <c r="G963" s="366">
        <v>100</v>
      </c>
      <c r="H963" s="366">
        <v>5</v>
      </c>
      <c r="I963" s="366">
        <f t="shared" si="13"/>
        <v>200</v>
      </c>
      <c r="J963" s="366">
        <f t="shared" si="14"/>
        <v>10</v>
      </c>
    </row>
    <row r="964" spans="2:10">
      <c r="B964" s="452">
        <v>14</v>
      </c>
      <c r="C964" s="458" t="s">
        <v>4102</v>
      </c>
      <c r="D964" s="366">
        <v>0</v>
      </c>
      <c r="E964" s="458" t="s">
        <v>4073</v>
      </c>
      <c r="F964" s="458">
        <v>0</v>
      </c>
      <c r="G964" s="366">
        <v>50</v>
      </c>
      <c r="H964" s="366">
        <v>5</v>
      </c>
      <c r="I964" s="366">
        <f t="shared" si="13"/>
        <v>100</v>
      </c>
      <c r="J964" s="366">
        <f t="shared" si="14"/>
        <v>10</v>
      </c>
    </row>
    <row r="965" spans="2:10">
      <c r="B965" s="452">
        <v>15</v>
      </c>
      <c r="C965" s="458" t="s">
        <v>4103</v>
      </c>
      <c r="D965" s="366">
        <v>0</v>
      </c>
      <c r="E965" s="458" t="s">
        <v>4073</v>
      </c>
      <c r="F965" s="458">
        <v>1</v>
      </c>
      <c r="G965" s="366">
        <v>75</v>
      </c>
      <c r="H965" s="366">
        <v>5</v>
      </c>
      <c r="I965" s="366">
        <f t="shared" si="13"/>
        <v>150</v>
      </c>
      <c r="J965" s="366">
        <f t="shared" si="14"/>
        <v>10</v>
      </c>
    </row>
    <row r="966" spans="2:10">
      <c r="B966" s="452">
        <v>16</v>
      </c>
      <c r="C966" s="458" t="s">
        <v>4104</v>
      </c>
      <c r="D966" s="366">
        <v>0</v>
      </c>
      <c r="E966" s="458" t="s">
        <v>4074</v>
      </c>
      <c r="F966" s="458">
        <v>0</v>
      </c>
      <c r="G966" s="366">
        <v>120</v>
      </c>
      <c r="H966" s="366">
        <v>10</v>
      </c>
      <c r="I966" s="366">
        <f t="shared" si="13"/>
        <v>240</v>
      </c>
      <c r="J966" s="366">
        <f t="shared" si="14"/>
        <v>20</v>
      </c>
    </row>
    <row r="967" spans="2:10">
      <c r="B967" s="452">
        <v>17</v>
      </c>
      <c r="C967" s="458" t="s">
        <v>4105</v>
      </c>
      <c r="D967" s="366">
        <v>1</v>
      </c>
      <c r="E967" s="459" t="s">
        <v>4075</v>
      </c>
      <c r="F967" s="458">
        <v>0</v>
      </c>
      <c r="G967" s="366">
        <v>-10</v>
      </c>
      <c r="H967" s="366">
        <v>-2</v>
      </c>
      <c r="I967" s="366">
        <f>G967*2</f>
        <v>-20</v>
      </c>
      <c r="J967" s="366">
        <f>H967*3</f>
        <v>-6</v>
      </c>
    </row>
    <row r="968" spans="2:10">
      <c r="B968" s="452">
        <v>18</v>
      </c>
      <c r="C968" s="458" t="s">
        <v>4106</v>
      </c>
      <c r="D968" s="366">
        <v>1</v>
      </c>
      <c r="E968" s="459" t="s">
        <v>4076</v>
      </c>
      <c r="F968" s="458">
        <v>1</v>
      </c>
      <c r="G968" s="366">
        <v>-30</v>
      </c>
      <c r="H968" s="366">
        <v>-1</v>
      </c>
      <c r="I968" s="366">
        <f t="shared" ref="I968:I979" si="15">G968*2</f>
        <v>-60</v>
      </c>
      <c r="J968" s="366">
        <f t="shared" ref="J968:J979" si="16">H968*3</f>
        <v>-3</v>
      </c>
    </row>
    <row r="969" spans="2:10">
      <c r="B969" s="452">
        <v>19</v>
      </c>
      <c r="C969" s="458" t="s">
        <v>4107</v>
      </c>
      <c r="D969" s="366">
        <v>1</v>
      </c>
      <c r="E969" s="459" t="s">
        <v>4077</v>
      </c>
      <c r="F969" s="458">
        <v>1</v>
      </c>
      <c r="G969" s="366">
        <v>-15</v>
      </c>
      <c r="H969" s="366">
        <v>-2</v>
      </c>
      <c r="I969" s="366">
        <f t="shared" si="15"/>
        <v>-30</v>
      </c>
      <c r="J969" s="366">
        <f t="shared" si="16"/>
        <v>-6</v>
      </c>
    </row>
    <row r="970" spans="2:10">
      <c r="B970" s="452">
        <v>20</v>
      </c>
      <c r="C970" s="458" t="s">
        <v>4108</v>
      </c>
      <c r="D970" s="366">
        <v>1</v>
      </c>
      <c r="E970" s="459" t="s">
        <v>4078</v>
      </c>
      <c r="F970" s="458">
        <v>0</v>
      </c>
      <c r="G970" s="366">
        <v>-20</v>
      </c>
      <c r="H970" s="366">
        <v>-2</v>
      </c>
      <c r="I970" s="366">
        <f t="shared" si="15"/>
        <v>-40</v>
      </c>
      <c r="J970" s="366">
        <f t="shared" si="16"/>
        <v>-6</v>
      </c>
    </row>
    <row r="971" spans="2:10">
      <c r="B971" s="452">
        <v>21</v>
      </c>
      <c r="C971" s="458" t="s">
        <v>4109</v>
      </c>
      <c r="D971" s="366">
        <v>1</v>
      </c>
      <c r="E971" s="459" t="s">
        <v>4079</v>
      </c>
      <c r="F971" s="458">
        <v>0</v>
      </c>
      <c r="G971" s="366">
        <v>-5</v>
      </c>
      <c r="H971" s="366">
        <v>-1</v>
      </c>
      <c r="I971" s="366">
        <f t="shared" si="15"/>
        <v>-10</v>
      </c>
      <c r="J971" s="366">
        <f t="shared" si="16"/>
        <v>-3</v>
      </c>
    </row>
    <row r="972" spans="2:10">
      <c r="B972" s="452">
        <v>22</v>
      </c>
      <c r="C972" s="458" t="s">
        <v>4110</v>
      </c>
      <c r="D972" s="366">
        <v>1</v>
      </c>
      <c r="E972" s="459" t="s">
        <v>4080</v>
      </c>
      <c r="F972" s="458">
        <v>0</v>
      </c>
      <c r="G972" s="366">
        <v>-10</v>
      </c>
      <c r="H972" s="366">
        <v>-3</v>
      </c>
      <c r="I972" s="366">
        <f t="shared" si="15"/>
        <v>-20</v>
      </c>
      <c r="J972" s="366">
        <f t="shared" si="16"/>
        <v>-9</v>
      </c>
    </row>
    <row r="973" spans="2:10">
      <c r="B973" s="452">
        <v>23</v>
      </c>
      <c r="C973" s="458" t="s">
        <v>4111</v>
      </c>
      <c r="D973" s="366">
        <v>1</v>
      </c>
      <c r="E973" s="459" t="s">
        <v>4081</v>
      </c>
      <c r="F973" s="458">
        <v>1</v>
      </c>
      <c r="G973" s="366">
        <v>-20</v>
      </c>
      <c r="H973" s="366">
        <v>-1</v>
      </c>
      <c r="I973" s="366">
        <f t="shared" si="15"/>
        <v>-40</v>
      </c>
      <c r="J973" s="366">
        <f t="shared" si="16"/>
        <v>-3</v>
      </c>
    </row>
    <row r="974" spans="2:10">
      <c r="B974" s="452">
        <v>24</v>
      </c>
      <c r="C974" s="458" t="s">
        <v>4112</v>
      </c>
      <c r="D974" s="366">
        <v>1</v>
      </c>
      <c r="E974" s="459" t="s">
        <v>4082</v>
      </c>
      <c r="F974" s="458">
        <v>1</v>
      </c>
      <c r="G974" s="366">
        <v>-15</v>
      </c>
      <c r="H974" s="366">
        <v>-2</v>
      </c>
      <c r="I974" s="366">
        <f t="shared" si="15"/>
        <v>-30</v>
      </c>
      <c r="J974" s="366">
        <f t="shared" si="16"/>
        <v>-6</v>
      </c>
    </row>
    <row r="975" spans="2:10">
      <c r="B975" s="452">
        <v>25</v>
      </c>
      <c r="C975" s="458" t="s">
        <v>4113</v>
      </c>
      <c r="D975" s="366">
        <v>1</v>
      </c>
      <c r="E975" s="459" t="s">
        <v>4083</v>
      </c>
      <c r="F975" s="458">
        <v>1</v>
      </c>
      <c r="G975" s="366">
        <v>-5</v>
      </c>
      <c r="H975" s="366">
        <v>-1</v>
      </c>
      <c r="I975" s="366">
        <f t="shared" si="15"/>
        <v>-10</v>
      </c>
      <c r="J975" s="366">
        <f t="shared" si="16"/>
        <v>-3</v>
      </c>
    </row>
    <row r="976" spans="2:10">
      <c r="B976" s="452">
        <v>26</v>
      </c>
      <c r="C976" s="458" t="s">
        <v>4114</v>
      </c>
      <c r="D976" s="366">
        <v>1</v>
      </c>
      <c r="E976" s="459" t="s">
        <v>4084</v>
      </c>
      <c r="F976" s="458">
        <v>0</v>
      </c>
      <c r="G976" s="366">
        <v>-10</v>
      </c>
      <c r="H976" s="366">
        <v>-5</v>
      </c>
      <c r="I976" s="366">
        <f t="shared" si="15"/>
        <v>-20</v>
      </c>
      <c r="J976" s="366">
        <f t="shared" si="16"/>
        <v>-15</v>
      </c>
    </row>
    <row r="977" spans="2:10">
      <c r="B977" s="452">
        <v>27</v>
      </c>
      <c r="C977" s="458" t="s">
        <v>4115</v>
      </c>
      <c r="D977" s="366">
        <v>1</v>
      </c>
      <c r="E977" s="459" t="s">
        <v>4085</v>
      </c>
      <c r="F977" s="458">
        <v>1</v>
      </c>
      <c r="G977" s="366">
        <v>-20</v>
      </c>
      <c r="H977" s="366">
        <v>-2</v>
      </c>
      <c r="I977" s="366">
        <f t="shared" si="15"/>
        <v>-40</v>
      </c>
      <c r="J977" s="366">
        <f t="shared" si="16"/>
        <v>-6</v>
      </c>
    </row>
    <row r="978" spans="2:10">
      <c r="B978" s="452">
        <v>28</v>
      </c>
      <c r="C978" s="458" t="s">
        <v>4116</v>
      </c>
      <c r="D978" s="366">
        <v>1</v>
      </c>
      <c r="E978" s="459" t="s">
        <v>4086</v>
      </c>
      <c r="F978" s="458">
        <v>0</v>
      </c>
      <c r="G978" s="366">
        <v>-40</v>
      </c>
      <c r="H978" s="366">
        <v>-3</v>
      </c>
      <c r="I978" s="366">
        <f t="shared" si="15"/>
        <v>-80</v>
      </c>
      <c r="J978" s="366">
        <f t="shared" si="16"/>
        <v>-9</v>
      </c>
    </row>
    <row r="979" spans="2:10">
      <c r="B979" s="452">
        <v>29</v>
      </c>
      <c r="C979" s="458" t="s">
        <v>4117</v>
      </c>
      <c r="D979" s="366">
        <v>1</v>
      </c>
      <c r="E979" s="459" t="s">
        <v>4087</v>
      </c>
      <c r="F979" s="458">
        <v>1</v>
      </c>
      <c r="G979" s="366">
        <v>-20</v>
      </c>
      <c r="H979" s="366">
        <v>-1</v>
      </c>
      <c r="I979" s="366">
        <f t="shared" si="15"/>
        <v>-40</v>
      </c>
      <c r="J979" s="366">
        <f t="shared" si="16"/>
        <v>-3</v>
      </c>
    </row>
  </sheetData>
  <phoneticPr fontId="1" type="noConversion"/>
  <hyperlinks>
    <hyperlink ref="F320" r:id="rId1"/>
    <hyperlink ref="F321" r:id="rId2"/>
    <hyperlink ref="G320" r:id="rId3"/>
    <hyperlink ref="G321" r:id="rId4"/>
    <hyperlink ref="H320" r:id="rId5"/>
    <hyperlink ref="H321" r:id="rId6"/>
    <hyperlink ref="I320" r:id="rId7"/>
    <hyperlink ref="I321" r:id="rId8"/>
    <hyperlink ref="J320" r:id="rId9"/>
    <hyperlink ref="J321" r:id="rId10"/>
    <hyperlink ref="K320" r:id="rId11"/>
    <hyperlink ref="K321" r:id="rId12"/>
    <hyperlink ref="L320" r:id="rId13"/>
    <hyperlink ref="L321" r:id="rId14"/>
    <hyperlink ref="M320" r:id="rId15"/>
    <hyperlink ref="M321" r:id="rId16"/>
    <hyperlink ref="N321" r:id="rId17"/>
    <hyperlink ref="O321" r:id="rId18"/>
    <hyperlink ref="P321" r:id="rId19"/>
    <hyperlink ref="Q321" r:id="rId20"/>
    <hyperlink ref="R320" r:id="rId21"/>
    <hyperlink ref="R321" r:id="rId22"/>
    <hyperlink ref="N320" r:id="rId23"/>
    <hyperlink ref="O320" r:id="rId24"/>
    <hyperlink ref="P320" r:id="rId25"/>
    <hyperlink ref="Q320" r:id="rId26"/>
    <hyperlink ref="F330" r:id="rId27"/>
    <hyperlink ref="G330" r:id="rId28"/>
    <hyperlink ref="H330" r:id="rId29"/>
    <hyperlink ref="G331" r:id="rId30"/>
    <hyperlink ref="H331" r:id="rId31"/>
    <hyperlink ref="F331" r:id="rId32"/>
    <hyperlink ref="I330" r:id="rId33"/>
    <hyperlink ref="I331" r:id="rId34"/>
    <hyperlink ref="J330" r:id="rId35"/>
    <hyperlink ref="J331" r:id="rId36"/>
    <hyperlink ref="K330" r:id="rId37"/>
    <hyperlink ref="K331" r:id="rId38"/>
    <hyperlink ref="L330" r:id="rId39"/>
    <hyperlink ref="L331" r:id="rId40"/>
    <hyperlink ref="M330" r:id="rId41"/>
    <hyperlink ref="M331" r:id="rId42"/>
    <hyperlink ref="N330" r:id="rId43"/>
    <hyperlink ref="N331" r:id="rId44"/>
    <hyperlink ref="O330" r:id="rId45"/>
    <hyperlink ref="O331" r:id="rId46"/>
    <hyperlink ref="P330" r:id="rId47"/>
    <hyperlink ref="P331" r:id="rId48"/>
    <hyperlink ref="Q330" r:id="rId49"/>
    <hyperlink ref="Q331" r:id="rId50"/>
    <hyperlink ref="R330" r:id="rId51"/>
    <hyperlink ref="R331" r:id="rId52"/>
    <hyperlink ref="G341" r:id="rId53"/>
    <hyperlink ref="H341" r:id="rId54"/>
    <hyperlink ref="F341" r:id="rId55"/>
    <hyperlink ref="I341" r:id="rId56"/>
    <hyperlink ref="J341" r:id="rId57"/>
    <hyperlink ref="K341" r:id="rId58"/>
    <hyperlink ref="L341" r:id="rId59"/>
    <hyperlink ref="M341" r:id="rId60"/>
    <hyperlink ref="N341" r:id="rId61"/>
    <hyperlink ref="O341" r:id="rId62"/>
    <hyperlink ref="P341" r:id="rId63"/>
    <hyperlink ref="Q341" r:id="rId64"/>
    <hyperlink ref="R341" r:id="rId65"/>
    <hyperlink ref="F340" r:id="rId66"/>
    <hyperlink ref="G340" r:id="rId67"/>
    <hyperlink ref="H340" r:id="rId68"/>
    <hyperlink ref="I340" r:id="rId69"/>
    <hyperlink ref="J340" r:id="rId70"/>
    <hyperlink ref="K340" r:id="rId71"/>
    <hyperlink ref="L340" r:id="rId72"/>
    <hyperlink ref="M340" r:id="rId73"/>
    <hyperlink ref="N340" r:id="rId74"/>
    <hyperlink ref="O340" r:id="rId75"/>
    <hyperlink ref="P340" r:id="rId76"/>
    <hyperlink ref="Q340" r:id="rId77"/>
    <hyperlink ref="R340" r:id="rId78"/>
    <hyperlink ref="F333" r:id="rId79"/>
    <hyperlink ref="G333" r:id="rId80"/>
    <hyperlink ref="H333" r:id="rId81"/>
    <hyperlink ref="G334" r:id="rId82"/>
    <hyperlink ref="H334" r:id="rId83"/>
    <hyperlink ref="F334" r:id="rId84"/>
    <hyperlink ref="I333" r:id="rId85"/>
    <hyperlink ref="I334" r:id="rId86"/>
    <hyperlink ref="J333" r:id="rId87"/>
    <hyperlink ref="J334" r:id="rId88"/>
    <hyperlink ref="K333" r:id="rId89"/>
    <hyperlink ref="K334" r:id="rId90"/>
    <hyperlink ref="L333" r:id="rId91"/>
    <hyperlink ref="L334" r:id="rId92"/>
    <hyperlink ref="M333" r:id="rId93"/>
    <hyperlink ref="M334" r:id="rId94"/>
    <hyperlink ref="N333" r:id="rId95"/>
    <hyperlink ref="N334" r:id="rId96"/>
    <hyperlink ref="O333" r:id="rId97"/>
    <hyperlink ref="O334" r:id="rId98"/>
    <hyperlink ref="P333" r:id="rId99"/>
    <hyperlink ref="P334" r:id="rId100"/>
    <hyperlink ref="Q333" r:id="rId101"/>
    <hyperlink ref="Q334" r:id="rId102"/>
    <hyperlink ref="R333" r:id="rId103"/>
    <hyperlink ref="R334" r:id="rId104"/>
    <hyperlink ref="F343" r:id="rId105"/>
    <hyperlink ref="G343" r:id="rId106"/>
    <hyperlink ref="H343" r:id="rId107"/>
    <hyperlink ref="G344" r:id="rId108"/>
    <hyperlink ref="H344" r:id="rId109"/>
    <hyperlink ref="F344" r:id="rId110"/>
    <hyperlink ref="I343" r:id="rId111"/>
    <hyperlink ref="I344" r:id="rId112"/>
    <hyperlink ref="J343" r:id="rId113"/>
    <hyperlink ref="J344" r:id="rId114"/>
    <hyperlink ref="K343" r:id="rId115"/>
    <hyperlink ref="K344" r:id="rId116"/>
    <hyperlink ref="L343" r:id="rId117"/>
    <hyperlink ref="L344" r:id="rId118"/>
    <hyperlink ref="M343" r:id="rId119"/>
    <hyperlink ref="M344" r:id="rId120"/>
    <hyperlink ref="N343" r:id="rId121"/>
    <hyperlink ref="N344" r:id="rId122"/>
    <hyperlink ref="O343" r:id="rId123"/>
    <hyperlink ref="O344" r:id="rId124"/>
    <hyperlink ref="P343" r:id="rId125"/>
    <hyperlink ref="P344" r:id="rId126"/>
    <hyperlink ref="Q343" r:id="rId127"/>
    <hyperlink ref="Q344" r:id="rId128"/>
    <hyperlink ref="R343" r:id="rId129"/>
    <hyperlink ref="R344" r:id="rId130"/>
    <hyperlink ref="F323" r:id="rId131"/>
    <hyperlink ref="G323" r:id="rId132"/>
    <hyperlink ref="H323" r:id="rId133"/>
    <hyperlink ref="G324" r:id="rId134"/>
    <hyperlink ref="H324" r:id="rId135"/>
    <hyperlink ref="F324" r:id="rId136" display="1@1@1"/>
    <hyperlink ref="I323" r:id="rId137"/>
    <hyperlink ref="I324" r:id="rId138"/>
    <hyperlink ref="J323" r:id="rId139"/>
    <hyperlink ref="J324" r:id="rId140"/>
    <hyperlink ref="K323" r:id="rId141"/>
    <hyperlink ref="K324" r:id="rId142"/>
    <hyperlink ref="L323" r:id="rId143"/>
    <hyperlink ref="L324" r:id="rId144"/>
    <hyperlink ref="M323" r:id="rId145"/>
    <hyperlink ref="M324" r:id="rId146"/>
    <hyperlink ref="N323" r:id="rId147"/>
    <hyperlink ref="N324" r:id="rId148"/>
    <hyperlink ref="O323" r:id="rId149"/>
    <hyperlink ref="O324" r:id="rId150"/>
    <hyperlink ref="P323" r:id="rId151"/>
    <hyperlink ref="P324" r:id="rId152"/>
    <hyperlink ref="Q323" r:id="rId153"/>
    <hyperlink ref="Q324" r:id="rId154"/>
    <hyperlink ref="R323" r:id="rId155"/>
    <hyperlink ref="R324" r:id="rId156"/>
    <hyperlink ref="F326" r:id="rId157"/>
    <hyperlink ref="G326" r:id="rId158"/>
    <hyperlink ref="H326" r:id="rId159"/>
    <hyperlink ref="G327" r:id="rId160"/>
    <hyperlink ref="H327" r:id="rId161"/>
    <hyperlink ref="F327" r:id="rId162" display="1@1@1"/>
    <hyperlink ref="I326" r:id="rId163"/>
    <hyperlink ref="I327" r:id="rId164"/>
    <hyperlink ref="J326" r:id="rId165"/>
    <hyperlink ref="J327" r:id="rId166"/>
    <hyperlink ref="K326" r:id="rId167"/>
    <hyperlink ref="K327" r:id="rId168"/>
    <hyperlink ref="L326" r:id="rId169"/>
    <hyperlink ref="L327" r:id="rId170"/>
    <hyperlink ref="M326" r:id="rId171"/>
    <hyperlink ref="M327" r:id="rId172"/>
    <hyperlink ref="N326" r:id="rId173"/>
    <hyperlink ref="N327" r:id="rId174"/>
    <hyperlink ref="O326" r:id="rId175"/>
    <hyperlink ref="O327" r:id="rId176"/>
    <hyperlink ref="P326" r:id="rId177"/>
    <hyperlink ref="P327" r:id="rId178"/>
    <hyperlink ref="Q326" r:id="rId179"/>
    <hyperlink ref="Q327" r:id="rId180"/>
    <hyperlink ref="R326" r:id="rId181"/>
    <hyperlink ref="R327" r:id="rId182"/>
    <hyperlink ref="F336" r:id="rId183"/>
    <hyperlink ref="G336" r:id="rId184"/>
    <hyperlink ref="H336" r:id="rId185"/>
    <hyperlink ref="G337" r:id="rId186"/>
    <hyperlink ref="H337" r:id="rId187"/>
    <hyperlink ref="F337" r:id="rId188" display="1@1@1"/>
    <hyperlink ref="I336" r:id="rId189"/>
    <hyperlink ref="I337" r:id="rId190"/>
    <hyperlink ref="J336" r:id="rId191"/>
    <hyperlink ref="J337" r:id="rId192"/>
    <hyperlink ref="K336" r:id="rId193"/>
    <hyperlink ref="K337" r:id="rId194"/>
    <hyperlink ref="L336" r:id="rId195"/>
    <hyperlink ref="L337" r:id="rId196"/>
    <hyperlink ref="M336" r:id="rId197"/>
    <hyperlink ref="M337" r:id="rId198"/>
    <hyperlink ref="N336" r:id="rId199"/>
    <hyperlink ref="N337" r:id="rId200"/>
    <hyperlink ref="O336" r:id="rId201"/>
    <hyperlink ref="O337" r:id="rId202"/>
    <hyperlink ref="P336" r:id="rId203"/>
    <hyperlink ref="P337" r:id="rId204"/>
    <hyperlink ref="Q336" r:id="rId205"/>
    <hyperlink ref="Q337" r:id="rId206"/>
    <hyperlink ref="R336" r:id="rId207"/>
    <hyperlink ref="R337" r:id="rId208"/>
    <hyperlink ref="F346" r:id="rId209"/>
    <hyperlink ref="G346" r:id="rId210"/>
    <hyperlink ref="H346" r:id="rId211"/>
    <hyperlink ref="G347" r:id="rId212"/>
    <hyperlink ref="H347" r:id="rId213"/>
    <hyperlink ref="F347" r:id="rId214" display="1@1@1"/>
    <hyperlink ref="I346" r:id="rId215"/>
    <hyperlink ref="I347" r:id="rId216"/>
    <hyperlink ref="J346" r:id="rId217"/>
    <hyperlink ref="J347" r:id="rId218"/>
    <hyperlink ref="K346" r:id="rId219"/>
    <hyperlink ref="K347" r:id="rId220"/>
    <hyperlink ref="L346" r:id="rId221"/>
    <hyperlink ref="L347" r:id="rId222"/>
    <hyperlink ref="M346" r:id="rId223"/>
    <hyperlink ref="M347" r:id="rId224"/>
    <hyperlink ref="N346" r:id="rId225"/>
    <hyperlink ref="N347" r:id="rId226"/>
    <hyperlink ref="O346" r:id="rId227"/>
    <hyperlink ref="O347" r:id="rId228"/>
    <hyperlink ref="P346" r:id="rId229"/>
    <hyperlink ref="P347" r:id="rId230"/>
    <hyperlink ref="Q346" r:id="rId231"/>
    <hyperlink ref="Q347" r:id="rId232"/>
    <hyperlink ref="R346" r:id="rId233"/>
    <hyperlink ref="R347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31"/>
  <sheetViews>
    <sheetView topLeftCell="F1" zoomScaleNormal="100" workbookViewId="0">
      <pane ySplit="9" topLeftCell="A656" activePane="bottomLeft" state="frozen"/>
      <selection activeCell="I1" sqref="I1"/>
      <selection pane="bottomLeft" activeCell="F687" sqref="A682:XFD687"/>
    </sheetView>
  </sheetViews>
  <sheetFormatPr defaultRowHeight="11.25"/>
  <cols>
    <col min="1" max="1" width="18" style="2" customWidth="1"/>
    <col min="2" max="2" width="8.875" style="2" customWidth="1"/>
    <col min="3" max="3" width="12.5" style="2" customWidth="1"/>
    <col min="4" max="4" width="12.875" style="2" customWidth="1"/>
    <col min="5" max="5" width="19.5" style="2" customWidth="1"/>
    <col min="6" max="6" width="19.25" style="2" customWidth="1"/>
    <col min="7" max="7" width="5.375" style="2" customWidth="1"/>
    <col min="8" max="8" width="15.625" style="2" customWidth="1"/>
    <col min="9" max="9" width="10.5" style="2" customWidth="1"/>
    <col min="10" max="10" width="6.125" style="2" customWidth="1"/>
    <col min="11" max="11" width="7.25" style="2" customWidth="1"/>
    <col min="12" max="12" width="12.125" style="2" customWidth="1"/>
    <col min="13" max="13" width="13.125" style="2" customWidth="1"/>
    <col min="14" max="14" width="9" style="2" customWidth="1"/>
    <col min="15" max="15" width="17.75" style="2" customWidth="1"/>
    <col min="16" max="16" width="11.75" style="2" customWidth="1"/>
    <col min="17" max="17" width="9" style="32" customWidth="1"/>
    <col min="18" max="18" width="22.625" style="35" customWidth="1"/>
    <col min="19" max="19" width="11.375" style="2" customWidth="1"/>
    <col min="20" max="20" width="13.125" style="2" customWidth="1"/>
    <col min="21" max="21" width="10.75" style="2" customWidth="1"/>
    <col min="22" max="22" width="16.125" style="2" customWidth="1"/>
    <col min="23" max="23" width="11" style="2" customWidth="1"/>
    <col min="24" max="24" width="10.25" style="2" customWidth="1"/>
    <col min="25" max="25" width="12.625" style="2" customWidth="1"/>
    <col min="26" max="26" width="12.5" style="2" customWidth="1"/>
    <col min="27" max="27" width="14.5" style="2" customWidth="1"/>
    <col min="28" max="28" width="13" style="2" customWidth="1"/>
    <col min="29" max="29" width="9.5" style="2" customWidth="1"/>
    <col min="30" max="30" width="13" style="2" customWidth="1"/>
    <col min="31" max="31" width="15.625" style="2" customWidth="1"/>
    <col min="32" max="32" width="13.125" style="2" customWidth="1"/>
    <col min="33" max="37" width="9" style="2" customWidth="1"/>
    <col min="38" max="16384" width="9" style="2"/>
  </cols>
  <sheetData>
    <row r="1" spans="1:38">
      <c r="A1" s="188" t="s">
        <v>473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16"/>
      <c r="R1" s="216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</row>
    <row r="2" spans="1:38">
      <c r="A2" s="188" t="s">
        <v>473</v>
      </c>
      <c r="B2" s="238" t="s">
        <v>474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16"/>
      <c r="R2" s="216"/>
      <c r="S2" s="188" t="s">
        <v>882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</row>
    <row r="3" spans="1:38">
      <c r="A3" s="188" t="s">
        <v>473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16"/>
      <c r="R3" s="216"/>
      <c r="S3" s="216" t="s">
        <v>2062</v>
      </c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</row>
    <row r="4" spans="1:38">
      <c r="A4" s="188" t="s">
        <v>473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216"/>
      <c r="R4" s="216"/>
      <c r="S4" s="188" t="s">
        <v>883</v>
      </c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</row>
    <row r="5" spans="1:38">
      <c r="A5" s="216" t="s">
        <v>761</v>
      </c>
      <c r="B5" s="188" t="s">
        <v>475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216"/>
      <c r="R5" s="216"/>
      <c r="S5" s="188" t="s">
        <v>884</v>
      </c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</row>
    <row r="6" spans="1:38">
      <c r="A6" s="216" t="s">
        <v>473</v>
      </c>
      <c r="B6" s="188">
        <v>100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216"/>
      <c r="R6" s="216"/>
      <c r="S6" s="188"/>
      <c r="T6" s="188"/>
      <c r="U6" s="188"/>
      <c r="V6" s="6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</row>
    <row r="7" spans="1:38">
      <c r="A7" s="188" t="s">
        <v>473</v>
      </c>
      <c r="B7" s="217" t="s">
        <v>1042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 t="s">
        <v>885</v>
      </c>
      <c r="O7" s="217" t="s">
        <v>885</v>
      </c>
      <c r="P7" s="217"/>
      <c r="Q7" s="217" t="s">
        <v>760</v>
      </c>
      <c r="R7" s="217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</row>
    <row r="8" spans="1:38">
      <c r="A8" s="188" t="s">
        <v>473</v>
      </c>
      <c r="B8" s="188" t="s">
        <v>476</v>
      </c>
      <c r="C8" s="188" t="s">
        <v>477</v>
      </c>
      <c r="D8" s="188" t="s">
        <v>478</v>
      </c>
      <c r="E8" s="188" t="s">
        <v>479</v>
      </c>
      <c r="F8" s="188" t="s">
        <v>480</v>
      </c>
      <c r="G8" s="188" t="s">
        <v>481</v>
      </c>
      <c r="H8" s="188" t="s">
        <v>482</v>
      </c>
      <c r="I8" s="188" t="s">
        <v>483</v>
      </c>
      <c r="J8" s="188" t="s">
        <v>484</v>
      </c>
      <c r="K8" s="188" t="s">
        <v>485</v>
      </c>
      <c r="L8" s="216" t="s">
        <v>1966</v>
      </c>
      <c r="M8" s="188" t="s">
        <v>486</v>
      </c>
      <c r="N8" s="188" t="s">
        <v>487</v>
      </c>
      <c r="O8" s="188" t="s">
        <v>488</v>
      </c>
      <c r="P8" s="188" t="s">
        <v>489</v>
      </c>
      <c r="Q8" s="216" t="s">
        <v>705</v>
      </c>
      <c r="R8" s="216" t="s">
        <v>497</v>
      </c>
      <c r="S8" s="146" t="s">
        <v>850</v>
      </c>
      <c r="T8" s="188" t="s">
        <v>490</v>
      </c>
      <c r="U8" s="188" t="s">
        <v>491</v>
      </c>
      <c r="V8" s="188" t="s">
        <v>492</v>
      </c>
      <c r="W8" s="188" t="s">
        <v>493</v>
      </c>
      <c r="X8" s="188" t="s">
        <v>494</v>
      </c>
      <c r="Y8" s="188" t="s">
        <v>495</v>
      </c>
      <c r="Z8" s="188" t="s">
        <v>496</v>
      </c>
      <c r="AA8" s="239" t="s">
        <v>498</v>
      </c>
      <c r="AB8" s="239" t="s">
        <v>499</v>
      </c>
      <c r="AC8" s="239" t="s">
        <v>500</v>
      </c>
      <c r="AD8" s="188" t="s">
        <v>501</v>
      </c>
      <c r="AE8" s="188" t="s">
        <v>502</v>
      </c>
      <c r="AF8" s="188" t="s">
        <v>503</v>
      </c>
      <c r="AG8" s="216" t="s">
        <v>951</v>
      </c>
      <c r="AH8" s="216" t="s">
        <v>2099</v>
      </c>
      <c r="AI8" s="188" t="s">
        <v>2272</v>
      </c>
      <c r="AJ8" s="188"/>
      <c r="AK8" s="188"/>
    </row>
    <row r="9" spans="1:38" s="42" customFormat="1">
      <c r="A9" s="157" t="s">
        <v>887</v>
      </c>
      <c r="B9" s="157" t="s">
        <v>888</v>
      </c>
      <c r="C9" s="157" t="s">
        <v>889</v>
      </c>
      <c r="D9" s="157" t="s">
        <v>504</v>
      </c>
      <c r="E9" s="157" t="s">
        <v>785</v>
      </c>
      <c r="F9" s="157" t="s">
        <v>712</v>
      </c>
      <c r="G9" s="157" t="s">
        <v>890</v>
      </c>
      <c r="H9" s="157" t="s">
        <v>891</v>
      </c>
      <c r="I9" s="157" t="s">
        <v>892</v>
      </c>
      <c r="J9" s="157" t="s">
        <v>893</v>
      </c>
      <c r="K9" s="157" t="s">
        <v>894</v>
      </c>
      <c r="L9" s="157" t="s">
        <v>895</v>
      </c>
      <c r="M9" s="157" t="s">
        <v>896</v>
      </c>
      <c r="N9" s="157" t="s">
        <v>897</v>
      </c>
      <c r="O9" s="157" t="s">
        <v>898</v>
      </c>
      <c r="P9" s="157" t="s">
        <v>899</v>
      </c>
      <c r="Q9" s="157" t="s">
        <v>913</v>
      </c>
      <c r="R9" s="157" t="s">
        <v>900</v>
      </c>
      <c r="S9" s="157" t="s">
        <v>851</v>
      </c>
      <c r="T9" s="157" t="s">
        <v>901</v>
      </c>
      <c r="U9" s="157" t="s">
        <v>902</v>
      </c>
      <c r="V9" s="157" t="s">
        <v>1095</v>
      </c>
      <c r="W9" s="157" t="s">
        <v>903</v>
      </c>
      <c r="X9" s="157" t="s">
        <v>904</v>
      </c>
      <c r="Y9" s="157" t="s">
        <v>905</v>
      </c>
      <c r="Z9" s="157" t="s">
        <v>906</v>
      </c>
      <c r="AA9" s="157" t="s">
        <v>907</v>
      </c>
      <c r="AB9" s="157" t="s">
        <v>908</v>
      </c>
      <c r="AC9" s="157" t="s">
        <v>909</v>
      </c>
      <c r="AD9" s="157" t="s">
        <v>910</v>
      </c>
      <c r="AE9" s="157" t="s">
        <v>911</v>
      </c>
      <c r="AF9" s="157" t="s">
        <v>912</v>
      </c>
      <c r="AG9" s="157" t="s">
        <v>952</v>
      </c>
      <c r="AH9" s="157" t="s">
        <v>2098</v>
      </c>
      <c r="AI9" s="157" t="s">
        <v>2277</v>
      </c>
      <c r="AJ9" s="157" t="s">
        <v>2731</v>
      </c>
      <c r="AK9" s="157" t="s">
        <v>2732</v>
      </c>
      <c r="AL9" s="42" t="s">
        <v>3724</v>
      </c>
    </row>
    <row r="10" spans="1:38" s="39" customFormat="1">
      <c r="A10" s="216"/>
      <c r="B10" s="216">
        <v>1</v>
      </c>
      <c r="C10" s="216" t="s">
        <v>787</v>
      </c>
      <c r="D10" s="216" t="s">
        <v>788</v>
      </c>
      <c r="E10" s="216" t="s">
        <v>789</v>
      </c>
      <c r="F10" s="223" t="str">
        <f>lng_iteminfo!$O4</f>
        <v>젖소</v>
      </c>
      <c r="G10" s="207">
        <v>1</v>
      </c>
      <c r="H10" s="223">
        <v>0</v>
      </c>
      <c r="I10" s="223" t="s">
        <v>506</v>
      </c>
      <c r="J10" s="223">
        <v>0</v>
      </c>
      <c r="K10" s="223">
        <v>16</v>
      </c>
      <c r="L10" s="210">
        <v>0</v>
      </c>
      <c r="M10" s="223">
        <v>0</v>
      </c>
      <c r="N10" s="210">
        <v>100</v>
      </c>
      <c r="O10" s="206">
        <v>0</v>
      </c>
      <c r="P10" s="216">
        <v>1</v>
      </c>
      <c r="Q10" s="214">
        <v>20</v>
      </c>
      <c r="R10" s="216" t="str">
        <f>lng_iteminfo!$O34</f>
        <v>기본 젖소.</v>
      </c>
      <c r="S10" s="216" t="s">
        <v>852</v>
      </c>
      <c r="T10" s="208" t="s">
        <v>791</v>
      </c>
      <c r="U10" s="216" t="s">
        <v>790</v>
      </c>
      <c r="V10" s="480">
        <v>10</v>
      </c>
      <c r="W10" s="216">
        <v>3000</v>
      </c>
      <c r="X10" s="217">
        <v>8</v>
      </c>
      <c r="Y10" s="216">
        <v>1</v>
      </c>
      <c r="Z10" s="216">
        <v>1</v>
      </c>
      <c r="AA10" s="216">
        <v>0</v>
      </c>
      <c r="AB10" s="216">
        <v>108</v>
      </c>
      <c r="AC10" s="141">
        <v>100</v>
      </c>
      <c r="AD10" s="216">
        <v>-1</v>
      </c>
      <c r="AE10" s="216">
        <v>1</v>
      </c>
      <c r="AF10" s="216">
        <v>1</v>
      </c>
      <c r="AG10" s="216">
        <v>25</v>
      </c>
      <c r="AH10" s="216">
        <v>3</v>
      </c>
      <c r="AI10" s="216">
        <v>1</v>
      </c>
      <c r="AJ10" s="216">
        <v>-1</v>
      </c>
      <c r="AK10" s="216">
        <v>0</v>
      </c>
      <c r="AL10" s="216">
        <v>2</v>
      </c>
    </row>
    <row r="11" spans="1:38" s="39" customFormat="1">
      <c r="A11" s="216"/>
      <c r="B11" s="216">
        <v>2</v>
      </c>
      <c r="C11" s="216" t="s">
        <v>787</v>
      </c>
      <c r="D11" s="216" t="s">
        <v>788</v>
      </c>
      <c r="E11" s="216" t="s">
        <v>789</v>
      </c>
      <c r="F11" s="223" t="str">
        <f>lng_iteminfo!$O5</f>
        <v>하늘색 젖소</v>
      </c>
      <c r="G11" s="207">
        <v>1</v>
      </c>
      <c r="H11" s="223">
        <v>0</v>
      </c>
      <c r="I11" s="223" t="s">
        <v>506</v>
      </c>
      <c r="J11" s="223">
        <v>0</v>
      </c>
      <c r="K11" s="223">
        <v>17</v>
      </c>
      <c r="L11" s="210">
        <v>2</v>
      </c>
      <c r="M11" s="223">
        <v>0</v>
      </c>
      <c r="N11" s="210">
        <v>150</v>
      </c>
      <c r="O11" s="206">
        <v>0</v>
      </c>
      <c r="P11" s="216">
        <v>1</v>
      </c>
      <c r="Q11" s="214">
        <v>90</v>
      </c>
      <c r="R11" s="216" t="str">
        <f>lng_iteminfo!$O35</f>
        <v>하늘색 무늬를 지닌 젖소.</v>
      </c>
      <c r="S11" s="216" t="s">
        <v>852</v>
      </c>
      <c r="T11" s="216" t="s">
        <v>791</v>
      </c>
      <c r="U11" s="216" t="s">
        <v>790</v>
      </c>
      <c r="V11" s="480">
        <v>11</v>
      </c>
      <c r="W11" s="216">
        <v>2900</v>
      </c>
      <c r="X11" s="217">
        <v>15</v>
      </c>
      <c r="Y11" s="216">
        <v>1</v>
      </c>
      <c r="Z11" s="216">
        <v>1</v>
      </c>
      <c r="AA11" s="216">
        <v>100</v>
      </c>
      <c r="AB11" s="216">
        <v>104</v>
      </c>
      <c r="AC11" s="141">
        <v>103</v>
      </c>
      <c r="AD11" s="216">
        <v>-1</v>
      </c>
      <c r="AE11" s="216">
        <v>1</v>
      </c>
      <c r="AF11" s="216">
        <v>1</v>
      </c>
      <c r="AG11" s="216">
        <v>26</v>
      </c>
      <c r="AH11" s="216">
        <v>13</v>
      </c>
      <c r="AI11" s="216">
        <v>1</v>
      </c>
      <c r="AJ11" s="216">
        <v>-1</v>
      </c>
      <c r="AK11" s="216">
        <v>0</v>
      </c>
      <c r="AL11" s="216">
        <v>2</v>
      </c>
    </row>
    <row r="12" spans="1:38" s="39" customFormat="1">
      <c r="A12" s="216"/>
      <c r="B12" s="216">
        <v>3</v>
      </c>
      <c r="C12" s="216" t="s">
        <v>787</v>
      </c>
      <c r="D12" s="216" t="s">
        <v>788</v>
      </c>
      <c r="E12" s="216" t="s">
        <v>789</v>
      </c>
      <c r="F12" s="223" t="str">
        <f>lng_iteminfo!$O6</f>
        <v>노랑 젖소</v>
      </c>
      <c r="G12" s="207">
        <v>1</v>
      </c>
      <c r="H12" s="223">
        <v>0</v>
      </c>
      <c r="I12" s="223" t="s">
        <v>506</v>
      </c>
      <c r="J12" s="223">
        <v>0</v>
      </c>
      <c r="K12" s="223">
        <v>18</v>
      </c>
      <c r="L12" s="210">
        <v>3</v>
      </c>
      <c r="M12" s="223">
        <v>0</v>
      </c>
      <c r="N12" s="210">
        <v>300</v>
      </c>
      <c r="O12" s="206">
        <v>0</v>
      </c>
      <c r="P12" s="216">
        <v>1</v>
      </c>
      <c r="Q12" s="214">
        <v>100</v>
      </c>
      <c r="R12" s="216" t="str">
        <f>lng_iteminfo!$O36</f>
        <v>노란 무늬를 지닌 젖소.</v>
      </c>
      <c r="S12" s="216" t="s">
        <v>852</v>
      </c>
      <c r="T12" s="216" t="s">
        <v>791</v>
      </c>
      <c r="U12" s="216" t="s">
        <v>790</v>
      </c>
      <c r="V12" s="480">
        <v>12</v>
      </c>
      <c r="W12" s="216">
        <v>2850</v>
      </c>
      <c r="X12" s="219">
        <v>20</v>
      </c>
      <c r="Y12" s="216">
        <v>1</v>
      </c>
      <c r="Z12" s="216">
        <v>1</v>
      </c>
      <c r="AA12" s="216">
        <v>100</v>
      </c>
      <c r="AB12" s="216">
        <v>104</v>
      </c>
      <c r="AC12" s="141">
        <v>104</v>
      </c>
      <c r="AD12" s="216">
        <v>-1</v>
      </c>
      <c r="AE12" s="216">
        <v>2</v>
      </c>
      <c r="AF12" s="216">
        <v>1</v>
      </c>
      <c r="AG12" s="216">
        <v>26</v>
      </c>
      <c r="AH12" s="216">
        <v>15</v>
      </c>
      <c r="AI12" s="216">
        <v>1</v>
      </c>
      <c r="AJ12" s="216">
        <v>-1</v>
      </c>
      <c r="AK12" s="216">
        <v>0</v>
      </c>
      <c r="AL12" s="216">
        <v>2</v>
      </c>
    </row>
    <row r="13" spans="1:38" s="39" customFormat="1">
      <c r="A13" s="216"/>
      <c r="B13" s="216">
        <v>4</v>
      </c>
      <c r="C13" s="216" t="s">
        <v>787</v>
      </c>
      <c r="D13" s="216" t="s">
        <v>788</v>
      </c>
      <c r="E13" s="216" t="s">
        <v>789</v>
      </c>
      <c r="F13" s="223" t="str">
        <f>lng_iteminfo!$O7</f>
        <v>검은소</v>
      </c>
      <c r="G13" s="207">
        <v>1</v>
      </c>
      <c r="H13" s="223">
        <v>0</v>
      </c>
      <c r="I13" s="223" t="s">
        <v>707</v>
      </c>
      <c r="J13" s="223">
        <v>0</v>
      </c>
      <c r="K13" s="223">
        <v>19</v>
      </c>
      <c r="L13" s="210">
        <v>10</v>
      </c>
      <c r="M13" s="223">
        <v>0</v>
      </c>
      <c r="N13" s="210">
        <v>2500</v>
      </c>
      <c r="O13" s="206">
        <v>0</v>
      </c>
      <c r="P13" s="216">
        <v>1</v>
      </c>
      <c r="Q13" s="214">
        <v>160</v>
      </c>
      <c r="R13" s="216" t="str">
        <f>lng_iteminfo!$O37</f>
        <v>흑갈색 털을 지닌 건강한 젖소.</v>
      </c>
      <c r="S13" s="216" t="s">
        <v>852</v>
      </c>
      <c r="T13" s="216" t="s">
        <v>792</v>
      </c>
      <c r="U13" s="216" t="s">
        <v>790</v>
      </c>
      <c r="V13" s="480">
        <v>21</v>
      </c>
      <c r="W13" s="216">
        <v>2800</v>
      </c>
      <c r="X13" s="219">
        <v>25</v>
      </c>
      <c r="Y13" s="216">
        <v>2</v>
      </c>
      <c r="Z13" s="216">
        <v>1</v>
      </c>
      <c r="AA13" s="216">
        <v>100</v>
      </c>
      <c r="AB13" s="216">
        <v>100</v>
      </c>
      <c r="AC13" s="141">
        <v>207</v>
      </c>
      <c r="AD13" s="216">
        <v>-1</v>
      </c>
      <c r="AE13" s="216">
        <v>1</v>
      </c>
      <c r="AF13" s="216">
        <v>1</v>
      </c>
      <c r="AG13" s="216">
        <v>27</v>
      </c>
      <c r="AH13" s="216">
        <v>24</v>
      </c>
      <c r="AI13" s="216">
        <v>1</v>
      </c>
      <c r="AJ13" s="216">
        <v>-1</v>
      </c>
      <c r="AK13" s="216">
        <v>0</v>
      </c>
      <c r="AL13" s="216">
        <v>2</v>
      </c>
    </row>
    <row r="14" spans="1:38" s="39" customFormat="1">
      <c r="A14" s="216"/>
      <c r="B14" s="216">
        <v>5</v>
      </c>
      <c r="C14" s="216" t="s">
        <v>787</v>
      </c>
      <c r="D14" s="216" t="s">
        <v>788</v>
      </c>
      <c r="E14" s="216" t="s">
        <v>789</v>
      </c>
      <c r="F14" s="223" t="str">
        <f>lng_iteminfo!$O8</f>
        <v>분홍 점박이 젖소</v>
      </c>
      <c r="G14" s="207">
        <v>0</v>
      </c>
      <c r="H14" s="223">
        <v>0</v>
      </c>
      <c r="I14" s="223" t="s">
        <v>707</v>
      </c>
      <c r="J14" s="223">
        <v>0</v>
      </c>
      <c r="K14" s="223">
        <v>20</v>
      </c>
      <c r="L14" s="210">
        <v>0</v>
      </c>
      <c r="M14" s="223">
        <v>0</v>
      </c>
      <c r="N14" s="210">
        <v>0</v>
      </c>
      <c r="O14" s="206">
        <v>24</v>
      </c>
      <c r="P14" s="216">
        <v>1</v>
      </c>
      <c r="Q14" s="214">
        <v>200</v>
      </c>
      <c r="R14" s="216" t="str">
        <f>lng_iteminfo!$O38</f>
        <v>분홍색 무늬를 가진 우수한 검은소.</v>
      </c>
      <c r="S14" s="216" t="s">
        <v>852</v>
      </c>
      <c r="T14" s="216" t="s">
        <v>792</v>
      </c>
      <c r="U14" s="216" t="s">
        <v>790</v>
      </c>
      <c r="V14" s="480">
        <v>22</v>
      </c>
      <c r="W14" s="216">
        <v>2744</v>
      </c>
      <c r="X14" s="219">
        <v>30</v>
      </c>
      <c r="Y14" s="216">
        <v>2</v>
      </c>
      <c r="Z14" s="216">
        <v>1</v>
      </c>
      <c r="AA14" s="216">
        <v>100</v>
      </c>
      <c r="AB14" s="216">
        <v>100</v>
      </c>
      <c r="AC14" s="141">
        <v>208</v>
      </c>
      <c r="AD14" s="216">
        <v>-1</v>
      </c>
      <c r="AE14" s="216">
        <v>3</v>
      </c>
      <c r="AF14" s="216">
        <v>1</v>
      </c>
      <c r="AG14" s="216">
        <v>27</v>
      </c>
      <c r="AH14" s="216">
        <v>30</v>
      </c>
      <c r="AI14" s="216">
        <v>1</v>
      </c>
      <c r="AJ14" s="216">
        <v>-1</v>
      </c>
      <c r="AK14" s="216">
        <v>0</v>
      </c>
      <c r="AL14" s="216">
        <v>2</v>
      </c>
    </row>
    <row r="15" spans="1:38" s="39" customFormat="1">
      <c r="A15" s="216"/>
      <c r="B15" s="216">
        <v>6</v>
      </c>
      <c r="C15" s="216" t="s">
        <v>787</v>
      </c>
      <c r="D15" s="216" t="s">
        <v>788</v>
      </c>
      <c r="E15" s="216" t="s">
        <v>789</v>
      </c>
      <c r="F15" s="223" t="str">
        <f>lng_iteminfo!$O9</f>
        <v>노랑 점박이 젖소</v>
      </c>
      <c r="G15" s="207">
        <v>1</v>
      </c>
      <c r="H15" s="223">
        <v>0</v>
      </c>
      <c r="I15" s="223" t="s">
        <v>707</v>
      </c>
      <c r="J15" s="223">
        <v>0</v>
      </c>
      <c r="K15" s="223">
        <v>21</v>
      </c>
      <c r="L15" s="210">
        <v>16</v>
      </c>
      <c r="M15" s="223">
        <v>0</v>
      </c>
      <c r="N15" s="210">
        <v>5000</v>
      </c>
      <c r="O15" s="206">
        <v>0</v>
      </c>
      <c r="P15" s="216">
        <v>1</v>
      </c>
      <c r="Q15" s="214">
        <v>240</v>
      </c>
      <c r="R15" s="216" t="str">
        <f>lng_iteminfo!$O39</f>
        <v>검은 소들 중에서 가장 우수한 소.</v>
      </c>
      <c r="S15" s="216" t="s">
        <v>852</v>
      </c>
      <c r="T15" s="216" t="s">
        <v>792</v>
      </c>
      <c r="U15" s="216" t="s">
        <v>790</v>
      </c>
      <c r="V15" s="480">
        <v>31</v>
      </c>
      <c r="W15" s="216">
        <v>2689</v>
      </c>
      <c r="X15" s="219">
        <v>35</v>
      </c>
      <c r="Y15" s="216">
        <v>2</v>
      </c>
      <c r="Z15" s="216">
        <v>1</v>
      </c>
      <c r="AA15" s="216">
        <v>100</v>
      </c>
      <c r="AB15" s="216">
        <v>96</v>
      </c>
      <c r="AC15" s="141">
        <v>210</v>
      </c>
      <c r="AD15" s="216">
        <v>-1</v>
      </c>
      <c r="AE15" s="216">
        <v>4</v>
      </c>
      <c r="AF15" s="216">
        <v>1</v>
      </c>
      <c r="AG15" s="216">
        <v>28</v>
      </c>
      <c r="AH15" s="216">
        <v>36</v>
      </c>
      <c r="AI15" s="216">
        <v>1</v>
      </c>
      <c r="AJ15" s="216">
        <v>-1</v>
      </c>
      <c r="AK15" s="216">
        <v>0</v>
      </c>
      <c r="AL15" s="216">
        <v>2</v>
      </c>
    </row>
    <row r="16" spans="1:38" s="39" customFormat="1">
      <c r="A16" s="216"/>
      <c r="B16" s="216">
        <v>7</v>
      </c>
      <c r="C16" s="216" t="s">
        <v>787</v>
      </c>
      <c r="D16" s="216" t="s">
        <v>788</v>
      </c>
      <c r="E16" s="216" t="s">
        <v>789</v>
      </c>
      <c r="F16" s="223" t="str">
        <f>lng_iteminfo!$O10</f>
        <v>파란 꽃무늬 젖소</v>
      </c>
      <c r="G16" s="207">
        <v>0</v>
      </c>
      <c r="H16" s="223">
        <v>0</v>
      </c>
      <c r="I16" s="223" t="s">
        <v>793</v>
      </c>
      <c r="J16" s="223">
        <v>0</v>
      </c>
      <c r="K16" s="223">
        <v>22</v>
      </c>
      <c r="L16" s="210">
        <v>0</v>
      </c>
      <c r="M16" s="223">
        <v>0</v>
      </c>
      <c r="N16" s="210">
        <v>0</v>
      </c>
      <c r="O16" s="206">
        <v>34</v>
      </c>
      <c r="P16" s="216">
        <v>1</v>
      </c>
      <c r="Q16" s="214">
        <v>230</v>
      </c>
      <c r="R16" s="216" t="str">
        <f>lng_iteminfo!$O40</f>
        <v>선명한 파란색 꽃무늬가 특징인 우수 품종 젖소.</v>
      </c>
      <c r="S16" s="216" t="s">
        <v>852</v>
      </c>
      <c r="T16" s="216" t="s">
        <v>794</v>
      </c>
      <c r="U16" s="216" t="s">
        <v>790</v>
      </c>
      <c r="V16" s="480">
        <v>31</v>
      </c>
      <c r="W16" s="216">
        <v>2700</v>
      </c>
      <c r="X16" s="217">
        <v>40</v>
      </c>
      <c r="Y16" s="216">
        <v>3</v>
      </c>
      <c r="Z16" s="216">
        <v>2</v>
      </c>
      <c r="AA16" s="216">
        <v>100</v>
      </c>
      <c r="AB16" s="216">
        <v>100</v>
      </c>
      <c r="AC16" s="141">
        <v>205</v>
      </c>
      <c r="AD16" s="216">
        <v>-1</v>
      </c>
      <c r="AE16" s="216">
        <v>1</v>
      </c>
      <c r="AF16" s="216">
        <v>2</v>
      </c>
      <c r="AG16" s="216">
        <v>27</v>
      </c>
      <c r="AH16" s="216">
        <v>34</v>
      </c>
      <c r="AI16" s="216">
        <v>1</v>
      </c>
      <c r="AJ16" s="216">
        <v>-1</v>
      </c>
      <c r="AK16" s="216">
        <v>0</v>
      </c>
      <c r="AL16" s="216">
        <v>2</v>
      </c>
    </row>
    <row r="17" spans="1:38" s="39" customFormat="1">
      <c r="A17" s="216"/>
      <c r="B17" s="216">
        <v>8</v>
      </c>
      <c r="C17" s="216" t="s">
        <v>787</v>
      </c>
      <c r="D17" s="216" t="s">
        <v>788</v>
      </c>
      <c r="E17" s="216" t="s">
        <v>789</v>
      </c>
      <c r="F17" s="223" t="str">
        <f>lng_iteminfo!$O11</f>
        <v>분홍 꽃무늬 젖소</v>
      </c>
      <c r="G17" s="207">
        <v>1</v>
      </c>
      <c r="H17" s="223">
        <v>0</v>
      </c>
      <c r="I17" s="223" t="s">
        <v>793</v>
      </c>
      <c r="J17" s="223">
        <v>0</v>
      </c>
      <c r="K17" s="223">
        <v>23</v>
      </c>
      <c r="L17" s="210">
        <v>22</v>
      </c>
      <c r="M17" s="223">
        <v>0</v>
      </c>
      <c r="N17" s="210">
        <v>9000</v>
      </c>
      <c r="O17" s="206">
        <v>0</v>
      </c>
      <c r="P17" s="216">
        <v>1</v>
      </c>
      <c r="Q17" s="214">
        <v>260</v>
      </c>
      <c r="R17" s="216" t="str">
        <f>lng_iteminfo!$O41</f>
        <v>꽃무늬 젖소 중에서도 무늬가 분홍색인 우수한 젖소.</v>
      </c>
      <c r="S17" s="216" t="s">
        <v>852</v>
      </c>
      <c r="T17" s="216" t="s">
        <v>794</v>
      </c>
      <c r="U17" s="216" t="s">
        <v>790</v>
      </c>
      <c r="V17" s="480">
        <v>41</v>
      </c>
      <c r="W17" s="216">
        <v>2646</v>
      </c>
      <c r="X17" s="217">
        <v>45</v>
      </c>
      <c r="Y17" s="216">
        <v>3</v>
      </c>
      <c r="Z17" s="216">
        <v>2</v>
      </c>
      <c r="AA17" s="216">
        <v>100</v>
      </c>
      <c r="AB17" s="216">
        <v>96</v>
      </c>
      <c r="AC17" s="141">
        <v>206</v>
      </c>
      <c r="AD17" s="216">
        <v>-1</v>
      </c>
      <c r="AE17" s="216">
        <v>5</v>
      </c>
      <c r="AF17" s="216">
        <v>2</v>
      </c>
      <c r="AG17" s="216">
        <v>28</v>
      </c>
      <c r="AH17" s="216">
        <v>39</v>
      </c>
      <c r="AI17" s="216">
        <v>1</v>
      </c>
      <c r="AJ17" s="216">
        <v>-1</v>
      </c>
      <c r="AK17" s="216">
        <v>0</v>
      </c>
      <c r="AL17" s="216">
        <v>2</v>
      </c>
    </row>
    <row r="18" spans="1:38" s="39" customFormat="1">
      <c r="A18" s="216"/>
      <c r="B18" s="216">
        <v>9</v>
      </c>
      <c r="C18" s="216" t="s">
        <v>787</v>
      </c>
      <c r="D18" s="216" t="s">
        <v>788</v>
      </c>
      <c r="E18" s="216" t="s">
        <v>789</v>
      </c>
      <c r="F18" s="223" t="str">
        <f>lng_iteminfo!$O12</f>
        <v>연보라 꽃무늬 젖소</v>
      </c>
      <c r="G18" s="207">
        <v>0</v>
      </c>
      <c r="H18" s="223">
        <v>0</v>
      </c>
      <c r="I18" s="223" t="s">
        <v>793</v>
      </c>
      <c r="J18" s="223">
        <v>0</v>
      </c>
      <c r="K18" s="223">
        <v>24</v>
      </c>
      <c r="L18" s="210">
        <v>0</v>
      </c>
      <c r="M18" s="223">
        <v>0</v>
      </c>
      <c r="N18" s="210">
        <v>0</v>
      </c>
      <c r="O18" s="206">
        <v>44</v>
      </c>
      <c r="P18" s="216">
        <v>1</v>
      </c>
      <c r="Q18" s="214">
        <v>300</v>
      </c>
      <c r="R18" s="216" t="str">
        <f>lng_iteminfo!$O42</f>
        <v>꽃무늬 젖소들 중 가장 우수한 연보라색 꽃무늬 젖소.</v>
      </c>
      <c r="S18" s="216" t="s">
        <v>853</v>
      </c>
      <c r="T18" s="216" t="s">
        <v>794</v>
      </c>
      <c r="U18" s="216" t="s">
        <v>790</v>
      </c>
      <c r="V18" s="480">
        <v>101</v>
      </c>
      <c r="W18" s="216">
        <v>2593</v>
      </c>
      <c r="X18" s="217">
        <v>50</v>
      </c>
      <c r="Y18" s="216">
        <v>3</v>
      </c>
      <c r="Z18" s="216">
        <v>2</v>
      </c>
      <c r="AA18" s="216">
        <v>100</v>
      </c>
      <c r="AB18" s="216">
        <v>96</v>
      </c>
      <c r="AC18" s="141">
        <v>209</v>
      </c>
      <c r="AD18" s="216">
        <v>-1</v>
      </c>
      <c r="AE18" s="216">
        <v>6</v>
      </c>
      <c r="AF18" s="216">
        <v>2</v>
      </c>
      <c r="AG18" s="216">
        <v>28</v>
      </c>
      <c r="AH18" s="216">
        <v>45</v>
      </c>
      <c r="AI18" s="216">
        <v>2</v>
      </c>
      <c r="AJ18" s="216">
        <v>-1</v>
      </c>
      <c r="AK18" s="216">
        <v>0</v>
      </c>
      <c r="AL18" s="216">
        <v>2</v>
      </c>
    </row>
    <row r="19" spans="1:38" s="39" customFormat="1">
      <c r="A19" s="216"/>
      <c r="B19" s="216">
        <v>10</v>
      </c>
      <c r="C19" s="216" t="s">
        <v>787</v>
      </c>
      <c r="D19" s="216" t="s">
        <v>788</v>
      </c>
      <c r="E19" s="216" t="s">
        <v>789</v>
      </c>
      <c r="F19" s="223" t="str">
        <f>lng_iteminfo!$O13</f>
        <v>빗살무늬 젖소</v>
      </c>
      <c r="G19" s="207">
        <v>1</v>
      </c>
      <c r="H19" s="223">
        <v>0</v>
      </c>
      <c r="I19" s="223" t="s">
        <v>795</v>
      </c>
      <c r="J19" s="223">
        <v>0</v>
      </c>
      <c r="K19" s="223">
        <v>25</v>
      </c>
      <c r="L19" s="210">
        <v>28</v>
      </c>
      <c r="M19" s="223">
        <v>0</v>
      </c>
      <c r="N19" s="210">
        <v>16000</v>
      </c>
      <c r="O19" s="206">
        <v>0</v>
      </c>
      <c r="P19" s="216">
        <v>1</v>
      </c>
      <c r="Q19" s="214">
        <v>340</v>
      </c>
      <c r="R19" s="216" t="str">
        <f>lng_iteminfo!$O43</f>
        <v>주황색 털에 흰색 빗살 무늬 털이 있는 우수한 젖소.</v>
      </c>
      <c r="S19" s="216" t="s">
        <v>854</v>
      </c>
      <c r="T19" s="216" t="s">
        <v>796</v>
      </c>
      <c r="U19" s="216" t="s">
        <v>790</v>
      </c>
      <c r="V19" s="480">
        <v>110</v>
      </c>
      <c r="W19" s="216">
        <v>2500</v>
      </c>
      <c r="X19" s="217">
        <v>55</v>
      </c>
      <c r="Y19" s="216">
        <v>4</v>
      </c>
      <c r="Z19" s="216">
        <v>3</v>
      </c>
      <c r="AA19" s="216">
        <v>100</v>
      </c>
      <c r="AB19" s="216">
        <v>89</v>
      </c>
      <c r="AC19" s="141">
        <v>201</v>
      </c>
      <c r="AD19" s="216">
        <v>-1</v>
      </c>
      <c r="AE19" s="216">
        <v>1</v>
      </c>
      <c r="AF19" s="216">
        <v>2</v>
      </c>
      <c r="AG19" s="216">
        <v>30</v>
      </c>
      <c r="AH19" s="216">
        <v>51</v>
      </c>
      <c r="AI19" s="216">
        <v>2</v>
      </c>
      <c r="AJ19" s="216">
        <v>-1</v>
      </c>
      <c r="AK19" s="216">
        <v>0</v>
      </c>
      <c r="AL19" s="216">
        <v>2</v>
      </c>
    </row>
    <row r="20" spans="1:38" s="39" customFormat="1">
      <c r="A20" s="216"/>
      <c r="B20" s="216">
        <v>11</v>
      </c>
      <c r="C20" s="216" t="s">
        <v>787</v>
      </c>
      <c r="D20" s="216" t="s">
        <v>788</v>
      </c>
      <c r="E20" s="216" t="s">
        <v>789</v>
      </c>
      <c r="F20" s="223" t="str">
        <f>lng_iteminfo!$O14</f>
        <v>터프한 젖소</v>
      </c>
      <c r="G20" s="207">
        <v>0</v>
      </c>
      <c r="H20" s="223">
        <v>0</v>
      </c>
      <c r="I20" s="223" t="s">
        <v>795</v>
      </c>
      <c r="J20" s="223">
        <v>0</v>
      </c>
      <c r="K20" s="223">
        <v>26</v>
      </c>
      <c r="L20" s="210">
        <v>0</v>
      </c>
      <c r="M20" s="223">
        <v>0</v>
      </c>
      <c r="N20" s="210">
        <v>0</v>
      </c>
      <c r="O20" s="206">
        <v>60</v>
      </c>
      <c r="P20" s="216">
        <v>1</v>
      </c>
      <c r="Q20" s="214">
        <v>340</v>
      </c>
      <c r="R20" s="216" t="str">
        <f>lng_iteminfo!$O44</f>
        <v>오랫동안 험한 세상에서 생활한 강인한 젖소.</v>
      </c>
      <c r="S20" s="216" t="s">
        <v>854</v>
      </c>
      <c r="T20" s="216" t="s">
        <v>796</v>
      </c>
      <c r="U20" s="216" t="s">
        <v>790</v>
      </c>
      <c r="V20" s="480">
        <v>112</v>
      </c>
      <c r="W20" s="216">
        <v>2450</v>
      </c>
      <c r="X20" s="217">
        <v>60</v>
      </c>
      <c r="Y20" s="216">
        <v>4</v>
      </c>
      <c r="Z20" s="216">
        <v>3</v>
      </c>
      <c r="AA20" s="216">
        <v>100</v>
      </c>
      <c r="AB20" s="216">
        <v>89</v>
      </c>
      <c r="AC20" s="141">
        <v>203</v>
      </c>
      <c r="AD20" s="216">
        <v>-1</v>
      </c>
      <c r="AE20" s="216">
        <v>1</v>
      </c>
      <c r="AF20" s="216">
        <v>2</v>
      </c>
      <c r="AG20" s="216">
        <v>30</v>
      </c>
      <c r="AH20" s="216">
        <v>51</v>
      </c>
      <c r="AI20" s="216">
        <v>2</v>
      </c>
      <c r="AJ20" s="216">
        <v>-1</v>
      </c>
      <c r="AK20" s="216">
        <v>0</v>
      </c>
      <c r="AL20" s="216">
        <v>2</v>
      </c>
    </row>
    <row r="21" spans="1:38" s="39" customFormat="1">
      <c r="A21" s="216"/>
      <c r="B21" s="216">
        <v>12</v>
      </c>
      <c r="C21" s="216" t="s">
        <v>787</v>
      </c>
      <c r="D21" s="216" t="s">
        <v>788</v>
      </c>
      <c r="E21" s="216" t="s">
        <v>789</v>
      </c>
      <c r="F21" s="223" t="str">
        <f>lng_iteminfo!$O15</f>
        <v>봉제 인형 소</v>
      </c>
      <c r="G21" s="207">
        <v>0</v>
      </c>
      <c r="H21" s="223">
        <v>0</v>
      </c>
      <c r="I21" s="223" t="s">
        <v>795</v>
      </c>
      <c r="J21" s="223">
        <v>0</v>
      </c>
      <c r="K21" s="223">
        <v>27</v>
      </c>
      <c r="L21" s="210">
        <v>0</v>
      </c>
      <c r="M21" s="223">
        <v>0</v>
      </c>
      <c r="N21" s="210">
        <v>0</v>
      </c>
      <c r="O21" s="206">
        <v>64</v>
      </c>
      <c r="P21" s="216">
        <v>1</v>
      </c>
      <c r="Q21" s="214">
        <v>360</v>
      </c>
      <c r="R21" s="216" t="str">
        <f>lng_iteminfo!$O45</f>
        <v>마치 인형같이 생긴 포근한 젖소.</v>
      </c>
      <c r="S21" s="216" t="s">
        <v>854</v>
      </c>
      <c r="T21" s="216" t="s">
        <v>796</v>
      </c>
      <c r="U21" s="216" t="s">
        <v>790</v>
      </c>
      <c r="V21" s="480">
        <v>120</v>
      </c>
      <c r="W21" s="216">
        <v>2401</v>
      </c>
      <c r="X21" s="217">
        <v>65</v>
      </c>
      <c r="Y21" s="216">
        <v>4</v>
      </c>
      <c r="Z21" s="216">
        <v>3</v>
      </c>
      <c r="AA21" s="216">
        <v>100</v>
      </c>
      <c r="AB21" s="216">
        <v>86</v>
      </c>
      <c r="AC21" s="141">
        <v>204</v>
      </c>
      <c r="AD21" s="216">
        <v>-1</v>
      </c>
      <c r="AE21" s="216">
        <v>1</v>
      </c>
      <c r="AF21" s="216">
        <v>2</v>
      </c>
      <c r="AG21" s="216">
        <v>31</v>
      </c>
      <c r="AH21" s="216">
        <v>54</v>
      </c>
      <c r="AI21" s="216">
        <v>2</v>
      </c>
      <c r="AJ21" s="216">
        <v>-1</v>
      </c>
      <c r="AK21" s="216">
        <v>0</v>
      </c>
      <c r="AL21" s="216">
        <v>2</v>
      </c>
    </row>
    <row r="22" spans="1:38" s="39" customFormat="1">
      <c r="A22" s="216"/>
      <c r="B22" s="216">
        <v>13</v>
      </c>
      <c r="C22" s="216" t="s">
        <v>787</v>
      </c>
      <c r="D22" s="216" t="s">
        <v>788</v>
      </c>
      <c r="E22" s="216" t="s">
        <v>789</v>
      </c>
      <c r="F22" s="223" t="str">
        <f>lng_iteminfo!$O16</f>
        <v>세일러 젖소</v>
      </c>
      <c r="G22" s="207">
        <v>0</v>
      </c>
      <c r="H22" s="223">
        <v>0</v>
      </c>
      <c r="I22" s="223" t="s">
        <v>797</v>
      </c>
      <c r="J22" s="223">
        <v>0</v>
      </c>
      <c r="K22" s="223">
        <v>28</v>
      </c>
      <c r="L22" s="210">
        <v>0</v>
      </c>
      <c r="M22" s="223">
        <v>0</v>
      </c>
      <c r="N22" s="210">
        <v>0</v>
      </c>
      <c r="O22" s="206">
        <v>73</v>
      </c>
      <c r="P22" s="216">
        <v>1</v>
      </c>
      <c r="Q22" s="214">
        <v>410</v>
      </c>
      <c r="R22" s="216" t="str">
        <f>lng_iteminfo!$O46</f>
        <v>거친 바다에서 살아온 젖소. 배를 모는 솜씨도 수준급이다.</v>
      </c>
      <c r="S22" s="216" t="s">
        <v>855</v>
      </c>
      <c r="T22" s="216" t="s">
        <v>798</v>
      </c>
      <c r="U22" s="216" t="s">
        <v>790</v>
      </c>
      <c r="V22" s="480">
        <v>122</v>
      </c>
      <c r="W22" s="216">
        <v>2300</v>
      </c>
      <c r="X22" s="217">
        <v>70</v>
      </c>
      <c r="Y22" s="216">
        <v>5</v>
      </c>
      <c r="Z22" s="216">
        <v>4</v>
      </c>
      <c r="AA22" s="216">
        <v>100</v>
      </c>
      <c r="AB22" s="216">
        <v>83</v>
      </c>
      <c r="AC22" s="141">
        <v>202</v>
      </c>
      <c r="AD22" s="216">
        <v>-1</v>
      </c>
      <c r="AE22" s="216">
        <v>1</v>
      </c>
      <c r="AF22" s="216">
        <v>3</v>
      </c>
      <c r="AG22" s="216">
        <v>32</v>
      </c>
      <c r="AH22" s="216">
        <v>61</v>
      </c>
      <c r="AI22" s="216">
        <v>2</v>
      </c>
      <c r="AJ22" s="216">
        <v>-1</v>
      </c>
      <c r="AK22" s="216">
        <v>0</v>
      </c>
      <c r="AL22" s="216">
        <v>2</v>
      </c>
    </row>
    <row r="23" spans="1:38" s="39" customFormat="1">
      <c r="A23" s="216"/>
      <c r="B23" s="216">
        <v>14</v>
      </c>
      <c r="C23" s="216" t="s">
        <v>787</v>
      </c>
      <c r="D23" s="216" t="s">
        <v>788</v>
      </c>
      <c r="E23" s="216" t="s">
        <v>789</v>
      </c>
      <c r="F23" s="223" t="str">
        <f>lng_iteminfo!$O17</f>
        <v>얼짱 젖소</v>
      </c>
      <c r="G23" s="207">
        <v>0</v>
      </c>
      <c r="H23" s="223">
        <v>0</v>
      </c>
      <c r="I23" s="223" t="s">
        <v>797</v>
      </c>
      <c r="J23" s="223">
        <v>0</v>
      </c>
      <c r="K23" s="223">
        <v>29</v>
      </c>
      <c r="L23" s="210">
        <v>0</v>
      </c>
      <c r="M23" s="223">
        <v>0</v>
      </c>
      <c r="N23" s="210">
        <v>0</v>
      </c>
      <c r="O23" s="206">
        <v>77</v>
      </c>
      <c r="P23" s="216">
        <v>1</v>
      </c>
      <c r="Q23" s="214">
        <v>430</v>
      </c>
      <c r="R23" s="216" t="str">
        <f>lng_iteminfo!$O47</f>
        <v>짜요랜드에서 예쁘기로 소문난 젖소.</v>
      </c>
      <c r="S23" s="216" t="s">
        <v>855</v>
      </c>
      <c r="T23" s="216" t="s">
        <v>798</v>
      </c>
      <c r="U23" s="216" t="s">
        <v>790</v>
      </c>
      <c r="V23" s="480">
        <v>131</v>
      </c>
      <c r="W23" s="216">
        <v>2254</v>
      </c>
      <c r="X23" s="217">
        <v>75</v>
      </c>
      <c r="Y23" s="216">
        <v>5</v>
      </c>
      <c r="Z23" s="216">
        <v>4</v>
      </c>
      <c r="AA23" s="216">
        <v>100</v>
      </c>
      <c r="AB23" s="216">
        <v>80</v>
      </c>
      <c r="AC23" s="141">
        <v>101</v>
      </c>
      <c r="AD23" s="216">
        <v>-1</v>
      </c>
      <c r="AE23" s="216">
        <v>1</v>
      </c>
      <c r="AF23" s="216">
        <v>3</v>
      </c>
      <c r="AG23" s="216">
        <v>33</v>
      </c>
      <c r="AH23" s="216">
        <v>64</v>
      </c>
      <c r="AI23" s="216">
        <v>2</v>
      </c>
      <c r="AJ23" s="216">
        <v>-1</v>
      </c>
      <c r="AK23" s="216">
        <v>0</v>
      </c>
      <c r="AL23" s="216">
        <v>2</v>
      </c>
    </row>
    <row r="24" spans="1:38" s="148" customFormat="1">
      <c r="A24" s="216"/>
      <c r="B24" s="216">
        <v>15</v>
      </c>
      <c r="C24" s="216" t="s">
        <v>787</v>
      </c>
      <c r="D24" s="216" t="s">
        <v>788</v>
      </c>
      <c r="E24" s="216" t="s">
        <v>789</v>
      </c>
      <c r="F24" s="223" t="str">
        <f>lng_iteminfo!$O18</f>
        <v>무법자 젖소</v>
      </c>
      <c r="G24" s="207">
        <v>0</v>
      </c>
      <c r="H24" s="223">
        <v>0</v>
      </c>
      <c r="I24" s="223" t="s">
        <v>797</v>
      </c>
      <c r="J24" s="223">
        <v>0</v>
      </c>
      <c r="K24" s="223">
        <v>30</v>
      </c>
      <c r="L24" s="210">
        <v>0</v>
      </c>
      <c r="M24" s="223">
        <v>0</v>
      </c>
      <c r="N24" s="210">
        <v>0</v>
      </c>
      <c r="O24" s="206">
        <v>89</v>
      </c>
      <c r="P24" s="216">
        <v>1</v>
      </c>
      <c r="Q24" s="214">
        <v>500</v>
      </c>
      <c r="R24" s="216" t="str">
        <f>lng_iteminfo!$O48</f>
        <v>거친 황야에서 살아온 젖소. 왠진 모르지만 스파게티를 좋아한다.</v>
      </c>
      <c r="S24" s="216" t="s">
        <v>855</v>
      </c>
      <c r="T24" s="216" t="s">
        <v>798</v>
      </c>
      <c r="U24" s="216" t="s">
        <v>790</v>
      </c>
      <c r="V24" s="480">
        <v>142</v>
      </c>
      <c r="W24" s="216">
        <v>2208</v>
      </c>
      <c r="X24" s="217">
        <v>90</v>
      </c>
      <c r="Y24" s="216">
        <v>5</v>
      </c>
      <c r="Z24" s="216">
        <v>4</v>
      </c>
      <c r="AA24" s="216">
        <v>100</v>
      </c>
      <c r="AB24" s="216">
        <v>80</v>
      </c>
      <c r="AC24" s="141">
        <v>102</v>
      </c>
      <c r="AD24" s="216">
        <v>-1</v>
      </c>
      <c r="AE24" s="216">
        <v>1</v>
      </c>
      <c r="AF24" s="216">
        <v>4</v>
      </c>
      <c r="AG24" s="216">
        <v>33</v>
      </c>
      <c r="AH24" s="216">
        <v>75</v>
      </c>
      <c r="AI24" s="216">
        <v>2</v>
      </c>
      <c r="AJ24" s="216">
        <v>-1</v>
      </c>
      <c r="AK24" s="216">
        <v>0</v>
      </c>
      <c r="AL24" s="216">
        <v>2</v>
      </c>
    </row>
    <row r="25" spans="1:38" s="223" customFormat="1" ht="14.25" customHeight="1">
      <c r="B25" s="223">
        <v>16</v>
      </c>
      <c r="C25" s="223" t="s">
        <v>787</v>
      </c>
      <c r="D25" s="223" t="s">
        <v>788</v>
      </c>
      <c r="E25" s="223" t="s">
        <v>789</v>
      </c>
      <c r="F25" s="223" t="str">
        <f>lng_iteminfo!$O19</f>
        <v>블랙야크</v>
      </c>
      <c r="G25" s="277">
        <v>0</v>
      </c>
      <c r="H25" s="223">
        <v>0</v>
      </c>
      <c r="I25" s="223" t="s">
        <v>797</v>
      </c>
      <c r="J25" s="223">
        <v>0</v>
      </c>
      <c r="K25" s="223">
        <v>30</v>
      </c>
      <c r="L25" s="223">
        <v>0</v>
      </c>
      <c r="M25" s="223">
        <v>0</v>
      </c>
      <c r="N25" s="223">
        <v>0</v>
      </c>
      <c r="O25" s="223">
        <v>100</v>
      </c>
      <c r="P25" s="223">
        <v>1</v>
      </c>
      <c r="Q25" s="223">
        <v>500</v>
      </c>
      <c r="R25" s="278" t="str">
        <f>lng_iteminfo!$O49</f>
        <v>고지대 산맥에서 살아온 강인한 야크.^^[e4aa00][특수 능력][-] 겨울에 건초를 소모량 없음.^겨울에 생산속도 저하가 없음.^배치시 동물들의 겨울 생산 속도 증가.</v>
      </c>
      <c r="S25" s="223" t="s">
        <v>855</v>
      </c>
      <c r="T25" s="223" t="s">
        <v>798</v>
      </c>
      <c r="U25" s="223" t="s">
        <v>790</v>
      </c>
      <c r="V25" s="480">
        <v>210</v>
      </c>
      <c r="W25" s="223">
        <v>2220</v>
      </c>
      <c r="X25" s="223">
        <v>80</v>
      </c>
      <c r="Y25" s="223">
        <v>4</v>
      </c>
      <c r="Z25" s="223">
        <v>4</v>
      </c>
      <c r="AA25" s="223">
        <v>100</v>
      </c>
      <c r="AB25" s="223">
        <v>82</v>
      </c>
      <c r="AC25" s="223">
        <v>211</v>
      </c>
      <c r="AD25" s="223">
        <v>-1</v>
      </c>
      <c r="AE25" s="223">
        <v>1</v>
      </c>
      <c r="AF25" s="223">
        <v>3</v>
      </c>
      <c r="AG25" s="223">
        <v>26</v>
      </c>
      <c r="AH25" s="223">
        <v>75</v>
      </c>
      <c r="AI25" s="223">
        <v>2</v>
      </c>
      <c r="AJ25" s="223">
        <v>301</v>
      </c>
      <c r="AK25" s="223">
        <v>0</v>
      </c>
      <c r="AL25" s="293">
        <v>15</v>
      </c>
    </row>
    <row r="26" spans="1:38" s="219" customFormat="1">
      <c r="A26" s="290"/>
      <c r="B26" s="290">
        <v>17</v>
      </c>
      <c r="C26" s="290" t="s">
        <v>787</v>
      </c>
      <c r="D26" s="290" t="s">
        <v>788</v>
      </c>
      <c r="E26" s="290" t="s">
        <v>789</v>
      </c>
      <c r="F26" s="312" t="str">
        <f>lng_iteminfo!$O20</f>
        <v>얼음 냉기 젖소</v>
      </c>
      <c r="G26" s="297">
        <v>0</v>
      </c>
      <c r="H26" s="290">
        <v>0</v>
      </c>
      <c r="I26" s="290" t="s">
        <v>797</v>
      </c>
      <c r="J26" s="290">
        <v>0</v>
      </c>
      <c r="K26" s="290">
        <v>30</v>
      </c>
      <c r="L26" s="290">
        <v>0</v>
      </c>
      <c r="M26" s="290">
        <v>0</v>
      </c>
      <c r="N26" s="290">
        <v>0</v>
      </c>
      <c r="O26" s="290">
        <v>250</v>
      </c>
      <c r="P26" s="290">
        <v>1</v>
      </c>
      <c r="Q26" s="290">
        <v>500</v>
      </c>
      <c r="R26" s="326" t="str">
        <f>lng_iteminfo!$O50</f>
        <v>얼음으로 이루어진 신비한 소.^^[e4aa00][특수 능력][-] 날아오는 늑대를 일정 확률로 얼려버리고` 얼음에서 풀릴때 일정 확률로 자동 퇴치.</v>
      </c>
      <c r="S26" s="290" t="s">
        <v>855</v>
      </c>
      <c r="T26" s="290" t="s">
        <v>798</v>
      </c>
      <c r="U26" s="290" t="s">
        <v>790</v>
      </c>
      <c r="V26" s="480">
        <v>320</v>
      </c>
      <c r="W26" s="290">
        <v>2208</v>
      </c>
      <c r="X26" s="294">
        <v>215</v>
      </c>
      <c r="Y26" s="290">
        <v>10</v>
      </c>
      <c r="Z26" s="290">
        <v>6</v>
      </c>
      <c r="AA26" s="290">
        <v>100</v>
      </c>
      <c r="AB26" s="290">
        <v>80</v>
      </c>
      <c r="AC26" s="290">
        <v>212</v>
      </c>
      <c r="AD26" s="290">
        <v>-1</v>
      </c>
      <c r="AE26" s="290">
        <v>1</v>
      </c>
      <c r="AF26" s="290">
        <v>5</v>
      </c>
      <c r="AG26" s="290">
        <v>43</v>
      </c>
      <c r="AH26" s="290">
        <v>100</v>
      </c>
      <c r="AI26" s="290">
        <v>4</v>
      </c>
      <c r="AJ26" s="290">
        <v>303</v>
      </c>
      <c r="AK26" s="290">
        <v>0</v>
      </c>
      <c r="AL26" s="219">
        <v>30</v>
      </c>
    </row>
    <row r="27" spans="1:38" s="211" customFormat="1">
      <c r="A27" s="215"/>
      <c r="B27" s="215">
        <v>18</v>
      </c>
      <c r="C27" s="215" t="s">
        <v>787</v>
      </c>
      <c r="D27" s="215" t="s">
        <v>788</v>
      </c>
      <c r="E27" s="215" t="s">
        <v>789</v>
      </c>
      <c r="F27" s="215" t="str">
        <f>lng_iteminfo!$O21</f>
        <v>노랑녹색 젖소</v>
      </c>
      <c r="G27" s="212">
        <v>0</v>
      </c>
      <c r="H27" s="215">
        <v>0</v>
      </c>
      <c r="I27" s="215" t="s">
        <v>797</v>
      </c>
      <c r="J27" s="215">
        <v>0</v>
      </c>
      <c r="K27" s="215">
        <v>30</v>
      </c>
      <c r="L27" s="215">
        <v>0</v>
      </c>
      <c r="M27" s="215">
        <v>0</v>
      </c>
      <c r="N27" s="215">
        <v>0</v>
      </c>
      <c r="O27" s="215">
        <v>140</v>
      </c>
      <c r="P27" s="215">
        <v>1</v>
      </c>
      <c r="Q27" s="215">
        <v>500</v>
      </c>
      <c r="R27" s="215" t="str">
        <f>lng_iteminfo!$O51</f>
        <v>최고의 성능에 생산량이 조금 상승</v>
      </c>
      <c r="S27" s="215" t="s">
        <v>855</v>
      </c>
      <c r="T27" s="215" t="s">
        <v>798</v>
      </c>
      <c r="U27" s="215" t="s">
        <v>790</v>
      </c>
      <c r="V27" s="215">
        <v>210</v>
      </c>
      <c r="W27" s="215">
        <v>2208</v>
      </c>
      <c r="X27" s="215">
        <v>90</v>
      </c>
      <c r="Y27" s="215">
        <v>5</v>
      </c>
      <c r="Z27" s="215">
        <v>2</v>
      </c>
      <c r="AA27" s="215">
        <v>100</v>
      </c>
      <c r="AB27" s="215">
        <v>80</v>
      </c>
      <c r="AC27" s="141">
        <v>213</v>
      </c>
      <c r="AD27" s="215">
        <v>-1</v>
      </c>
      <c r="AE27" s="215">
        <v>1</v>
      </c>
      <c r="AF27" s="215">
        <v>2</v>
      </c>
      <c r="AG27" s="215">
        <v>26</v>
      </c>
      <c r="AH27" s="215">
        <v>75</v>
      </c>
      <c r="AI27" s="215">
        <v>2</v>
      </c>
      <c r="AJ27" s="215">
        <v>-1</v>
      </c>
      <c r="AK27" s="215">
        <v>0</v>
      </c>
      <c r="AL27" s="215">
        <v>2</v>
      </c>
    </row>
    <row r="28" spans="1:38" s="169" customFormat="1">
      <c r="B28" s="169">
        <v>19</v>
      </c>
      <c r="C28" s="169" t="s">
        <v>787</v>
      </c>
      <c r="D28" s="169" t="s">
        <v>788</v>
      </c>
      <c r="E28" s="169" t="s">
        <v>789</v>
      </c>
      <c r="F28" s="169" t="str">
        <f>lng_iteminfo!$O22</f>
        <v>이겼 소!</v>
      </c>
      <c r="G28" s="227">
        <v>0</v>
      </c>
      <c r="H28" s="169">
        <v>0</v>
      </c>
      <c r="I28" s="169" t="s">
        <v>795</v>
      </c>
      <c r="J28" s="169">
        <v>0</v>
      </c>
      <c r="K28" s="169">
        <v>25</v>
      </c>
      <c r="L28" s="169">
        <v>1</v>
      </c>
      <c r="M28" s="169">
        <v>0</v>
      </c>
      <c r="N28" s="169">
        <v>0</v>
      </c>
      <c r="O28" s="169">
        <v>50</v>
      </c>
      <c r="P28" s="169">
        <v>1</v>
      </c>
      <c r="Q28" s="169">
        <v>340</v>
      </c>
      <c r="R28" s="169" t="str">
        <f>lng_iteminfo!$O52</f>
        <v>이겼소~ 이겼소~ 우리나라가 이겼소!</v>
      </c>
      <c r="S28" s="169" t="s">
        <v>854</v>
      </c>
      <c r="T28" s="169" t="s">
        <v>796</v>
      </c>
      <c r="U28" s="169" t="s">
        <v>790</v>
      </c>
      <c r="V28" s="481">
        <v>110</v>
      </c>
      <c r="W28" s="169">
        <v>2500</v>
      </c>
      <c r="X28" s="169">
        <v>55</v>
      </c>
      <c r="Y28" s="169">
        <v>4</v>
      </c>
      <c r="Z28" s="169">
        <v>3</v>
      </c>
      <c r="AA28" s="169">
        <v>100</v>
      </c>
      <c r="AB28" s="169">
        <v>89</v>
      </c>
      <c r="AC28" s="169">
        <v>214</v>
      </c>
      <c r="AD28" s="169">
        <v>-1</v>
      </c>
      <c r="AE28" s="169">
        <v>1</v>
      </c>
      <c r="AF28" s="169">
        <v>2</v>
      </c>
      <c r="AG28" s="169">
        <v>30</v>
      </c>
      <c r="AH28" s="169">
        <v>51</v>
      </c>
      <c r="AI28" s="169">
        <v>2</v>
      </c>
      <c r="AJ28" s="169">
        <v>-1</v>
      </c>
      <c r="AK28" s="169">
        <v>0</v>
      </c>
      <c r="AL28" s="169">
        <v>2</v>
      </c>
    </row>
    <row r="29" spans="1:38" s="208" customFormat="1">
      <c r="B29" s="208">
        <v>20</v>
      </c>
      <c r="C29" s="208" t="s">
        <v>787</v>
      </c>
      <c r="D29" s="208" t="s">
        <v>788</v>
      </c>
      <c r="E29" s="208" t="s">
        <v>789</v>
      </c>
      <c r="F29" s="208" t="str">
        <f>lng_iteminfo!$O23</f>
        <v>공주병 젖소</v>
      </c>
      <c r="G29" s="309">
        <v>0</v>
      </c>
      <c r="H29" s="208">
        <v>0</v>
      </c>
      <c r="I29" s="208" t="s">
        <v>797</v>
      </c>
      <c r="J29" s="208">
        <v>0</v>
      </c>
      <c r="K29" s="208">
        <v>30</v>
      </c>
      <c r="L29" s="208">
        <v>0</v>
      </c>
      <c r="M29" s="208">
        <v>0</v>
      </c>
      <c r="N29" s="208">
        <v>0</v>
      </c>
      <c r="O29" s="208">
        <v>140</v>
      </c>
      <c r="P29" s="208">
        <v>1</v>
      </c>
      <c r="Q29" s="208">
        <v>1000</v>
      </c>
      <c r="R29" s="208" t="str">
        <f>lng_iteminfo!$O53</f>
        <v>목에 레이스를 두르고 다니는 공주병에 빠진 젖소.</v>
      </c>
      <c r="S29" s="208" t="s">
        <v>855</v>
      </c>
      <c r="T29" s="208" t="s">
        <v>798</v>
      </c>
      <c r="U29" s="208" t="s">
        <v>790</v>
      </c>
      <c r="V29" s="481">
        <v>210</v>
      </c>
      <c r="W29" s="208">
        <v>2208</v>
      </c>
      <c r="X29" s="208">
        <v>125</v>
      </c>
      <c r="Y29" s="208">
        <v>6</v>
      </c>
      <c r="Z29" s="208">
        <v>5</v>
      </c>
      <c r="AA29" s="208">
        <v>100</v>
      </c>
      <c r="AB29" s="208">
        <v>80</v>
      </c>
      <c r="AC29" s="208">
        <v>215</v>
      </c>
      <c r="AD29" s="208">
        <v>-1</v>
      </c>
      <c r="AE29" s="208">
        <v>1</v>
      </c>
      <c r="AF29" s="208">
        <v>4</v>
      </c>
      <c r="AG29" s="208">
        <v>43</v>
      </c>
      <c r="AH29" s="208">
        <v>80</v>
      </c>
      <c r="AI29" s="208">
        <v>3</v>
      </c>
      <c r="AJ29" s="208">
        <v>-1</v>
      </c>
      <c r="AK29" s="208">
        <v>0</v>
      </c>
      <c r="AL29" s="208">
        <v>30</v>
      </c>
    </row>
    <row r="30" spans="1:38" s="208" customFormat="1">
      <c r="B30" s="208">
        <v>21</v>
      </c>
      <c r="C30" s="208" t="s">
        <v>787</v>
      </c>
      <c r="D30" s="208" t="s">
        <v>788</v>
      </c>
      <c r="E30" s="208" t="s">
        <v>789</v>
      </c>
      <c r="F30" s="208" t="str">
        <f>lng_iteminfo!$O24</f>
        <v>주황색 공주병 젖소</v>
      </c>
      <c r="G30" s="309">
        <v>0</v>
      </c>
      <c r="H30" s="208">
        <v>0</v>
      </c>
      <c r="I30" s="208" t="s">
        <v>797</v>
      </c>
      <c r="J30" s="208">
        <v>0</v>
      </c>
      <c r="K30" s="208">
        <v>30</v>
      </c>
      <c r="L30" s="208">
        <v>0</v>
      </c>
      <c r="M30" s="208">
        <v>0</v>
      </c>
      <c r="N30" s="208">
        <v>0</v>
      </c>
      <c r="O30" s="208">
        <v>160</v>
      </c>
      <c r="P30" s="208">
        <v>1</v>
      </c>
      <c r="Q30" s="208">
        <v>2000</v>
      </c>
      <c r="R30" s="208" t="str">
        <f>lng_iteminfo!$O54</f>
        <v>목에 레이스를 두르고 다니는 공주병에 빠진 주황색 젖소.</v>
      </c>
      <c r="S30" s="208" t="s">
        <v>855</v>
      </c>
      <c r="T30" s="208" t="s">
        <v>798</v>
      </c>
      <c r="U30" s="208" t="s">
        <v>790</v>
      </c>
      <c r="V30" s="481">
        <v>212</v>
      </c>
      <c r="W30" s="208">
        <v>2208</v>
      </c>
      <c r="X30" s="208">
        <v>150</v>
      </c>
      <c r="Y30" s="208">
        <v>7</v>
      </c>
      <c r="Z30" s="208">
        <v>5</v>
      </c>
      <c r="AA30" s="208">
        <v>100</v>
      </c>
      <c r="AB30" s="208">
        <v>80</v>
      </c>
      <c r="AC30" s="208">
        <v>216</v>
      </c>
      <c r="AD30" s="208">
        <v>-1</v>
      </c>
      <c r="AE30" s="208">
        <v>1</v>
      </c>
      <c r="AF30" s="208">
        <v>4</v>
      </c>
      <c r="AG30" s="208">
        <v>43</v>
      </c>
      <c r="AH30" s="208">
        <v>85</v>
      </c>
      <c r="AI30" s="208">
        <v>3</v>
      </c>
      <c r="AJ30" s="208">
        <v>-1</v>
      </c>
      <c r="AK30" s="208">
        <v>0</v>
      </c>
      <c r="AL30" s="208">
        <v>15</v>
      </c>
    </row>
    <row r="31" spans="1:38" s="183" customFormat="1">
      <c r="A31" s="216"/>
      <c r="B31" s="216">
        <v>22</v>
      </c>
      <c r="C31" s="216" t="s">
        <v>787</v>
      </c>
      <c r="D31" s="216" t="s">
        <v>788</v>
      </c>
      <c r="E31" s="216" t="s">
        <v>789</v>
      </c>
      <c r="F31" s="223" t="str">
        <f>lng_iteminfo!$O25</f>
        <v>젖소(지원용)</v>
      </c>
      <c r="G31" s="207">
        <v>0</v>
      </c>
      <c r="H31" s="223">
        <v>0</v>
      </c>
      <c r="I31" s="223" t="s">
        <v>506</v>
      </c>
      <c r="J31" s="223">
        <v>0</v>
      </c>
      <c r="K31" s="223">
        <v>16</v>
      </c>
      <c r="L31" s="210">
        <v>0</v>
      </c>
      <c r="M31" s="223">
        <v>0</v>
      </c>
      <c r="N31" s="210">
        <v>0</v>
      </c>
      <c r="O31" s="206">
        <v>0</v>
      </c>
      <c r="P31" s="216">
        <v>1</v>
      </c>
      <c r="Q31" s="214">
        <v>0</v>
      </c>
      <c r="R31" s="216" t="str">
        <f>lng_iteminfo!$O55</f>
        <v>지원용 기본 소</v>
      </c>
      <c r="S31" s="216" t="s">
        <v>852</v>
      </c>
      <c r="T31" s="208" t="s">
        <v>791</v>
      </c>
      <c r="U31" s="216" t="s">
        <v>790</v>
      </c>
      <c r="V31" s="216">
        <v>10</v>
      </c>
      <c r="W31" s="216">
        <v>3000</v>
      </c>
      <c r="X31" s="217">
        <v>8</v>
      </c>
      <c r="Y31" s="216">
        <v>1</v>
      </c>
      <c r="Z31" s="216">
        <v>1</v>
      </c>
      <c r="AA31" s="216">
        <v>0</v>
      </c>
      <c r="AB31" s="216">
        <v>108</v>
      </c>
      <c r="AC31" s="141">
        <v>100</v>
      </c>
      <c r="AD31" s="216">
        <v>-1</v>
      </c>
      <c r="AE31" s="216">
        <v>1</v>
      </c>
      <c r="AF31" s="216">
        <v>1</v>
      </c>
      <c r="AG31" s="216">
        <v>25</v>
      </c>
      <c r="AH31" s="216">
        <v>3</v>
      </c>
      <c r="AI31" s="216">
        <v>1</v>
      </c>
      <c r="AJ31" s="216">
        <v>-1</v>
      </c>
      <c r="AK31" s="216">
        <v>0</v>
      </c>
      <c r="AL31" s="216">
        <v>2</v>
      </c>
    </row>
    <row r="32" spans="1:38" s="208" customFormat="1">
      <c r="B32" s="208">
        <v>23</v>
      </c>
      <c r="C32" s="208" t="s">
        <v>787</v>
      </c>
      <c r="D32" s="208" t="s">
        <v>788</v>
      </c>
      <c r="E32" s="208" t="s">
        <v>789</v>
      </c>
      <c r="F32" s="208" t="str">
        <f>lng_iteminfo!$O26</f>
        <v>보라색 공주병 젖소</v>
      </c>
      <c r="G32" s="309">
        <v>0</v>
      </c>
      <c r="H32" s="208">
        <v>0</v>
      </c>
      <c r="I32" s="208" t="s">
        <v>797</v>
      </c>
      <c r="J32" s="208">
        <v>0</v>
      </c>
      <c r="K32" s="208">
        <v>30</v>
      </c>
      <c r="L32" s="208">
        <v>0</v>
      </c>
      <c r="M32" s="208">
        <v>0</v>
      </c>
      <c r="N32" s="208">
        <v>0</v>
      </c>
      <c r="O32" s="208">
        <v>180</v>
      </c>
      <c r="P32" s="208">
        <v>1</v>
      </c>
      <c r="Q32" s="208">
        <v>3000</v>
      </c>
      <c r="R32" s="208" t="str">
        <f>lng_iteminfo!$O56</f>
        <v>목에 레이스를 두르고 다니는 중증 공주병에 빠진 보라색 젖소.</v>
      </c>
      <c r="S32" s="208" t="s">
        <v>855</v>
      </c>
      <c r="T32" s="208" t="s">
        <v>798</v>
      </c>
      <c r="U32" s="208" t="s">
        <v>790</v>
      </c>
      <c r="V32" s="482">
        <v>222</v>
      </c>
      <c r="W32" s="208">
        <v>2208</v>
      </c>
      <c r="X32" s="208">
        <v>180</v>
      </c>
      <c r="Y32" s="208">
        <v>8</v>
      </c>
      <c r="Z32" s="208">
        <v>6</v>
      </c>
      <c r="AA32" s="208">
        <v>100</v>
      </c>
      <c r="AB32" s="208">
        <v>80</v>
      </c>
      <c r="AC32" s="208">
        <v>217</v>
      </c>
      <c r="AD32" s="208">
        <v>-1</v>
      </c>
      <c r="AE32" s="208">
        <v>1</v>
      </c>
      <c r="AF32" s="208">
        <v>4</v>
      </c>
      <c r="AG32" s="208">
        <v>43</v>
      </c>
      <c r="AH32" s="208">
        <v>90</v>
      </c>
      <c r="AI32" s="208">
        <v>3</v>
      </c>
      <c r="AJ32" s="208">
        <v>-1</v>
      </c>
      <c r="AK32" s="208">
        <v>0</v>
      </c>
      <c r="AL32" s="208">
        <v>30</v>
      </c>
    </row>
    <row r="33" spans="1:38" s="360" customFormat="1">
      <c r="B33" s="360">
        <v>24</v>
      </c>
      <c r="C33" s="360" t="s">
        <v>787</v>
      </c>
      <c r="D33" s="360" t="s">
        <v>788</v>
      </c>
      <c r="E33" s="360" t="s">
        <v>789</v>
      </c>
      <c r="F33" s="360" t="str">
        <f>lng_iteminfo!$O27</f>
        <v>패션 리더 젖소</v>
      </c>
      <c r="G33" s="354">
        <v>0</v>
      </c>
      <c r="H33" s="360">
        <v>0</v>
      </c>
      <c r="I33" s="360" t="s">
        <v>797</v>
      </c>
      <c r="J33" s="360">
        <v>0</v>
      </c>
      <c r="K33" s="360">
        <v>30</v>
      </c>
      <c r="L33" s="360">
        <v>0</v>
      </c>
      <c r="M33" s="360">
        <v>0</v>
      </c>
      <c r="N33" s="360">
        <v>0</v>
      </c>
      <c r="O33" s="360">
        <f t="shared" ref="O33:O38" si="0">O32+20</f>
        <v>200</v>
      </c>
      <c r="P33" s="360">
        <v>1</v>
      </c>
      <c r="Q33" s="360">
        <v>3100</v>
      </c>
      <c r="R33" s="360" t="str">
        <f>lng_iteminfo!$O57</f>
        <v>자칭 패션의 리더라고 주장하는 멋부리기 좋아하는 젖소.</v>
      </c>
      <c r="S33" s="360" t="s">
        <v>855</v>
      </c>
      <c r="T33" s="360" t="s">
        <v>798</v>
      </c>
      <c r="U33" s="360" t="s">
        <v>790</v>
      </c>
      <c r="V33" s="482">
        <v>301</v>
      </c>
      <c r="W33" s="360">
        <v>2206</v>
      </c>
      <c r="X33" s="360">
        <v>185</v>
      </c>
      <c r="Y33" s="360">
        <v>9</v>
      </c>
      <c r="Z33" s="360">
        <v>6</v>
      </c>
      <c r="AA33" s="360">
        <v>100</v>
      </c>
      <c r="AB33" s="360">
        <v>80</v>
      </c>
      <c r="AC33" s="360">
        <v>219</v>
      </c>
      <c r="AD33" s="360">
        <v>-1</v>
      </c>
      <c r="AE33" s="360">
        <v>1</v>
      </c>
      <c r="AF33" s="360">
        <v>4</v>
      </c>
      <c r="AG33" s="360">
        <v>44</v>
      </c>
      <c r="AH33" s="360">
        <f t="shared" ref="AH33:AH38" si="1">INT(Q33/10*1.5)</f>
        <v>465</v>
      </c>
      <c r="AI33" s="360">
        <v>4</v>
      </c>
      <c r="AJ33" s="360">
        <v>-1</v>
      </c>
      <c r="AK33" s="360">
        <v>0</v>
      </c>
      <c r="AL33" s="361">
        <v>20</v>
      </c>
    </row>
    <row r="34" spans="1:38" s="217" customFormat="1">
      <c r="B34" s="217">
        <v>25</v>
      </c>
      <c r="C34" s="217" t="s">
        <v>787</v>
      </c>
      <c r="D34" s="217" t="s">
        <v>788</v>
      </c>
      <c r="E34" s="217" t="s">
        <v>789</v>
      </c>
      <c r="F34" s="217" t="str">
        <f>lng_iteminfo!$O28</f>
        <v>보라색 패션 리더 젖소</v>
      </c>
      <c r="G34" s="354">
        <v>0</v>
      </c>
      <c r="H34" s="217">
        <v>0</v>
      </c>
      <c r="I34" s="217" t="s">
        <v>797</v>
      </c>
      <c r="J34" s="217">
        <v>0</v>
      </c>
      <c r="K34" s="217">
        <v>30</v>
      </c>
      <c r="L34" s="217">
        <v>0</v>
      </c>
      <c r="M34" s="217">
        <v>0</v>
      </c>
      <c r="N34" s="217">
        <v>0</v>
      </c>
      <c r="O34" s="217">
        <f t="shared" si="0"/>
        <v>220</v>
      </c>
      <c r="P34" s="217">
        <v>1</v>
      </c>
      <c r="Q34" s="208">
        <v>3200</v>
      </c>
      <c r="R34" s="217" t="str">
        <f>lng_iteminfo!$O58</f>
        <v>자칭 패션의 리더라고 주장하는 멋부리기 좋아하는 보라색 젖소.</v>
      </c>
      <c r="S34" s="217" t="s">
        <v>855</v>
      </c>
      <c r="T34" s="217" t="s">
        <v>798</v>
      </c>
      <c r="U34" s="217" t="s">
        <v>790</v>
      </c>
      <c r="V34" s="482">
        <v>240</v>
      </c>
      <c r="W34" s="360">
        <v>2206</v>
      </c>
      <c r="X34" s="217">
        <v>195</v>
      </c>
      <c r="Y34" s="217">
        <v>9</v>
      </c>
      <c r="Z34" s="217">
        <v>6</v>
      </c>
      <c r="AA34" s="217">
        <v>100</v>
      </c>
      <c r="AB34" s="217">
        <v>80</v>
      </c>
      <c r="AC34" s="217">
        <v>222</v>
      </c>
      <c r="AD34" s="217">
        <v>-1</v>
      </c>
      <c r="AE34" s="217">
        <v>1</v>
      </c>
      <c r="AF34" s="217">
        <v>4</v>
      </c>
      <c r="AG34" s="217">
        <v>44</v>
      </c>
      <c r="AH34" s="217">
        <f>INT(Q34/10*1.5)</f>
        <v>480</v>
      </c>
      <c r="AI34" s="217">
        <v>4</v>
      </c>
      <c r="AJ34" s="217">
        <v>-1</v>
      </c>
      <c r="AK34" s="217">
        <v>0</v>
      </c>
      <c r="AL34" s="355">
        <v>20</v>
      </c>
    </row>
    <row r="35" spans="1:38" s="217" customFormat="1">
      <c r="B35" s="217">
        <v>26</v>
      </c>
      <c r="C35" s="217" t="s">
        <v>787</v>
      </c>
      <c r="D35" s="217" t="s">
        <v>788</v>
      </c>
      <c r="E35" s="217" t="s">
        <v>789</v>
      </c>
      <c r="F35" s="217" t="str">
        <f>lng_iteminfo!$O29</f>
        <v>푸른색 패션 리더 젖소</v>
      </c>
      <c r="G35" s="354">
        <v>0</v>
      </c>
      <c r="H35" s="217">
        <v>0</v>
      </c>
      <c r="I35" s="217" t="s">
        <v>797</v>
      </c>
      <c r="J35" s="217">
        <v>0</v>
      </c>
      <c r="K35" s="217">
        <v>30</v>
      </c>
      <c r="L35" s="217">
        <v>0</v>
      </c>
      <c r="M35" s="217">
        <v>0</v>
      </c>
      <c r="N35" s="217">
        <v>0</v>
      </c>
      <c r="O35" s="360">
        <f t="shared" si="0"/>
        <v>240</v>
      </c>
      <c r="P35" s="217">
        <v>1</v>
      </c>
      <c r="Q35" s="208">
        <v>3300</v>
      </c>
      <c r="R35" s="217" t="str">
        <f>lng_iteminfo!$O59</f>
        <v>자칭 패션의 리더라고 주장하는 멋부리기 좋아하는 푸른색 젖소.</v>
      </c>
      <c r="S35" s="217" t="s">
        <v>855</v>
      </c>
      <c r="T35" s="217" t="s">
        <v>798</v>
      </c>
      <c r="U35" s="217" t="s">
        <v>790</v>
      </c>
      <c r="V35" s="482">
        <v>242</v>
      </c>
      <c r="W35" s="360">
        <v>2206</v>
      </c>
      <c r="X35" s="217">
        <v>205</v>
      </c>
      <c r="Y35" s="217">
        <v>9</v>
      </c>
      <c r="Z35" s="217">
        <v>6</v>
      </c>
      <c r="AA35" s="217">
        <v>100</v>
      </c>
      <c r="AB35" s="217">
        <v>80</v>
      </c>
      <c r="AC35" s="217">
        <v>223</v>
      </c>
      <c r="AD35" s="217">
        <v>-1</v>
      </c>
      <c r="AE35" s="217">
        <v>1</v>
      </c>
      <c r="AF35" s="217">
        <v>4</v>
      </c>
      <c r="AG35" s="217">
        <v>44</v>
      </c>
      <c r="AH35" s="217">
        <f>INT(Q35/10*1.5)</f>
        <v>495</v>
      </c>
      <c r="AI35" s="217">
        <v>4</v>
      </c>
      <c r="AJ35" s="217">
        <v>-1</v>
      </c>
      <c r="AK35" s="217">
        <v>0</v>
      </c>
      <c r="AL35" s="355">
        <v>20</v>
      </c>
    </row>
    <row r="36" spans="1:38" s="359" customFormat="1">
      <c r="B36" s="359">
        <v>27</v>
      </c>
      <c r="C36" s="359" t="s">
        <v>787</v>
      </c>
      <c r="D36" s="359" t="s">
        <v>788</v>
      </c>
      <c r="E36" s="359" t="s">
        <v>789</v>
      </c>
      <c r="F36" s="359" t="str">
        <f>lng_iteminfo!$O30</f>
        <v>폭주족 젖소</v>
      </c>
      <c r="G36" s="353">
        <v>0</v>
      </c>
      <c r="H36" s="359">
        <v>0</v>
      </c>
      <c r="I36" s="359" t="s">
        <v>797</v>
      </c>
      <c r="J36" s="359">
        <v>0</v>
      </c>
      <c r="K36" s="359">
        <v>30</v>
      </c>
      <c r="L36" s="359">
        <v>0</v>
      </c>
      <c r="M36" s="359">
        <v>0</v>
      </c>
      <c r="N36" s="359">
        <v>0</v>
      </c>
      <c r="O36" s="359">
        <f t="shared" si="0"/>
        <v>260</v>
      </c>
      <c r="P36" s="359">
        <v>1</v>
      </c>
      <c r="Q36" s="359">
        <v>3500</v>
      </c>
      <c r="R36" s="359" t="str">
        <f>lng_iteminfo!$O60</f>
        <v>의리빼고 남는게 없다는 폭주족 젖소. 달구지를 난폭하게 몬다.</v>
      </c>
      <c r="S36" s="359" t="s">
        <v>855</v>
      </c>
      <c r="T36" s="359" t="s">
        <v>798</v>
      </c>
      <c r="U36" s="359" t="s">
        <v>790</v>
      </c>
      <c r="V36" s="482">
        <v>310</v>
      </c>
      <c r="W36" s="359">
        <v>2204</v>
      </c>
      <c r="X36" s="359">
        <v>215</v>
      </c>
      <c r="Y36" s="359">
        <v>9</v>
      </c>
      <c r="Z36" s="359">
        <v>6</v>
      </c>
      <c r="AA36" s="359">
        <v>100</v>
      </c>
      <c r="AB36" s="359">
        <v>80</v>
      </c>
      <c r="AC36" s="359">
        <v>218</v>
      </c>
      <c r="AD36" s="359">
        <v>-1</v>
      </c>
      <c r="AE36" s="359">
        <v>1</v>
      </c>
      <c r="AF36" s="359">
        <v>4</v>
      </c>
      <c r="AG36" s="359">
        <v>44</v>
      </c>
      <c r="AH36" s="359">
        <f>INT(Q36/10*1.5)</f>
        <v>525</v>
      </c>
      <c r="AI36" s="359">
        <v>4</v>
      </c>
      <c r="AJ36" s="359">
        <v>-1</v>
      </c>
      <c r="AK36" s="359">
        <v>0</v>
      </c>
      <c r="AL36" s="358">
        <v>20</v>
      </c>
    </row>
    <row r="37" spans="1:38" s="329" customFormat="1">
      <c r="B37" s="329">
        <v>28</v>
      </c>
      <c r="C37" s="329" t="s">
        <v>787</v>
      </c>
      <c r="D37" s="329" t="s">
        <v>788</v>
      </c>
      <c r="E37" s="329" t="s">
        <v>789</v>
      </c>
      <c r="F37" s="329" t="str">
        <f>lng_iteminfo!$O31</f>
        <v>남색 폭주족 젖소</v>
      </c>
      <c r="G37" s="353">
        <v>0</v>
      </c>
      <c r="H37" s="329">
        <v>0</v>
      </c>
      <c r="I37" s="329" t="s">
        <v>797</v>
      </c>
      <c r="J37" s="329">
        <v>0</v>
      </c>
      <c r="K37" s="329">
        <v>30</v>
      </c>
      <c r="L37" s="329">
        <v>0</v>
      </c>
      <c r="M37" s="329">
        <v>0</v>
      </c>
      <c r="N37" s="329">
        <v>0</v>
      </c>
      <c r="O37" s="359">
        <f t="shared" si="0"/>
        <v>280</v>
      </c>
      <c r="P37" s="329">
        <v>1</v>
      </c>
      <c r="Q37" s="208">
        <v>3600</v>
      </c>
      <c r="R37" s="329" t="str">
        <f>lng_iteminfo!$O61</f>
        <v>의리빼고 남는게 없다는 남색 폭주족 젖소. 달구지를 거칠고 난폭하게 몬다.</v>
      </c>
      <c r="S37" s="329" t="s">
        <v>855</v>
      </c>
      <c r="T37" s="329" t="s">
        <v>798</v>
      </c>
      <c r="U37" s="329" t="s">
        <v>790</v>
      </c>
      <c r="V37" s="482">
        <v>311</v>
      </c>
      <c r="W37" s="329">
        <v>2204</v>
      </c>
      <c r="X37" s="329">
        <v>230</v>
      </c>
      <c r="Y37" s="329">
        <v>9</v>
      </c>
      <c r="Z37" s="329">
        <v>6</v>
      </c>
      <c r="AA37" s="329">
        <v>100</v>
      </c>
      <c r="AB37" s="329">
        <v>80</v>
      </c>
      <c r="AC37" s="329">
        <v>220</v>
      </c>
      <c r="AD37" s="329">
        <v>-1</v>
      </c>
      <c r="AE37" s="329">
        <v>1</v>
      </c>
      <c r="AF37" s="329">
        <v>4</v>
      </c>
      <c r="AG37" s="329">
        <v>44</v>
      </c>
      <c r="AH37" s="329">
        <f t="shared" si="1"/>
        <v>540</v>
      </c>
      <c r="AI37" s="329">
        <v>4</v>
      </c>
      <c r="AJ37" s="329">
        <v>-1</v>
      </c>
      <c r="AK37" s="329">
        <v>0</v>
      </c>
      <c r="AL37" s="355">
        <v>25</v>
      </c>
    </row>
    <row r="38" spans="1:38" s="329" customFormat="1">
      <c r="B38" s="329">
        <v>29</v>
      </c>
      <c r="C38" s="329" t="s">
        <v>787</v>
      </c>
      <c r="D38" s="329" t="s">
        <v>788</v>
      </c>
      <c r="E38" s="329" t="s">
        <v>789</v>
      </c>
      <c r="F38" s="329" t="str">
        <f>lng_iteminfo!$O32</f>
        <v>갈색 폭주족 젖소</v>
      </c>
      <c r="G38" s="353">
        <v>0</v>
      </c>
      <c r="H38" s="329">
        <v>0</v>
      </c>
      <c r="I38" s="329" t="s">
        <v>797</v>
      </c>
      <c r="J38" s="329">
        <v>0</v>
      </c>
      <c r="K38" s="329">
        <v>30</v>
      </c>
      <c r="L38" s="329">
        <v>0</v>
      </c>
      <c r="M38" s="329">
        <v>0</v>
      </c>
      <c r="N38" s="329">
        <v>0</v>
      </c>
      <c r="O38" s="359">
        <f t="shared" si="0"/>
        <v>300</v>
      </c>
      <c r="P38" s="329">
        <v>1</v>
      </c>
      <c r="Q38" s="208">
        <v>3700</v>
      </c>
      <c r="R38" s="329" t="str">
        <f>lng_iteminfo!$O62</f>
        <v>의리빼고 남는게 없다는 갈색 폭주족 젖소. 달구지 따위는 타지 않는다.</v>
      </c>
      <c r="S38" s="329" t="s">
        <v>855</v>
      </c>
      <c r="T38" s="329" t="s">
        <v>798</v>
      </c>
      <c r="U38" s="329" t="s">
        <v>790</v>
      </c>
      <c r="V38" s="482">
        <v>312</v>
      </c>
      <c r="W38" s="329">
        <v>2204</v>
      </c>
      <c r="X38" s="329">
        <v>245</v>
      </c>
      <c r="Y38" s="329">
        <v>9</v>
      </c>
      <c r="Z38" s="329">
        <v>6</v>
      </c>
      <c r="AA38" s="329">
        <v>100</v>
      </c>
      <c r="AB38" s="329">
        <v>80</v>
      </c>
      <c r="AC38" s="329">
        <v>221</v>
      </c>
      <c r="AD38" s="329">
        <v>-1</v>
      </c>
      <c r="AE38" s="329">
        <v>1</v>
      </c>
      <c r="AF38" s="329">
        <v>4</v>
      </c>
      <c r="AG38" s="329">
        <v>44</v>
      </c>
      <c r="AH38" s="329">
        <f t="shared" si="1"/>
        <v>555</v>
      </c>
      <c r="AI38" s="329">
        <v>4</v>
      </c>
      <c r="AJ38" s="329">
        <v>-1</v>
      </c>
      <c r="AK38" s="329">
        <v>0</v>
      </c>
      <c r="AL38" s="355">
        <v>25</v>
      </c>
    </row>
    <row r="39" spans="1:38" s="216" customFormat="1">
      <c r="B39" s="214">
        <v>30</v>
      </c>
      <c r="C39" s="214" t="s">
        <v>787</v>
      </c>
      <c r="D39" s="214" t="s">
        <v>788</v>
      </c>
      <c r="E39" s="214" t="s">
        <v>789</v>
      </c>
      <c r="F39" s="214" t="s">
        <v>3725</v>
      </c>
      <c r="G39" s="209">
        <v>0</v>
      </c>
      <c r="H39" s="214">
        <v>0</v>
      </c>
      <c r="I39" s="214" t="s">
        <v>797</v>
      </c>
      <c r="J39" s="214">
        <v>0</v>
      </c>
      <c r="K39" s="214">
        <v>30</v>
      </c>
      <c r="L39" s="214">
        <v>0</v>
      </c>
      <c r="M39" s="214">
        <v>0</v>
      </c>
      <c r="N39" s="214">
        <v>0</v>
      </c>
      <c r="O39" s="214">
        <v>89</v>
      </c>
      <c r="P39" s="214">
        <v>1</v>
      </c>
      <c r="Q39" s="214">
        <v>500</v>
      </c>
      <c r="R39" s="214" t="s">
        <v>799</v>
      </c>
      <c r="S39" s="214" t="s">
        <v>855</v>
      </c>
      <c r="T39" s="214" t="s">
        <v>798</v>
      </c>
      <c r="U39" s="214" t="s">
        <v>790</v>
      </c>
      <c r="V39" s="214">
        <v>210</v>
      </c>
      <c r="W39" s="214">
        <v>2208</v>
      </c>
      <c r="X39" s="214">
        <v>90</v>
      </c>
      <c r="Y39" s="214">
        <v>5</v>
      </c>
      <c r="Z39" s="214">
        <v>2</v>
      </c>
      <c r="AA39" s="214">
        <v>100</v>
      </c>
      <c r="AB39" s="214">
        <v>80</v>
      </c>
      <c r="AC39" s="141">
        <v>102</v>
      </c>
      <c r="AD39" s="214">
        <v>-1</v>
      </c>
      <c r="AE39" s="214">
        <v>1</v>
      </c>
      <c r="AF39" s="214">
        <v>2</v>
      </c>
      <c r="AG39" s="214">
        <v>26</v>
      </c>
      <c r="AH39" s="214">
        <f t="shared" ref="AH39:AH40" si="2">INT(Q39/10*1.5)</f>
        <v>75</v>
      </c>
      <c r="AI39" s="216">
        <v>2</v>
      </c>
      <c r="AJ39" s="216">
        <v>-1</v>
      </c>
      <c r="AK39" s="216">
        <v>0</v>
      </c>
      <c r="AL39" s="216">
        <v>2</v>
      </c>
    </row>
    <row r="40" spans="1:38" s="216" customFormat="1">
      <c r="B40" s="214">
        <v>31</v>
      </c>
      <c r="C40" s="214" t="s">
        <v>787</v>
      </c>
      <c r="D40" s="214" t="s">
        <v>788</v>
      </c>
      <c r="E40" s="214" t="s">
        <v>789</v>
      </c>
      <c r="F40" s="214" t="s">
        <v>3726</v>
      </c>
      <c r="G40" s="209">
        <v>0</v>
      </c>
      <c r="H40" s="214">
        <v>0</v>
      </c>
      <c r="I40" s="214" t="s">
        <v>797</v>
      </c>
      <c r="J40" s="214">
        <v>0</v>
      </c>
      <c r="K40" s="214">
        <v>30</v>
      </c>
      <c r="L40" s="214">
        <v>0</v>
      </c>
      <c r="M40" s="214">
        <v>0</v>
      </c>
      <c r="N40" s="214">
        <v>0</v>
      </c>
      <c r="O40" s="214">
        <v>89</v>
      </c>
      <c r="P40" s="214">
        <v>1</v>
      </c>
      <c r="Q40" s="214">
        <v>500</v>
      </c>
      <c r="R40" s="214" t="s">
        <v>799</v>
      </c>
      <c r="S40" s="214" t="s">
        <v>855</v>
      </c>
      <c r="T40" s="214" t="s">
        <v>798</v>
      </c>
      <c r="U40" s="214" t="s">
        <v>790</v>
      </c>
      <c r="V40" s="214">
        <v>210</v>
      </c>
      <c r="W40" s="214">
        <v>2208</v>
      </c>
      <c r="X40" s="214">
        <v>90</v>
      </c>
      <c r="Y40" s="214">
        <v>5</v>
      </c>
      <c r="Z40" s="214">
        <v>2</v>
      </c>
      <c r="AA40" s="214">
        <v>100</v>
      </c>
      <c r="AB40" s="214">
        <v>80</v>
      </c>
      <c r="AC40" s="141">
        <v>102</v>
      </c>
      <c r="AD40" s="214">
        <v>-1</v>
      </c>
      <c r="AE40" s="214">
        <v>1</v>
      </c>
      <c r="AF40" s="214">
        <v>2</v>
      </c>
      <c r="AG40" s="214">
        <v>26</v>
      </c>
      <c r="AH40" s="214">
        <f t="shared" si="2"/>
        <v>75</v>
      </c>
      <c r="AI40" s="216">
        <v>2</v>
      </c>
      <c r="AJ40" s="216">
        <v>-1</v>
      </c>
      <c r="AK40" s="216">
        <v>0</v>
      </c>
      <c r="AL40" s="216">
        <v>2</v>
      </c>
    </row>
    <row r="41" spans="1:38" s="216" customFormat="1">
      <c r="B41" s="214">
        <v>32</v>
      </c>
      <c r="C41" s="214" t="s">
        <v>787</v>
      </c>
      <c r="D41" s="214" t="s">
        <v>788</v>
      </c>
      <c r="E41" s="214" t="s">
        <v>789</v>
      </c>
      <c r="F41" s="214" t="s">
        <v>3727</v>
      </c>
      <c r="G41" s="209">
        <v>0</v>
      </c>
      <c r="H41" s="214">
        <v>0</v>
      </c>
      <c r="I41" s="214" t="s">
        <v>797</v>
      </c>
      <c r="J41" s="214">
        <v>0</v>
      </c>
      <c r="K41" s="214">
        <v>30</v>
      </c>
      <c r="L41" s="214">
        <v>0</v>
      </c>
      <c r="M41" s="214">
        <v>0</v>
      </c>
      <c r="N41" s="214">
        <v>0</v>
      </c>
      <c r="O41" s="214">
        <v>89</v>
      </c>
      <c r="P41" s="214">
        <v>1</v>
      </c>
      <c r="Q41" s="214">
        <v>500</v>
      </c>
      <c r="R41" s="214" t="s">
        <v>799</v>
      </c>
      <c r="S41" s="214" t="s">
        <v>855</v>
      </c>
      <c r="T41" s="214" t="s">
        <v>798</v>
      </c>
      <c r="U41" s="214" t="s">
        <v>790</v>
      </c>
      <c r="V41" s="214">
        <v>210</v>
      </c>
      <c r="W41" s="214">
        <v>2208</v>
      </c>
      <c r="X41" s="214">
        <v>90</v>
      </c>
      <c r="Y41" s="214">
        <v>5</v>
      </c>
      <c r="Z41" s="214">
        <v>2</v>
      </c>
      <c r="AA41" s="214">
        <v>100</v>
      </c>
      <c r="AB41" s="214">
        <v>80</v>
      </c>
      <c r="AC41" s="141">
        <v>102</v>
      </c>
      <c r="AD41" s="214">
        <v>-1</v>
      </c>
      <c r="AE41" s="214">
        <v>1</v>
      </c>
      <c r="AF41" s="214">
        <v>2</v>
      </c>
      <c r="AG41" s="214">
        <v>26</v>
      </c>
      <c r="AH41" s="214">
        <f t="shared" ref="AH41" si="3">INT(Q41/10*1.5)</f>
        <v>75</v>
      </c>
      <c r="AI41" s="216">
        <v>2</v>
      </c>
      <c r="AJ41" s="216">
        <v>-1</v>
      </c>
      <c r="AK41" s="216">
        <v>0</v>
      </c>
      <c r="AL41" s="216">
        <v>2</v>
      </c>
    </row>
    <row r="42" spans="1:38" s="42" customFormat="1">
      <c r="A42" s="157" t="s">
        <v>863</v>
      </c>
      <c r="B42" s="157" t="s">
        <v>687</v>
      </c>
      <c r="C42" s="157" t="s">
        <v>471</v>
      </c>
      <c r="D42" s="157" t="s">
        <v>710</v>
      </c>
      <c r="E42" s="157" t="s">
        <v>711</v>
      </c>
      <c r="F42" s="157" t="s">
        <v>712</v>
      </c>
      <c r="G42" s="157" t="s">
        <v>713</v>
      </c>
      <c r="H42" s="157" t="s">
        <v>714</v>
      </c>
      <c r="I42" s="157" t="s">
        <v>450</v>
      </c>
      <c r="J42" s="157" t="s">
        <v>715</v>
      </c>
      <c r="K42" s="157" t="s">
        <v>716</v>
      </c>
      <c r="L42" s="157" t="s">
        <v>717</v>
      </c>
      <c r="M42" s="157" t="s">
        <v>718</v>
      </c>
      <c r="N42" s="157" t="s">
        <v>719</v>
      </c>
      <c r="O42" s="157" t="s">
        <v>720</v>
      </c>
      <c r="P42" s="157" t="s">
        <v>721</v>
      </c>
      <c r="Q42" s="157" t="s">
        <v>722</v>
      </c>
      <c r="R42" s="157" t="s">
        <v>864</v>
      </c>
      <c r="S42" s="157" t="s">
        <v>851</v>
      </c>
      <c r="T42" s="157" t="s">
        <v>865</v>
      </c>
      <c r="U42" s="157" t="s">
        <v>866</v>
      </c>
      <c r="V42" s="157" t="s">
        <v>1109</v>
      </c>
      <c r="W42" s="157" t="s">
        <v>867</v>
      </c>
      <c r="X42" s="157" t="s">
        <v>868</v>
      </c>
      <c r="Y42" s="157" t="s">
        <v>869</v>
      </c>
      <c r="Z42" s="157" t="s">
        <v>870</v>
      </c>
      <c r="AA42" s="157" t="s">
        <v>871</v>
      </c>
      <c r="AB42" s="157" t="s">
        <v>872</v>
      </c>
      <c r="AC42" s="157" t="s">
        <v>873</v>
      </c>
      <c r="AD42" s="157" t="s">
        <v>874</v>
      </c>
      <c r="AE42" s="157" t="s">
        <v>32</v>
      </c>
      <c r="AF42" s="157" t="s">
        <v>875</v>
      </c>
      <c r="AG42" s="157" t="s">
        <v>1989</v>
      </c>
      <c r="AH42" s="157" t="s">
        <v>3024</v>
      </c>
      <c r="AI42" s="157" t="s">
        <v>2273</v>
      </c>
      <c r="AJ42" s="157" t="s">
        <v>3025</v>
      </c>
      <c r="AK42" s="157" t="s">
        <v>3026</v>
      </c>
      <c r="AL42" s="42" t="s">
        <v>3723</v>
      </c>
    </row>
    <row r="43" spans="1:38" s="39" customFormat="1">
      <c r="A43" s="216"/>
      <c r="B43" s="216">
        <v>100</v>
      </c>
      <c r="C43" s="216" t="s">
        <v>787</v>
      </c>
      <c r="D43" s="216" t="s">
        <v>800</v>
      </c>
      <c r="E43" s="216" t="s">
        <v>789</v>
      </c>
      <c r="F43" s="223" t="str">
        <f>lng_iteminfo!$O64</f>
        <v>양</v>
      </c>
      <c r="G43" s="207">
        <v>1</v>
      </c>
      <c r="H43" s="223">
        <v>0</v>
      </c>
      <c r="I43" s="223" t="s">
        <v>506</v>
      </c>
      <c r="J43" s="223">
        <v>0</v>
      </c>
      <c r="K43" s="223">
        <v>1</v>
      </c>
      <c r="L43" s="210">
        <v>1</v>
      </c>
      <c r="M43" s="223">
        <v>0</v>
      </c>
      <c r="N43" s="223">
        <v>0</v>
      </c>
      <c r="O43" s="206">
        <v>17</v>
      </c>
      <c r="P43" s="223">
        <v>1</v>
      </c>
      <c r="Q43" s="214">
        <v>190</v>
      </c>
      <c r="R43" s="216" t="str">
        <f>lng_iteminfo!$O93</f>
        <v>평범하게 볼 수 있는 양.</v>
      </c>
      <c r="S43" s="216" t="s">
        <v>854</v>
      </c>
      <c r="T43" s="216" t="s">
        <v>791</v>
      </c>
      <c r="U43" s="216" t="s">
        <v>790</v>
      </c>
      <c r="V43" s="483">
        <v>20</v>
      </c>
      <c r="W43" s="216">
        <v>2744</v>
      </c>
      <c r="X43" s="219">
        <v>20</v>
      </c>
      <c r="Y43" s="216">
        <v>3</v>
      </c>
      <c r="Z43" s="216">
        <v>1</v>
      </c>
      <c r="AA43" s="216">
        <v>110</v>
      </c>
      <c r="AB43" s="216">
        <v>100</v>
      </c>
      <c r="AC43" s="141">
        <v>500</v>
      </c>
      <c r="AD43" s="216">
        <v>-1</v>
      </c>
      <c r="AE43" s="216">
        <v>1</v>
      </c>
      <c r="AF43" s="216">
        <v>1</v>
      </c>
      <c r="AG43" s="216">
        <v>27</v>
      </c>
      <c r="AH43" s="216">
        <f t="shared" ref="AH43:AH91" si="4">INT(Q43/10*1.5)</f>
        <v>28</v>
      </c>
      <c r="AI43" s="216">
        <v>1</v>
      </c>
      <c r="AJ43" s="216">
        <v>-1</v>
      </c>
      <c r="AK43" s="216">
        <v>0</v>
      </c>
      <c r="AL43" s="216">
        <v>2</v>
      </c>
    </row>
    <row r="44" spans="1:38" s="39" customFormat="1">
      <c r="A44" s="216"/>
      <c r="B44" s="216">
        <v>101</v>
      </c>
      <c r="C44" s="216" t="s">
        <v>787</v>
      </c>
      <c r="D44" s="216" t="s">
        <v>800</v>
      </c>
      <c r="E44" s="216" t="s">
        <v>789</v>
      </c>
      <c r="F44" s="223" t="str">
        <f>lng_iteminfo!$O65</f>
        <v>갈색 양</v>
      </c>
      <c r="G44" s="207">
        <v>1</v>
      </c>
      <c r="H44" s="223">
        <v>0</v>
      </c>
      <c r="I44" s="223" t="s">
        <v>506</v>
      </c>
      <c r="J44" s="223">
        <v>0</v>
      </c>
      <c r="K44" s="223">
        <v>2</v>
      </c>
      <c r="L44" s="210">
        <v>3</v>
      </c>
      <c r="M44" s="223">
        <v>0</v>
      </c>
      <c r="N44" s="223">
        <v>0</v>
      </c>
      <c r="O44" s="206">
        <v>22</v>
      </c>
      <c r="P44" s="223">
        <v>1</v>
      </c>
      <c r="Q44" s="214">
        <v>190</v>
      </c>
      <c r="R44" s="216" t="str">
        <f>lng_iteminfo!$O94</f>
        <v>갈색 털을 가진 양</v>
      </c>
      <c r="S44" s="216" t="s">
        <v>854</v>
      </c>
      <c r="T44" s="216" t="s">
        <v>791</v>
      </c>
      <c r="U44" s="216" t="s">
        <v>790</v>
      </c>
      <c r="V44" s="483">
        <v>30</v>
      </c>
      <c r="W44" s="216">
        <v>2689</v>
      </c>
      <c r="X44" s="219">
        <v>25</v>
      </c>
      <c r="Y44" s="216">
        <v>3</v>
      </c>
      <c r="Z44" s="216">
        <v>1</v>
      </c>
      <c r="AA44" s="216">
        <v>110</v>
      </c>
      <c r="AB44" s="216">
        <v>96</v>
      </c>
      <c r="AC44" s="141">
        <v>506</v>
      </c>
      <c r="AD44" s="216">
        <v>-1</v>
      </c>
      <c r="AE44" s="216">
        <v>7</v>
      </c>
      <c r="AF44" s="216">
        <v>1</v>
      </c>
      <c r="AG44" s="216">
        <v>28</v>
      </c>
      <c r="AH44" s="216">
        <f t="shared" si="4"/>
        <v>28</v>
      </c>
      <c r="AI44" s="216">
        <v>1</v>
      </c>
      <c r="AJ44" s="216">
        <v>-1</v>
      </c>
      <c r="AK44" s="216">
        <v>0</v>
      </c>
      <c r="AL44" s="216">
        <v>2</v>
      </c>
    </row>
    <row r="45" spans="1:38" s="39" customFormat="1">
      <c r="A45" s="216"/>
      <c r="B45" s="216">
        <v>102</v>
      </c>
      <c r="C45" s="216" t="s">
        <v>787</v>
      </c>
      <c r="D45" s="216" t="s">
        <v>800</v>
      </c>
      <c r="E45" s="216" t="s">
        <v>789</v>
      </c>
      <c r="F45" s="223" t="str">
        <f>lng_iteminfo!$O66</f>
        <v>분홍 양</v>
      </c>
      <c r="G45" s="207">
        <v>0</v>
      </c>
      <c r="H45" s="223">
        <v>0</v>
      </c>
      <c r="I45" s="223" t="s">
        <v>506</v>
      </c>
      <c r="J45" s="223">
        <v>0</v>
      </c>
      <c r="K45" s="223">
        <v>3</v>
      </c>
      <c r="L45" s="210">
        <v>0</v>
      </c>
      <c r="M45" s="223">
        <v>0</v>
      </c>
      <c r="N45" s="223">
        <v>0</v>
      </c>
      <c r="O45" s="206">
        <v>28</v>
      </c>
      <c r="P45" s="223">
        <v>1</v>
      </c>
      <c r="Q45" s="214">
        <v>240</v>
      </c>
      <c r="R45" s="216" t="str">
        <f>lng_iteminfo!$O95</f>
        <v>특이한 분홍색 털을 지닌 양.</v>
      </c>
      <c r="S45" s="216" t="s">
        <v>854</v>
      </c>
      <c r="T45" s="216" t="s">
        <v>791</v>
      </c>
      <c r="U45" s="216" t="s">
        <v>790</v>
      </c>
      <c r="V45" s="483">
        <v>32</v>
      </c>
      <c r="W45" s="216">
        <v>2635</v>
      </c>
      <c r="X45" s="219">
        <v>30</v>
      </c>
      <c r="Y45" s="216">
        <v>3</v>
      </c>
      <c r="Z45" s="216">
        <v>1</v>
      </c>
      <c r="AA45" s="216">
        <v>110</v>
      </c>
      <c r="AB45" s="216">
        <v>96</v>
      </c>
      <c r="AC45" s="141">
        <v>507</v>
      </c>
      <c r="AD45" s="216">
        <v>-1</v>
      </c>
      <c r="AE45" s="216">
        <v>8</v>
      </c>
      <c r="AF45" s="216">
        <v>1</v>
      </c>
      <c r="AG45" s="216">
        <v>28</v>
      </c>
      <c r="AH45" s="216">
        <f t="shared" si="4"/>
        <v>36</v>
      </c>
      <c r="AI45" s="216">
        <v>1</v>
      </c>
      <c r="AJ45" s="216">
        <v>-1</v>
      </c>
      <c r="AK45" s="216">
        <v>0</v>
      </c>
      <c r="AL45" s="216">
        <v>2</v>
      </c>
    </row>
    <row r="46" spans="1:38" s="39" customFormat="1">
      <c r="A46" s="216"/>
      <c r="B46" s="216">
        <v>103</v>
      </c>
      <c r="C46" s="216" t="s">
        <v>787</v>
      </c>
      <c r="D46" s="216" t="s">
        <v>800</v>
      </c>
      <c r="E46" s="216" t="s">
        <v>789</v>
      </c>
      <c r="F46" s="223" t="str">
        <f>lng_iteminfo!$O67</f>
        <v>검은양</v>
      </c>
      <c r="G46" s="207">
        <v>1</v>
      </c>
      <c r="H46" s="223">
        <v>0</v>
      </c>
      <c r="I46" s="223" t="s">
        <v>793</v>
      </c>
      <c r="J46" s="223">
        <v>0</v>
      </c>
      <c r="K46" s="223">
        <v>22</v>
      </c>
      <c r="L46" s="210">
        <v>5</v>
      </c>
      <c r="M46" s="223">
        <v>0</v>
      </c>
      <c r="N46" s="223">
        <v>0</v>
      </c>
      <c r="O46" s="206">
        <v>30</v>
      </c>
      <c r="P46" s="223">
        <v>1</v>
      </c>
      <c r="Q46" s="214">
        <v>250</v>
      </c>
      <c r="R46" s="216" t="str">
        <f>lng_iteminfo!$O96</f>
        <v>온통 검은 털로 뒤덮인 양.</v>
      </c>
      <c r="S46" s="216" t="s">
        <v>855</v>
      </c>
      <c r="T46" s="216" t="s">
        <v>792</v>
      </c>
      <c r="U46" s="216" t="s">
        <v>790</v>
      </c>
      <c r="V46" s="483">
        <v>32</v>
      </c>
      <c r="W46" s="216">
        <v>2646</v>
      </c>
      <c r="X46" s="217">
        <v>35</v>
      </c>
      <c r="Y46" s="216">
        <v>4</v>
      </c>
      <c r="Z46" s="216">
        <v>2</v>
      </c>
      <c r="AA46" s="216">
        <v>110</v>
      </c>
      <c r="AB46" s="216">
        <v>96</v>
      </c>
      <c r="AC46" s="141">
        <v>501</v>
      </c>
      <c r="AD46" s="216">
        <v>-1</v>
      </c>
      <c r="AE46" s="216">
        <v>1</v>
      </c>
      <c r="AF46" s="216">
        <v>1</v>
      </c>
      <c r="AG46" s="216">
        <v>28</v>
      </c>
      <c r="AH46" s="216">
        <f t="shared" si="4"/>
        <v>37</v>
      </c>
      <c r="AI46" s="216">
        <v>1</v>
      </c>
      <c r="AJ46" s="216">
        <v>-1</v>
      </c>
      <c r="AK46" s="216">
        <v>0</v>
      </c>
      <c r="AL46" s="216">
        <v>2</v>
      </c>
    </row>
    <row r="47" spans="1:38" s="39" customFormat="1">
      <c r="A47" s="216"/>
      <c r="B47" s="216">
        <v>104</v>
      </c>
      <c r="C47" s="216" t="s">
        <v>787</v>
      </c>
      <c r="D47" s="216" t="s">
        <v>800</v>
      </c>
      <c r="E47" s="216" t="s">
        <v>789</v>
      </c>
      <c r="F47" s="223" t="str">
        <f>lng_iteminfo!$O68</f>
        <v>노란별무늬 양</v>
      </c>
      <c r="G47" s="207">
        <v>0</v>
      </c>
      <c r="H47" s="223">
        <v>0</v>
      </c>
      <c r="I47" s="223" t="s">
        <v>793</v>
      </c>
      <c r="J47" s="223">
        <v>0</v>
      </c>
      <c r="K47" s="223">
        <v>22</v>
      </c>
      <c r="L47" s="210">
        <v>0</v>
      </c>
      <c r="M47" s="223">
        <v>0</v>
      </c>
      <c r="N47" s="223">
        <v>0</v>
      </c>
      <c r="O47" s="206">
        <v>38</v>
      </c>
      <c r="P47" s="223">
        <v>1</v>
      </c>
      <c r="Q47" s="214">
        <v>260</v>
      </c>
      <c r="R47" s="216" t="str">
        <f>lng_iteminfo!$O97</f>
        <v>별모양으로 노란색 털이 자란 특이한 검은 양.</v>
      </c>
      <c r="S47" s="216" t="s">
        <v>855</v>
      </c>
      <c r="T47" s="216" t="s">
        <v>792</v>
      </c>
      <c r="U47" s="216" t="s">
        <v>790</v>
      </c>
      <c r="V47" s="483">
        <v>100</v>
      </c>
      <c r="W47" s="216">
        <v>2593</v>
      </c>
      <c r="X47" s="217">
        <v>40</v>
      </c>
      <c r="Y47" s="216">
        <v>4</v>
      </c>
      <c r="Z47" s="216">
        <v>2</v>
      </c>
      <c r="AA47" s="216">
        <v>110</v>
      </c>
      <c r="AB47" s="216">
        <v>96</v>
      </c>
      <c r="AC47" s="141">
        <v>601</v>
      </c>
      <c r="AD47" s="216">
        <v>-1</v>
      </c>
      <c r="AE47" s="216">
        <v>9</v>
      </c>
      <c r="AF47" s="216">
        <v>2</v>
      </c>
      <c r="AG47" s="216">
        <v>28</v>
      </c>
      <c r="AH47" s="216">
        <f t="shared" si="4"/>
        <v>39</v>
      </c>
      <c r="AI47" s="216">
        <v>1</v>
      </c>
      <c r="AJ47" s="216">
        <v>-1</v>
      </c>
      <c r="AK47" s="216">
        <v>0</v>
      </c>
      <c r="AL47" s="216">
        <v>2</v>
      </c>
    </row>
    <row r="48" spans="1:38" s="39" customFormat="1">
      <c r="A48" s="216"/>
      <c r="B48" s="216">
        <v>105</v>
      </c>
      <c r="C48" s="216" t="s">
        <v>787</v>
      </c>
      <c r="D48" s="216" t="s">
        <v>800</v>
      </c>
      <c r="E48" s="216" t="s">
        <v>789</v>
      </c>
      <c r="F48" s="223" t="str">
        <f>lng_iteminfo!$O69</f>
        <v>파란별무늬 양</v>
      </c>
      <c r="G48" s="207">
        <v>1</v>
      </c>
      <c r="H48" s="223">
        <v>0</v>
      </c>
      <c r="I48" s="223" t="s">
        <v>707</v>
      </c>
      <c r="J48" s="223">
        <v>0</v>
      </c>
      <c r="K48" s="223">
        <v>6</v>
      </c>
      <c r="L48" s="210">
        <v>8</v>
      </c>
      <c r="M48" s="223">
        <v>0</v>
      </c>
      <c r="N48" s="223">
        <v>0</v>
      </c>
      <c r="O48" s="206">
        <v>42</v>
      </c>
      <c r="P48" s="223">
        <v>1</v>
      </c>
      <c r="Q48" s="214">
        <v>280</v>
      </c>
      <c r="R48" s="216" t="str">
        <f>lng_iteminfo!$O98</f>
        <v>검은 양중 가장 우수하다고 알려진 파란 별 무늬 양.</v>
      </c>
      <c r="S48" s="216" t="s">
        <v>855</v>
      </c>
      <c r="T48" s="216" t="s">
        <v>792</v>
      </c>
      <c r="U48" s="216" t="s">
        <v>790</v>
      </c>
      <c r="V48" s="483">
        <v>101</v>
      </c>
      <c r="W48" s="216">
        <v>2541</v>
      </c>
      <c r="X48" s="217">
        <v>45</v>
      </c>
      <c r="Y48" s="216">
        <v>4</v>
      </c>
      <c r="Z48" s="216">
        <v>2</v>
      </c>
      <c r="AA48" s="216">
        <v>110</v>
      </c>
      <c r="AB48" s="216">
        <v>92</v>
      </c>
      <c r="AC48" s="141">
        <v>603</v>
      </c>
      <c r="AD48" s="216">
        <v>-1</v>
      </c>
      <c r="AE48" s="216">
        <v>10</v>
      </c>
      <c r="AF48" s="216">
        <v>2</v>
      </c>
      <c r="AG48" s="216">
        <v>29</v>
      </c>
      <c r="AH48" s="216">
        <f t="shared" si="4"/>
        <v>42</v>
      </c>
      <c r="AI48" s="216">
        <v>1</v>
      </c>
      <c r="AJ48" s="216">
        <v>-1</v>
      </c>
      <c r="AK48" s="216">
        <v>0</v>
      </c>
      <c r="AL48" s="216">
        <v>2</v>
      </c>
    </row>
    <row r="49" spans="1:38" s="39" customFormat="1">
      <c r="A49" s="216"/>
      <c r="B49" s="216">
        <v>106</v>
      </c>
      <c r="C49" s="216" t="s">
        <v>787</v>
      </c>
      <c r="D49" s="216" t="s">
        <v>800</v>
      </c>
      <c r="E49" s="216" t="s">
        <v>789</v>
      </c>
      <c r="F49" s="223" t="str">
        <f>lng_iteminfo!$O70</f>
        <v>노랑 체크무늬 양</v>
      </c>
      <c r="G49" s="207">
        <v>0</v>
      </c>
      <c r="H49" s="223">
        <v>0</v>
      </c>
      <c r="I49" s="223" t="s">
        <v>793</v>
      </c>
      <c r="J49" s="223">
        <v>0</v>
      </c>
      <c r="K49" s="223">
        <v>7</v>
      </c>
      <c r="L49" s="210">
        <v>0</v>
      </c>
      <c r="M49" s="223">
        <v>0</v>
      </c>
      <c r="N49" s="223">
        <v>0</v>
      </c>
      <c r="O49" s="206">
        <v>50</v>
      </c>
      <c r="P49" s="223">
        <v>1</v>
      </c>
      <c r="Q49" s="214">
        <v>340</v>
      </c>
      <c r="R49" s="216" t="str">
        <f>lng_iteminfo!$O99</f>
        <v>예쁜 체크 무늬를 가진 양. 종종 식탁보로 오인받는다.</v>
      </c>
      <c r="S49" s="216" t="s">
        <v>855</v>
      </c>
      <c r="T49" s="216" t="s">
        <v>794</v>
      </c>
      <c r="U49" s="216" t="s">
        <v>790</v>
      </c>
      <c r="V49" s="483">
        <v>111</v>
      </c>
      <c r="W49" s="216">
        <v>2450</v>
      </c>
      <c r="X49" s="217">
        <v>50</v>
      </c>
      <c r="Y49" s="216">
        <v>5</v>
      </c>
      <c r="Z49" s="216">
        <v>2</v>
      </c>
      <c r="AA49" s="216">
        <v>110</v>
      </c>
      <c r="AB49" s="216">
        <v>89</v>
      </c>
      <c r="AC49" s="141">
        <v>502</v>
      </c>
      <c r="AD49" s="216">
        <v>-1</v>
      </c>
      <c r="AE49" s="216">
        <v>1</v>
      </c>
      <c r="AF49" s="216">
        <v>2</v>
      </c>
      <c r="AG49" s="216">
        <v>30</v>
      </c>
      <c r="AH49" s="216">
        <f t="shared" si="4"/>
        <v>51</v>
      </c>
      <c r="AI49" s="216">
        <v>2</v>
      </c>
      <c r="AJ49" s="216">
        <v>-1</v>
      </c>
      <c r="AK49" s="216">
        <v>0</v>
      </c>
      <c r="AL49" s="216">
        <v>2</v>
      </c>
    </row>
    <row r="50" spans="1:38" s="39" customFormat="1">
      <c r="A50" s="216"/>
      <c r="B50" s="216">
        <v>107</v>
      </c>
      <c r="C50" s="216" t="s">
        <v>787</v>
      </c>
      <c r="D50" s="216" t="s">
        <v>800</v>
      </c>
      <c r="E50" s="216" t="s">
        <v>789</v>
      </c>
      <c r="F50" s="223" t="str">
        <f>lng_iteminfo!$O71</f>
        <v>분홍 체크무늬 양</v>
      </c>
      <c r="G50" s="207">
        <v>1</v>
      </c>
      <c r="H50" s="223">
        <v>0</v>
      </c>
      <c r="I50" s="223" t="s">
        <v>793</v>
      </c>
      <c r="J50" s="223">
        <v>0</v>
      </c>
      <c r="K50" s="223">
        <v>8</v>
      </c>
      <c r="L50" s="210">
        <v>11</v>
      </c>
      <c r="M50" s="223">
        <v>0</v>
      </c>
      <c r="N50" s="223">
        <v>0</v>
      </c>
      <c r="O50" s="206">
        <v>54</v>
      </c>
      <c r="P50" s="223">
        <v>1</v>
      </c>
      <c r="Q50" s="214">
        <v>360</v>
      </c>
      <c r="R50" s="216" t="str">
        <f>lng_iteminfo!$O100</f>
        <v>분홍색 체크 무늬를 가진 우수한 양.</v>
      </c>
      <c r="S50" s="216" t="s">
        <v>856</v>
      </c>
      <c r="T50" s="216" t="s">
        <v>794</v>
      </c>
      <c r="U50" s="216" t="s">
        <v>790</v>
      </c>
      <c r="V50" s="483">
        <v>112</v>
      </c>
      <c r="W50" s="216">
        <v>2401</v>
      </c>
      <c r="X50" s="217">
        <v>55</v>
      </c>
      <c r="Y50" s="216">
        <v>5</v>
      </c>
      <c r="Z50" s="216">
        <v>3</v>
      </c>
      <c r="AA50" s="216">
        <v>110</v>
      </c>
      <c r="AB50" s="216">
        <v>86</v>
      </c>
      <c r="AC50" s="141">
        <v>602</v>
      </c>
      <c r="AD50" s="216">
        <v>-1</v>
      </c>
      <c r="AE50" s="216">
        <v>11</v>
      </c>
      <c r="AF50" s="216">
        <v>2</v>
      </c>
      <c r="AG50" s="216">
        <v>31</v>
      </c>
      <c r="AH50" s="216">
        <f t="shared" si="4"/>
        <v>54</v>
      </c>
      <c r="AI50" s="216">
        <v>2</v>
      </c>
      <c r="AJ50" s="216">
        <v>-1</v>
      </c>
      <c r="AK50" s="216">
        <v>0</v>
      </c>
      <c r="AL50" s="216">
        <v>2</v>
      </c>
    </row>
    <row r="51" spans="1:38" s="39" customFormat="1">
      <c r="A51" s="216"/>
      <c r="B51" s="216">
        <v>108</v>
      </c>
      <c r="C51" s="216" t="s">
        <v>787</v>
      </c>
      <c r="D51" s="216" t="s">
        <v>800</v>
      </c>
      <c r="E51" s="216" t="s">
        <v>789</v>
      </c>
      <c r="F51" s="223" t="str">
        <f>lng_iteminfo!$O72</f>
        <v>하늘색 체크무늬 양</v>
      </c>
      <c r="G51" s="207">
        <v>0</v>
      </c>
      <c r="H51" s="223">
        <v>0</v>
      </c>
      <c r="I51" s="223" t="s">
        <v>795</v>
      </c>
      <c r="J51" s="223">
        <v>0</v>
      </c>
      <c r="K51" s="223">
        <v>26</v>
      </c>
      <c r="L51" s="210">
        <v>0</v>
      </c>
      <c r="M51" s="223">
        <v>0</v>
      </c>
      <c r="N51" s="223">
        <v>0</v>
      </c>
      <c r="O51" s="206">
        <v>64</v>
      </c>
      <c r="P51" s="223">
        <v>1</v>
      </c>
      <c r="Q51" s="214">
        <v>360</v>
      </c>
      <c r="R51" s="216" t="str">
        <f>lng_iteminfo!$O101</f>
        <v>체크무늬를 가진 양들에거도 가장 우수한 하늘색 체크무늬 양.</v>
      </c>
      <c r="S51" s="216" t="s">
        <v>857</v>
      </c>
      <c r="T51" s="216" t="s">
        <v>794</v>
      </c>
      <c r="U51" s="216" t="s">
        <v>790</v>
      </c>
      <c r="V51" s="483">
        <v>121</v>
      </c>
      <c r="W51" s="216">
        <v>2352</v>
      </c>
      <c r="X51" s="217">
        <v>60</v>
      </c>
      <c r="Y51" s="216">
        <v>5</v>
      </c>
      <c r="Z51" s="216">
        <v>3</v>
      </c>
      <c r="AA51" s="216">
        <v>110</v>
      </c>
      <c r="AB51" s="216">
        <v>86</v>
      </c>
      <c r="AC51" s="141">
        <v>604</v>
      </c>
      <c r="AD51" s="216">
        <v>-1</v>
      </c>
      <c r="AE51" s="216">
        <v>12</v>
      </c>
      <c r="AF51" s="216">
        <v>2</v>
      </c>
      <c r="AG51" s="216">
        <v>31</v>
      </c>
      <c r="AH51" s="216">
        <f t="shared" si="4"/>
        <v>54</v>
      </c>
      <c r="AI51" s="216">
        <v>2</v>
      </c>
      <c r="AJ51" s="216">
        <v>-1</v>
      </c>
      <c r="AK51" s="216">
        <v>0</v>
      </c>
      <c r="AL51" s="216">
        <v>2</v>
      </c>
    </row>
    <row r="52" spans="1:38" s="39" customFormat="1">
      <c r="A52" s="216"/>
      <c r="B52" s="216">
        <v>109</v>
      </c>
      <c r="C52" s="216" t="s">
        <v>787</v>
      </c>
      <c r="D52" s="216" t="s">
        <v>800</v>
      </c>
      <c r="E52" s="216" t="s">
        <v>789</v>
      </c>
      <c r="F52" s="223" t="str">
        <f>lng_iteminfo!$O73</f>
        <v>봉제 인형 양</v>
      </c>
      <c r="G52" s="207">
        <v>1</v>
      </c>
      <c r="H52" s="223">
        <v>0</v>
      </c>
      <c r="I52" s="223" t="s">
        <v>795</v>
      </c>
      <c r="J52" s="223">
        <v>0</v>
      </c>
      <c r="K52" s="223">
        <v>10</v>
      </c>
      <c r="L52" s="210">
        <v>14</v>
      </c>
      <c r="M52" s="223">
        <v>0</v>
      </c>
      <c r="N52" s="223">
        <v>0</v>
      </c>
      <c r="O52" s="206">
        <v>70</v>
      </c>
      <c r="P52" s="223">
        <v>1</v>
      </c>
      <c r="Q52" s="214">
        <v>390</v>
      </c>
      <c r="R52" s="216" t="str">
        <f>lng_iteminfo!$O102</f>
        <v>마치 인형같이 생긴 포근한 양. 바코드는 사실 찍히지 않는다.</v>
      </c>
      <c r="S52" s="216" t="s">
        <v>857</v>
      </c>
      <c r="T52" s="216" t="s">
        <v>796</v>
      </c>
      <c r="U52" s="216" t="s">
        <v>790</v>
      </c>
      <c r="V52" s="483">
        <v>122</v>
      </c>
      <c r="W52" s="216">
        <v>2254</v>
      </c>
      <c r="X52" s="217">
        <v>65</v>
      </c>
      <c r="Y52" s="216">
        <v>6</v>
      </c>
      <c r="Z52" s="216">
        <v>3</v>
      </c>
      <c r="AA52" s="216">
        <v>110</v>
      </c>
      <c r="AB52" s="216">
        <v>80</v>
      </c>
      <c r="AC52" s="141">
        <v>503</v>
      </c>
      <c r="AD52" s="216">
        <v>-1</v>
      </c>
      <c r="AE52" s="216">
        <v>1</v>
      </c>
      <c r="AF52" s="216">
        <v>2</v>
      </c>
      <c r="AG52" s="216">
        <v>33</v>
      </c>
      <c r="AH52" s="216">
        <f t="shared" si="4"/>
        <v>58</v>
      </c>
      <c r="AI52" s="216">
        <v>2</v>
      </c>
      <c r="AJ52" s="216">
        <v>-1</v>
      </c>
      <c r="AK52" s="216">
        <v>0</v>
      </c>
      <c r="AL52" s="216">
        <v>5</v>
      </c>
    </row>
    <row r="53" spans="1:38" s="39" customFormat="1">
      <c r="A53" s="216"/>
      <c r="B53" s="216">
        <v>110</v>
      </c>
      <c r="C53" s="216" t="s">
        <v>787</v>
      </c>
      <c r="D53" s="216" t="s">
        <v>800</v>
      </c>
      <c r="E53" s="216" t="s">
        <v>789</v>
      </c>
      <c r="F53" s="223" t="str">
        <f>lng_iteminfo!$O74</f>
        <v>늑대가죽 양</v>
      </c>
      <c r="G53" s="207">
        <v>0</v>
      </c>
      <c r="H53" s="223">
        <v>0</v>
      </c>
      <c r="I53" s="223" t="s">
        <v>795</v>
      </c>
      <c r="J53" s="223">
        <v>0</v>
      </c>
      <c r="K53" s="223">
        <v>11</v>
      </c>
      <c r="L53" s="210">
        <v>0</v>
      </c>
      <c r="M53" s="223">
        <v>0</v>
      </c>
      <c r="N53" s="223">
        <v>0</v>
      </c>
      <c r="O53" s="206">
        <v>77</v>
      </c>
      <c r="P53" s="223">
        <v>1</v>
      </c>
      <c r="Q53" s="214">
        <v>430</v>
      </c>
      <c r="R53" s="216" t="str">
        <f>lng_iteminfo!$O103</f>
        <v>늑대로 부터 보호하기 위해 늑대 가죽을 뒤집어 씌워놓은 양. 사실 별 효과는 없다.</v>
      </c>
      <c r="S53" s="216" t="s">
        <v>857</v>
      </c>
      <c r="T53" s="216" t="s">
        <v>796</v>
      </c>
      <c r="U53" s="216" t="s">
        <v>790</v>
      </c>
      <c r="V53" s="483">
        <v>132</v>
      </c>
      <c r="W53" s="216">
        <v>2208</v>
      </c>
      <c r="X53" s="217">
        <v>70</v>
      </c>
      <c r="Y53" s="216">
        <v>6</v>
      </c>
      <c r="Z53" s="216">
        <v>3</v>
      </c>
      <c r="AA53" s="216">
        <v>110</v>
      </c>
      <c r="AB53" s="216">
        <v>80</v>
      </c>
      <c r="AC53" s="141">
        <v>505</v>
      </c>
      <c r="AD53" s="216">
        <v>-1</v>
      </c>
      <c r="AE53" s="216">
        <v>1</v>
      </c>
      <c r="AF53" s="216">
        <v>3</v>
      </c>
      <c r="AG53" s="216">
        <v>33</v>
      </c>
      <c r="AH53" s="216">
        <f t="shared" si="4"/>
        <v>64</v>
      </c>
      <c r="AI53" s="216">
        <v>2</v>
      </c>
      <c r="AJ53" s="216">
        <v>-1</v>
      </c>
      <c r="AK53" s="216">
        <v>0</v>
      </c>
      <c r="AL53" s="216">
        <v>2</v>
      </c>
    </row>
    <row r="54" spans="1:38" s="39" customFormat="1">
      <c r="A54" s="216"/>
      <c r="B54" s="216">
        <v>111</v>
      </c>
      <c r="C54" s="216" t="s">
        <v>787</v>
      </c>
      <c r="D54" s="216" t="s">
        <v>800</v>
      </c>
      <c r="E54" s="216" t="s">
        <v>789</v>
      </c>
      <c r="F54" s="223" t="str">
        <f>lng_iteminfo!$O75</f>
        <v>시크한 검은 양</v>
      </c>
      <c r="G54" s="207">
        <v>1</v>
      </c>
      <c r="H54" s="223">
        <v>0</v>
      </c>
      <c r="I54" s="223" t="s">
        <v>795</v>
      </c>
      <c r="J54" s="223">
        <v>0</v>
      </c>
      <c r="K54" s="223">
        <v>26</v>
      </c>
      <c r="L54" s="210">
        <v>19</v>
      </c>
      <c r="M54" s="223">
        <v>0</v>
      </c>
      <c r="N54" s="223">
        <v>0</v>
      </c>
      <c r="O54" s="206">
        <v>81</v>
      </c>
      <c r="P54" s="223">
        <v>1</v>
      </c>
      <c r="Q54" s="214">
        <v>450</v>
      </c>
      <c r="R54" s="216" t="str">
        <f>lng_iteminfo!$O104</f>
        <v>항상 텃을 빳빳하게 유지하는 멋쟁이 양. 생김새와는 달리 신사적이다.</v>
      </c>
      <c r="S54" s="216" t="s">
        <v>858</v>
      </c>
      <c r="T54" s="216" t="s">
        <v>796</v>
      </c>
      <c r="U54" s="216" t="s">
        <v>790</v>
      </c>
      <c r="V54" s="483">
        <v>200</v>
      </c>
      <c r="W54" s="216">
        <v>2163</v>
      </c>
      <c r="X54" s="217">
        <v>75</v>
      </c>
      <c r="Y54" s="216">
        <v>6</v>
      </c>
      <c r="Z54" s="216">
        <v>4</v>
      </c>
      <c r="AA54" s="216">
        <v>110</v>
      </c>
      <c r="AB54" s="216">
        <v>78</v>
      </c>
      <c r="AC54" s="141">
        <v>508</v>
      </c>
      <c r="AD54" s="216">
        <v>-1</v>
      </c>
      <c r="AE54" s="216">
        <v>1</v>
      </c>
      <c r="AF54" s="216">
        <v>3</v>
      </c>
      <c r="AG54" s="216">
        <v>34</v>
      </c>
      <c r="AH54" s="216">
        <f t="shared" si="4"/>
        <v>67</v>
      </c>
      <c r="AI54" s="216">
        <v>2</v>
      </c>
      <c r="AJ54" s="216">
        <v>-1</v>
      </c>
      <c r="AK54" s="216">
        <v>0</v>
      </c>
      <c r="AL54" s="216">
        <v>2</v>
      </c>
    </row>
    <row r="55" spans="1:38" s="39" customFormat="1">
      <c r="A55" s="216"/>
      <c r="B55" s="216">
        <v>112</v>
      </c>
      <c r="C55" s="216" t="s">
        <v>787</v>
      </c>
      <c r="D55" s="216" t="s">
        <v>800</v>
      </c>
      <c r="E55" s="216" t="s">
        <v>789</v>
      </c>
      <c r="F55" s="223" t="str">
        <f>lng_iteminfo!$O76</f>
        <v>얼짱 양</v>
      </c>
      <c r="G55" s="207">
        <v>0</v>
      </c>
      <c r="H55" s="223">
        <v>0</v>
      </c>
      <c r="I55" s="223" t="s">
        <v>797</v>
      </c>
      <c r="J55" s="223">
        <v>0</v>
      </c>
      <c r="K55" s="223">
        <v>13</v>
      </c>
      <c r="L55" s="210">
        <v>0</v>
      </c>
      <c r="M55" s="223">
        <v>0</v>
      </c>
      <c r="N55" s="223">
        <v>0</v>
      </c>
      <c r="O55" s="206">
        <v>107</v>
      </c>
      <c r="P55" s="223">
        <v>1</v>
      </c>
      <c r="Q55" s="214">
        <v>510</v>
      </c>
      <c r="R55" s="216" t="str">
        <f>lng_iteminfo!$O105</f>
        <v>예쁜 양 뽑기 대회에서 우승한 양으로 공주병 기질이 강하다.</v>
      </c>
      <c r="S55" s="216" t="s">
        <v>858</v>
      </c>
      <c r="T55" s="216" t="s">
        <v>798</v>
      </c>
      <c r="U55" s="216" t="s">
        <v>790</v>
      </c>
      <c r="V55" s="483">
        <v>211</v>
      </c>
      <c r="W55" s="216">
        <v>2100</v>
      </c>
      <c r="X55" s="219">
        <v>100</v>
      </c>
      <c r="Y55" s="216">
        <v>7</v>
      </c>
      <c r="Z55" s="216">
        <v>4</v>
      </c>
      <c r="AA55" s="216">
        <v>110</v>
      </c>
      <c r="AB55" s="216">
        <v>75</v>
      </c>
      <c r="AC55" s="141">
        <v>504</v>
      </c>
      <c r="AD55" s="216">
        <v>-1</v>
      </c>
      <c r="AE55" s="216">
        <v>1</v>
      </c>
      <c r="AF55" s="216">
        <v>3</v>
      </c>
      <c r="AG55" s="216">
        <v>35</v>
      </c>
      <c r="AH55" s="216">
        <f t="shared" si="4"/>
        <v>76</v>
      </c>
      <c r="AI55" s="216">
        <v>3</v>
      </c>
      <c r="AJ55" s="216">
        <v>-1</v>
      </c>
      <c r="AK55" s="216">
        <v>0</v>
      </c>
      <c r="AL55" s="216">
        <v>2</v>
      </c>
    </row>
    <row r="56" spans="1:38" s="39" customFormat="1">
      <c r="A56" s="216"/>
      <c r="B56" s="216">
        <v>113</v>
      </c>
      <c r="C56" s="216" t="s">
        <v>787</v>
      </c>
      <c r="D56" s="216" t="s">
        <v>800</v>
      </c>
      <c r="E56" s="216" t="s">
        <v>789</v>
      </c>
      <c r="F56" s="223" t="str">
        <f>lng_iteminfo!$O77</f>
        <v>뭉게뭉게 구름 양</v>
      </c>
      <c r="G56" s="207">
        <v>0</v>
      </c>
      <c r="H56" s="223">
        <v>0</v>
      </c>
      <c r="I56" s="223" t="s">
        <v>797</v>
      </c>
      <c r="J56" s="223">
        <v>0</v>
      </c>
      <c r="K56" s="223">
        <v>14</v>
      </c>
      <c r="L56" s="210">
        <v>0</v>
      </c>
      <c r="M56" s="223">
        <v>0</v>
      </c>
      <c r="N56" s="223">
        <v>0</v>
      </c>
      <c r="O56" s="206">
        <v>131</v>
      </c>
      <c r="P56" s="223">
        <v>1</v>
      </c>
      <c r="Q56" s="214">
        <v>550</v>
      </c>
      <c r="R56" s="216" t="str">
        <f>lng_iteminfo!$O106</f>
        <v>구름같이 생긴 포근한 털을 가진 양으로 여러마리가 모여있으면 간혹 구름떼로 오인받는다.</v>
      </c>
      <c r="S56" s="216" t="s">
        <v>858</v>
      </c>
      <c r="T56" s="216" t="s">
        <v>798</v>
      </c>
      <c r="U56" s="216" t="s">
        <v>790</v>
      </c>
      <c r="V56" s="483">
        <v>222</v>
      </c>
      <c r="W56" s="216">
        <v>2058</v>
      </c>
      <c r="X56" s="219">
        <v>120</v>
      </c>
      <c r="Y56" s="216">
        <v>7</v>
      </c>
      <c r="Z56" s="216">
        <v>4</v>
      </c>
      <c r="AA56" s="216">
        <v>110</v>
      </c>
      <c r="AB56" s="216">
        <v>73</v>
      </c>
      <c r="AC56" s="141">
        <v>509</v>
      </c>
      <c r="AD56" s="216">
        <v>-1</v>
      </c>
      <c r="AE56" s="216">
        <v>1</v>
      </c>
      <c r="AF56" s="216">
        <v>3</v>
      </c>
      <c r="AG56" s="216">
        <v>36</v>
      </c>
      <c r="AH56" s="216">
        <f t="shared" si="4"/>
        <v>82</v>
      </c>
      <c r="AI56" s="216">
        <v>3</v>
      </c>
      <c r="AJ56" s="216">
        <v>-1</v>
      </c>
      <c r="AK56" s="216">
        <v>0</v>
      </c>
      <c r="AL56" s="216">
        <v>2</v>
      </c>
    </row>
    <row r="57" spans="1:38" s="39" customFormat="1">
      <c r="A57" s="216"/>
      <c r="B57" s="216">
        <v>114</v>
      </c>
      <c r="C57" s="216" t="s">
        <v>787</v>
      </c>
      <c r="D57" s="216" t="s">
        <v>800</v>
      </c>
      <c r="E57" s="216" t="s">
        <v>789</v>
      </c>
      <c r="F57" s="223" t="str">
        <f>lng_iteminfo!$O78</f>
        <v>황금뿔 양</v>
      </c>
      <c r="G57" s="207">
        <v>0</v>
      </c>
      <c r="H57" s="223">
        <v>0</v>
      </c>
      <c r="I57" s="223" t="s">
        <v>797</v>
      </c>
      <c r="J57" s="223">
        <v>0</v>
      </c>
      <c r="K57" s="223">
        <v>15</v>
      </c>
      <c r="L57" s="210">
        <v>0</v>
      </c>
      <c r="M57" s="223">
        <v>0</v>
      </c>
      <c r="N57" s="223">
        <v>0</v>
      </c>
      <c r="O57" s="206">
        <v>148</v>
      </c>
      <c r="P57" s="223">
        <v>1</v>
      </c>
      <c r="Q57" s="214">
        <v>620</v>
      </c>
      <c r="R57" s="216" t="str">
        <f>lng_iteminfo!$O107</f>
        <v>양중에서도 강인하기로 소문난 황금색 뿔을 가진 양이다.</v>
      </c>
      <c r="S57" s="216" t="s">
        <v>858</v>
      </c>
      <c r="T57" s="216" t="s">
        <v>798</v>
      </c>
      <c r="U57" s="216" t="s">
        <v>790</v>
      </c>
      <c r="V57" s="483">
        <v>232</v>
      </c>
      <c r="W57" s="216">
        <v>2016</v>
      </c>
      <c r="X57" s="219">
        <v>140</v>
      </c>
      <c r="Y57" s="216">
        <v>7</v>
      </c>
      <c r="Z57" s="216">
        <v>4</v>
      </c>
      <c r="AA57" s="216">
        <v>110</v>
      </c>
      <c r="AB57" s="216">
        <v>73</v>
      </c>
      <c r="AC57" s="141">
        <v>510</v>
      </c>
      <c r="AD57" s="216">
        <v>-1</v>
      </c>
      <c r="AE57" s="216">
        <v>1</v>
      </c>
      <c r="AF57" s="216">
        <v>4</v>
      </c>
      <c r="AG57" s="216">
        <v>36</v>
      </c>
      <c r="AH57" s="216">
        <f t="shared" si="4"/>
        <v>93</v>
      </c>
      <c r="AI57" s="216">
        <v>3</v>
      </c>
      <c r="AJ57" s="216">
        <v>-1</v>
      </c>
      <c r="AK57" s="216">
        <v>0</v>
      </c>
      <c r="AL57" s="216">
        <v>2</v>
      </c>
    </row>
    <row r="58" spans="1:38" s="221" customFormat="1">
      <c r="A58" s="224"/>
      <c r="B58" s="224">
        <v>115</v>
      </c>
      <c r="C58" s="224" t="s">
        <v>787</v>
      </c>
      <c r="D58" s="224" t="s">
        <v>800</v>
      </c>
      <c r="E58" s="224" t="s">
        <v>789</v>
      </c>
      <c r="F58" s="224" t="str">
        <f>lng_iteminfo!$O79</f>
        <v>황금털 양</v>
      </c>
      <c r="G58" s="222">
        <v>0</v>
      </c>
      <c r="H58" s="224">
        <v>0</v>
      </c>
      <c r="I58" s="224" t="s">
        <v>797</v>
      </c>
      <c r="J58" s="224">
        <v>0</v>
      </c>
      <c r="K58" s="224">
        <v>15</v>
      </c>
      <c r="L58" s="224">
        <v>0</v>
      </c>
      <c r="M58" s="224">
        <v>0</v>
      </c>
      <c r="N58" s="224">
        <v>0</v>
      </c>
      <c r="O58" s="224">
        <v>160</v>
      </c>
      <c r="P58" s="224">
        <v>1</v>
      </c>
      <c r="Q58" s="224">
        <v>620</v>
      </c>
      <c r="R58" s="224" t="str">
        <f>lng_iteminfo!$O108</f>
        <v>주인에게 행운을 가져다 준다고 믿어지는 황금빛 털을 가진 양.^^[e4aa00][특수 능력][-]배치시 동물들의 코인 획득 확률 상승.</v>
      </c>
      <c r="S58" s="224" t="s">
        <v>858</v>
      </c>
      <c r="T58" s="224" t="s">
        <v>798</v>
      </c>
      <c r="U58" s="224" t="s">
        <v>790</v>
      </c>
      <c r="V58" s="483">
        <v>241</v>
      </c>
      <c r="W58" s="224">
        <v>2058</v>
      </c>
      <c r="X58" s="224">
        <v>115</v>
      </c>
      <c r="Y58" s="224">
        <v>6</v>
      </c>
      <c r="Z58" s="224">
        <v>4</v>
      </c>
      <c r="AA58" s="224">
        <v>110</v>
      </c>
      <c r="AB58" s="224">
        <v>78</v>
      </c>
      <c r="AC58" s="224">
        <v>605</v>
      </c>
      <c r="AD58" s="224">
        <v>-1</v>
      </c>
      <c r="AE58" s="224">
        <v>1</v>
      </c>
      <c r="AF58" s="224">
        <v>3</v>
      </c>
      <c r="AG58" s="224">
        <v>28</v>
      </c>
      <c r="AH58" s="224">
        <f t="shared" si="4"/>
        <v>93</v>
      </c>
      <c r="AI58" s="224">
        <v>3</v>
      </c>
      <c r="AJ58" s="224">
        <v>302</v>
      </c>
      <c r="AK58" s="224">
        <v>0</v>
      </c>
      <c r="AL58" s="293">
        <v>20</v>
      </c>
    </row>
    <row r="59" spans="1:38" s="211" customFormat="1">
      <c r="A59" s="215"/>
      <c r="B59" s="215">
        <v>116</v>
      </c>
      <c r="C59" s="215" t="s">
        <v>787</v>
      </c>
      <c r="D59" s="215" t="s">
        <v>800</v>
      </c>
      <c r="E59" s="215" t="s">
        <v>789</v>
      </c>
      <c r="F59" s="215" t="str">
        <f>lng_iteminfo!$O80</f>
        <v>흑인 양</v>
      </c>
      <c r="G59" s="212">
        <v>0</v>
      </c>
      <c r="H59" s="215">
        <v>0</v>
      </c>
      <c r="I59" s="215" t="s">
        <v>797</v>
      </c>
      <c r="J59" s="215">
        <v>0</v>
      </c>
      <c r="K59" s="215">
        <v>15</v>
      </c>
      <c r="L59" s="215">
        <v>0</v>
      </c>
      <c r="M59" s="215">
        <v>0</v>
      </c>
      <c r="N59" s="215">
        <v>0</v>
      </c>
      <c r="O59" s="215">
        <v>180</v>
      </c>
      <c r="P59" s="215">
        <v>1</v>
      </c>
      <c r="Q59" s="215">
        <v>620</v>
      </c>
      <c r="R59" s="215" t="str">
        <f>lng_iteminfo!$O109</f>
        <v>최고의 성능에 생산량이 조금 상승</v>
      </c>
      <c r="S59" s="215" t="s">
        <v>858</v>
      </c>
      <c r="T59" s="215" t="s">
        <v>798</v>
      </c>
      <c r="U59" s="215" t="s">
        <v>790</v>
      </c>
      <c r="V59" s="215">
        <v>222</v>
      </c>
      <c r="W59" s="215">
        <v>2016</v>
      </c>
      <c r="X59" s="215">
        <v>140</v>
      </c>
      <c r="Y59" s="215">
        <v>7</v>
      </c>
      <c r="Z59" s="215">
        <v>3</v>
      </c>
      <c r="AA59" s="215">
        <v>110</v>
      </c>
      <c r="AB59" s="215">
        <v>73</v>
      </c>
      <c r="AC59" s="141">
        <v>606</v>
      </c>
      <c r="AD59" s="215">
        <v>-1</v>
      </c>
      <c r="AE59" s="215">
        <v>1</v>
      </c>
      <c r="AF59" s="215">
        <v>3</v>
      </c>
      <c r="AG59" s="215">
        <v>28</v>
      </c>
      <c r="AH59" s="215">
        <f t="shared" si="4"/>
        <v>93</v>
      </c>
      <c r="AI59" s="215">
        <v>3</v>
      </c>
      <c r="AJ59" s="215">
        <v>-1</v>
      </c>
      <c r="AK59" s="215">
        <v>0</v>
      </c>
      <c r="AL59" s="219">
        <v>2</v>
      </c>
    </row>
    <row r="60" spans="1:38" s="211" customFormat="1">
      <c r="A60" s="291"/>
      <c r="B60" s="291">
        <v>117</v>
      </c>
      <c r="C60" s="291" t="s">
        <v>787</v>
      </c>
      <c r="D60" s="291" t="s">
        <v>800</v>
      </c>
      <c r="E60" s="291" t="s">
        <v>789</v>
      </c>
      <c r="F60" s="325" t="str">
        <f>lng_iteminfo!$O81</f>
        <v>별빛털 양</v>
      </c>
      <c r="G60" s="292">
        <v>0</v>
      </c>
      <c r="H60" s="291">
        <v>0</v>
      </c>
      <c r="I60" s="291" t="s">
        <v>797</v>
      </c>
      <c r="J60" s="291">
        <v>0</v>
      </c>
      <c r="K60" s="291">
        <v>15</v>
      </c>
      <c r="L60" s="291">
        <v>0</v>
      </c>
      <c r="M60" s="291">
        <v>0</v>
      </c>
      <c r="N60" s="291">
        <v>0</v>
      </c>
      <c r="O60" s="291">
        <v>270</v>
      </c>
      <c r="P60" s="291">
        <v>1</v>
      </c>
      <c r="Q60" s="291">
        <v>620</v>
      </c>
      <c r="R60" s="348" t="str">
        <f>lng_iteminfo!$O110</f>
        <v>밤하늘 같은 신비한 털을 가진 양. ^^[e4aa00][특수 능력][-] 매달마다 일정 확률로 임의의 동물을 자신과 동일한 동물로 복제.</v>
      </c>
      <c r="S60" s="291" t="s">
        <v>858</v>
      </c>
      <c r="T60" s="291" t="s">
        <v>798</v>
      </c>
      <c r="U60" s="291" t="s">
        <v>790</v>
      </c>
      <c r="V60" s="484">
        <v>411</v>
      </c>
      <c r="W60" s="291">
        <v>2016</v>
      </c>
      <c r="X60" s="294">
        <v>280</v>
      </c>
      <c r="Y60" s="291">
        <v>12</v>
      </c>
      <c r="Z60" s="291">
        <v>6</v>
      </c>
      <c r="AA60" s="291">
        <v>110</v>
      </c>
      <c r="AB60" s="291">
        <v>73</v>
      </c>
      <c r="AC60" s="291">
        <v>607</v>
      </c>
      <c r="AD60" s="291">
        <v>-1</v>
      </c>
      <c r="AE60" s="291">
        <v>1</v>
      </c>
      <c r="AF60" s="291">
        <v>5</v>
      </c>
      <c r="AG60" s="291">
        <v>46</v>
      </c>
      <c r="AH60" s="291">
        <v>118</v>
      </c>
      <c r="AI60" s="291">
        <v>5</v>
      </c>
      <c r="AJ60" s="291">
        <v>323</v>
      </c>
      <c r="AK60" s="291">
        <v>0</v>
      </c>
      <c r="AL60" s="215">
        <v>30</v>
      </c>
    </row>
    <row r="61" spans="1:38" s="169" customFormat="1">
      <c r="B61" s="169">
        <v>118</v>
      </c>
      <c r="C61" s="169" t="s">
        <v>787</v>
      </c>
      <c r="D61" s="169" t="s">
        <v>800</v>
      </c>
      <c r="E61" s="169" t="s">
        <v>789</v>
      </c>
      <c r="F61" s="169" t="str">
        <f>lng_iteminfo!$O82</f>
        <v>승리한거 양!</v>
      </c>
      <c r="G61" s="227">
        <v>0</v>
      </c>
      <c r="H61" s="169">
        <v>0</v>
      </c>
      <c r="I61" s="169" t="s">
        <v>795</v>
      </c>
      <c r="J61" s="169">
        <v>0</v>
      </c>
      <c r="K61" s="169">
        <v>26</v>
      </c>
      <c r="L61" s="169">
        <v>1</v>
      </c>
      <c r="M61" s="169">
        <v>0</v>
      </c>
      <c r="N61" s="169">
        <v>0</v>
      </c>
      <c r="O61" s="169">
        <v>81</v>
      </c>
      <c r="P61" s="169">
        <v>1</v>
      </c>
      <c r="Q61" s="169">
        <v>450</v>
      </c>
      <c r="R61" s="169" t="str">
        <f>lng_iteminfo!$O111</f>
        <v>우리나라가 또 이긴거양? 그런거양?</v>
      </c>
      <c r="S61" s="169" t="s">
        <v>858</v>
      </c>
      <c r="T61" s="169" t="s">
        <v>796</v>
      </c>
      <c r="U61" s="169" t="s">
        <v>790</v>
      </c>
      <c r="V61" s="484">
        <v>202</v>
      </c>
      <c r="W61" s="169">
        <v>2163</v>
      </c>
      <c r="X61" s="169">
        <v>80</v>
      </c>
      <c r="Y61" s="169">
        <v>6</v>
      </c>
      <c r="Z61" s="169">
        <v>4</v>
      </c>
      <c r="AA61" s="169">
        <v>110</v>
      </c>
      <c r="AB61" s="169">
        <v>78</v>
      </c>
      <c r="AC61" s="169">
        <v>608</v>
      </c>
      <c r="AD61" s="169">
        <v>-1</v>
      </c>
      <c r="AE61" s="169">
        <v>1</v>
      </c>
      <c r="AF61" s="169">
        <v>3</v>
      </c>
      <c r="AG61" s="169">
        <v>34</v>
      </c>
      <c r="AH61" s="169">
        <v>67</v>
      </c>
      <c r="AI61" s="169">
        <v>2</v>
      </c>
      <c r="AJ61" s="169">
        <v>-1</v>
      </c>
      <c r="AK61" s="169">
        <v>0</v>
      </c>
      <c r="AL61" s="169">
        <v>2</v>
      </c>
    </row>
    <row r="62" spans="1:38" s="208" customFormat="1">
      <c r="B62" s="208">
        <v>119</v>
      </c>
      <c r="C62" s="208" t="s">
        <v>787</v>
      </c>
      <c r="D62" s="208" t="s">
        <v>800</v>
      </c>
      <c r="E62" s="208" t="s">
        <v>789</v>
      </c>
      <c r="F62" s="208" t="str">
        <f>lng_iteminfo!$O83</f>
        <v>솜사탕 양</v>
      </c>
      <c r="G62" s="309">
        <v>0</v>
      </c>
      <c r="H62" s="208">
        <v>0</v>
      </c>
      <c r="I62" s="208" t="s">
        <v>797</v>
      </c>
      <c r="J62" s="208">
        <v>0</v>
      </c>
      <c r="K62" s="208">
        <v>15</v>
      </c>
      <c r="L62" s="208">
        <v>0</v>
      </c>
      <c r="M62" s="208">
        <v>0</v>
      </c>
      <c r="N62" s="208">
        <v>0</v>
      </c>
      <c r="O62" s="208">
        <v>170</v>
      </c>
      <c r="P62" s="208">
        <v>1</v>
      </c>
      <c r="Q62" s="208">
        <v>1000</v>
      </c>
      <c r="R62" s="208" t="str">
        <f>lng_iteminfo!$O112</f>
        <v>달콤한 털을 만들어 내는 양. 사과맛이 난다고 한다!</v>
      </c>
      <c r="S62" s="208" t="s">
        <v>858</v>
      </c>
      <c r="T62" s="208" t="s">
        <v>798</v>
      </c>
      <c r="U62" s="208" t="s">
        <v>790</v>
      </c>
      <c r="V62" s="484">
        <v>241</v>
      </c>
      <c r="W62" s="208">
        <v>2016</v>
      </c>
      <c r="X62" s="208">
        <v>160</v>
      </c>
      <c r="Y62" s="208">
        <v>8</v>
      </c>
      <c r="Z62" s="208">
        <v>5</v>
      </c>
      <c r="AA62" s="208">
        <v>110</v>
      </c>
      <c r="AB62" s="208">
        <v>73</v>
      </c>
      <c r="AC62" s="208">
        <v>609</v>
      </c>
      <c r="AD62" s="208">
        <v>-1</v>
      </c>
      <c r="AE62" s="208">
        <v>1</v>
      </c>
      <c r="AF62" s="208">
        <v>5</v>
      </c>
      <c r="AG62" s="208">
        <v>46</v>
      </c>
      <c r="AH62" s="208">
        <v>98</v>
      </c>
      <c r="AI62" s="208">
        <v>4</v>
      </c>
      <c r="AJ62" s="208">
        <v>-1</v>
      </c>
      <c r="AK62" s="208">
        <v>0</v>
      </c>
      <c r="AL62" s="208">
        <v>20</v>
      </c>
    </row>
    <row r="63" spans="1:38" s="208" customFormat="1">
      <c r="B63" s="208">
        <v>120</v>
      </c>
      <c r="C63" s="208" t="s">
        <v>787</v>
      </c>
      <c r="D63" s="208" t="s">
        <v>800</v>
      </c>
      <c r="E63" s="208" t="s">
        <v>789</v>
      </c>
      <c r="F63" s="208" t="str">
        <f>lng_iteminfo!$O84</f>
        <v>분홍 솜사탕 양</v>
      </c>
      <c r="G63" s="309">
        <v>0</v>
      </c>
      <c r="H63" s="208">
        <v>0</v>
      </c>
      <c r="I63" s="208" t="s">
        <v>797</v>
      </c>
      <c r="J63" s="208">
        <v>0</v>
      </c>
      <c r="K63" s="208">
        <v>15</v>
      </c>
      <c r="L63" s="208">
        <v>0</v>
      </c>
      <c r="M63" s="208">
        <v>0</v>
      </c>
      <c r="N63" s="208">
        <v>0</v>
      </c>
      <c r="O63" s="208">
        <v>190</v>
      </c>
      <c r="P63" s="208">
        <v>1</v>
      </c>
      <c r="Q63" s="208">
        <v>2000</v>
      </c>
      <c r="R63" s="208" t="str">
        <f>lng_iteminfo!$O113</f>
        <v>달콤한 털을 만들어 내는 양. 딸기맛이 난다고 한다!</v>
      </c>
      <c r="S63" s="208" t="s">
        <v>858</v>
      </c>
      <c r="T63" s="208" t="s">
        <v>798</v>
      </c>
      <c r="U63" s="208" t="s">
        <v>790</v>
      </c>
      <c r="V63" s="484">
        <v>311</v>
      </c>
      <c r="W63" s="208">
        <v>2016</v>
      </c>
      <c r="X63" s="208">
        <v>200</v>
      </c>
      <c r="Y63" s="208">
        <v>9</v>
      </c>
      <c r="Z63" s="208">
        <v>5</v>
      </c>
      <c r="AA63" s="208">
        <v>110</v>
      </c>
      <c r="AB63" s="208">
        <v>73</v>
      </c>
      <c r="AC63" s="208">
        <v>610</v>
      </c>
      <c r="AD63" s="208">
        <v>-1</v>
      </c>
      <c r="AE63" s="208">
        <v>1</v>
      </c>
      <c r="AF63" s="208">
        <v>5</v>
      </c>
      <c r="AG63" s="208">
        <v>46</v>
      </c>
      <c r="AH63" s="208">
        <v>103</v>
      </c>
      <c r="AI63" s="208">
        <v>4</v>
      </c>
      <c r="AJ63" s="208">
        <v>-1</v>
      </c>
      <c r="AK63" s="208">
        <v>0</v>
      </c>
      <c r="AL63" s="208">
        <v>20</v>
      </c>
    </row>
    <row r="64" spans="1:38" s="208" customFormat="1">
      <c r="B64" s="208">
        <v>121</v>
      </c>
      <c r="C64" s="208" t="s">
        <v>787</v>
      </c>
      <c r="D64" s="208" t="s">
        <v>800</v>
      </c>
      <c r="E64" s="208" t="s">
        <v>789</v>
      </c>
      <c r="F64" s="208" t="str">
        <f>lng_iteminfo!$O85</f>
        <v>보라 솜사탕 양</v>
      </c>
      <c r="G64" s="309">
        <v>0</v>
      </c>
      <c r="H64" s="208">
        <v>0</v>
      </c>
      <c r="I64" s="208" t="s">
        <v>797</v>
      </c>
      <c r="J64" s="208">
        <v>0</v>
      </c>
      <c r="K64" s="208">
        <v>15</v>
      </c>
      <c r="L64" s="208">
        <v>0</v>
      </c>
      <c r="M64" s="208">
        <v>0</v>
      </c>
      <c r="N64" s="208">
        <v>0</v>
      </c>
      <c r="O64" s="208">
        <v>210</v>
      </c>
      <c r="P64" s="208">
        <v>1</v>
      </c>
      <c r="Q64" s="208">
        <v>3000</v>
      </c>
      <c r="R64" s="208" t="str">
        <f>lng_iteminfo!$O114</f>
        <v>달콤한 털을 만들어 내는 양. 포도맛이 난다고 한다!</v>
      </c>
      <c r="S64" s="208" t="s">
        <v>858</v>
      </c>
      <c r="T64" s="208" t="s">
        <v>798</v>
      </c>
      <c r="U64" s="208" t="s">
        <v>790</v>
      </c>
      <c r="V64" s="484">
        <v>321</v>
      </c>
      <c r="W64" s="208">
        <v>2016</v>
      </c>
      <c r="X64" s="208">
        <v>240</v>
      </c>
      <c r="Y64" s="208">
        <v>10</v>
      </c>
      <c r="Z64" s="208">
        <v>6</v>
      </c>
      <c r="AA64" s="208">
        <v>110</v>
      </c>
      <c r="AB64" s="208">
        <v>73</v>
      </c>
      <c r="AC64" s="208">
        <v>611</v>
      </c>
      <c r="AD64" s="208">
        <v>-1</v>
      </c>
      <c r="AE64" s="208">
        <v>1</v>
      </c>
      <c r="AF64" s="208">
        <v>5</v>
      </c>
      <c r="AG64" s="208">
        <v>46</v>
      </c>
      <c r="AH64" s="208">
        <v>108</v>
      </c>
      <c r="AI64" s="208">
        <v>4</v>
      </c>
      <c r="AJ64" s="208">
        <v>-1</v>
      </c>
      <c r="AK64" s="208">
        <v>0</v>
      </c>
      <c r="AL64" s="208">
        <v>35</v>
      </c>
    </row>
    <row r="65" spans="1:38" s="329" customFormat="1">
      <c r="B65" s="329">
        <v>122</v>
      </c>
      <c r="C65" s="329" t="s">
        <v>787</v>
      </c>
      <c r="D65" s="329" t="s">
        <v>800</v>
      </c>
      <c r="E65" s="329" t="s">
        <v>789</v>
      </c>
      <c r="F65" s="329" t="str">
        <f>lng_iteminfo!$O86</f>
        <v>레이디 레이스 양</v>
      </c>
      <c r="G65" s="353">
        <v>0</v>
      </c>
      <c r="H65" s="329">
        <v>0</v>
      </c>
      <c r="I65" s="329" t="s">
        <v>797</v>
      </c>
      <c r="J65" s="329">
        <v>0</v>
      </c>
      <c r="K65" s="329">
        <v>15</v>
      </c>
      <c r="L65" s="329">
        <v>0</v>
      </c>
      <c r="M65" s="329">
        <v>0</v>
      </c>
      <c r="N65" s="329">
        <v>0</v>
      </c>
      <c r="O65" s="541">
        <v>230</v>
      </c>
      <c r="P65" s="329">
        <v>1</v>
      </c>
      <c r="Q65" s="329">
        <v>3100</v>
      </c>
      <c r="R65" s="329" t="str">
        <f>lng_iteminfo!$O115</f>
        <v>귀여운 외모로 꽃단장을 즐기는 양이다. 매끄러운 털이 최고!</v>
      </c>
      <c r="S65" s="329" t="s">
        <v>858</v>
      </c>
      <c r="T65" s="329" t="s">
        <v>798</v>
      </c>
      <c r="U65" s="329" t="s">
        <v>790</v>
      </c>
      <c r="V65" s="484">
        <v>322</v>
      </c>
      <c r="W65" s="329">
        <v>2014</v>
      </c>
      <c r="X65" s="329">
        <v>245</v>
      </c>
      <c r="Y65" s="329">
        <v>10</v>
      </c>
      <c r="Z65" s="329">
        <v>6</v>
      </c>
      <c r="AA65" s="329">
        <v>110</v>
      </c>
      <c r="AB65" s="329">
        <v>73</v>
      </c>
      <c r="AC65" s="329">
        <v>612</v>
      </c>
      <c r="AD65" s="329">
        <v>-1</v>
      </c>
      <c r="AE65" s="329">
        <v>1</v>
      </c>
      <c r="AF65" s="329">
        <v>5</v>
      </c>
      <c r="AG65" s="329">
        <v>47</v>
      </c>
      <c r="AH65" s="329">
        <f t="shared" ref="AH65:AH69" si="5">INT(Q65/10*1.5)</f>
        <v>465</v>
      </c>
      <c r="AI65" s="329">
        <v>5</v>
      </c>
      <c r="AJ65" s="329">
        <v>-1</v>
      </c>
      <c r="AK65" s="329">
        <v>0</v>
      </c>
      <c r="AL65" s="356">
        <v>20</v>
      </c>
    </row>
    <row r="66" spans="1:38" s="329" customFormat="1">
      <c r="B66" s="329">
        <v>123</v>
      </c>
      <c r="C66" s="329" t="s">
        <v>787</v>
      </c>
      <c r="D66" s="329" t="s">
        <v>800</v>
      </c>
      <c r="E66" s="329" t="s">
        <v>789</v>
      </c>
      <c r="F66" s="329" t="str">
        <f>lng_iteminfo!$O87</f>
        <v>하늘색 레이스 레이디 양</v>
      </c>
      <c r="G66" s="353">
        <v>0</v>
      </c>
      <c r="H66" s="329">
        <v>0</v>
      </c>
      <c r="I66" s="329" t="s">
        <v>797</v>
      </c>
      <c r="J66" s="329">
        <v>0</v>
      </c>
      <c r="K66" s="329">
        <v>15</v>
      </c>
      <c r="L66" s="329">
        <v>0</v>
      </c>
      <c r="M66" s="329">
        <v>0</v>
      </c>
      <c r="N66" s="329">
        <v>0</v>
      </c>
      <c r="O66" s="541">
        <f>O65+20</f>
        <v>250</v>
      </c>
      <c r="P66" s="329">
        <v>1</v>
      </c>
      <c r="Q66" s="329">
        <v>3200</v>
      </c>
      <c r="R66" s="329" t="str">
        <f>lng_iteminfo!$O116</f>
        <v>귀여운 외모로 꽃단장을 즐기는 하늘색 양이다. 매끄러운 털이 최고!</v>
      </c>
      <c r="S66" s="329" t="s">
        <v>858</v>
      </c>
      <c r="T66" s="329" t="s">
        <v>798</v>
      </c>
      <c r="U66" s="329" t="s">
        <v>790</v>
      </c>
      <c r="V66" s="484">
        <v>330</v>
      </c>
      <c r="W66" s="329">
        <v>2014</v>
      </c>
      <c r="X66" s="329">
        <v>255</v>
      </c>
      <c r="Y66" s="329">
        <v>10</v>
      </c>
      <c r="Z66" s="329">
        <v>6</v>
      </c>
      <c r="AA66" s="329">
        <v>110</v>
      </c>
      <c r="AB66" s="329">
        <v>73</v>
      </c>
      <c r="AC66" s="329">
        <v>614</v>
      </c>
      <c r="AD66" s="329">
        <v>-1</v>
      </c>
      <c r="AE66" s="329">
        <v>1</v>
      </c>
      <c r="AF66" s="329">
        <v>5</v>
      </c>
      <c r="AG66" s="329">
        <v>47</v>
      </c>
      <c r="AH66" s="329">
        <f>INT(Q66/10*1.5)</f>
        <v>480</v>
      </c>
      <c r="AI66" s="329">
        <v>5</v>
      </c>
      <c r="AJ66" s="329">
        <v>-1</v>
      </c>
      <c r="AK66" s="329">
        <v>0</v>
      </c>
      <c r="AL66" s="356">
        <v>20</v>
      </c>
    </row>
    <row r="67" spans="1:38" s="329" customFormat="1">
      <c r="B67" s="329">
        <v>124</v>
      </c>
      <c r="C67" s="329" t="s">
        <v>787</v>
      </c>
      <c r="D67" s="329" t="s">
        <v>800</v>
      </c>
      <c r="E67" s="329" t="s">
        <v>789</v>
      </c>
      <c r="F67" s="329" t="str">
        <f>lng_iteminfo!$O88</f>
        <v>연보라 레이스 레이디 양</v>
      </c>
      <c r="G67" s="353">
        <v>0</v>
      </c>
      <c r="H67" s="329">
        <v>0</v>
      </c>
      <c r="I67" s="329" t="s">
        <v>797</v>
      </c>
      <c r="J67" s="329">
        <v>0</v>
      </c>
      <c r="K67" s="329">
        <v>15</v>
      </c>
      <c r="L67" s="329">
        <v>0</v>
      </c>
      <c r="M67" s="329">
        <v>0</v>
      </c>
      <c r="N67" s="329">
        <v>0</v>
      </c>
      <c r="O67" s="541">
        <f>O66+20</f>
        <v>270</v>
      </c>
      <c r="P67" s="329">
        <v>1</v>
      </c>
      <c r="Q67" s="329">
        <v>3300</v>
      </c>
      <c r="R67" s="329" t="str">
        <f>lng_iteminfo!$O117</f>
        <v>귀여운 외모로 꽃단장을 즐기는 연보라색 양이다. 매끄러운 털이 최고!</v>
      </c>
      <c r="S67" s="329" t="s">
        <v>858</v>
      </c>
      <c r="T67" s="329" t="s">
        <v>798</v>
      </c>
      <c r="U67" s="329" t="s">
        <v>790</v>
      </c>
      <c r="V67" s="484">
        <v>331</v>
      </c>
      <c r="W67" s="329">
        <v>2014</v>
      </c>
      <c r="X67" s="329">
        <v>270</v>
      </c>
      <c r="Y67" s="329">
        <v>10</v>
      </c>
      <c r="Z67" s="329">
        <v>6</v>
      </c>
      <c r="AA67" s="329">
        <v>110</v>
      </c>
      <c r="AB67" s="329">
        <v>73</v>
      </c>
      <c r="AC67" s="329">
        <v>615</v>
      </c>
      <c r="AD67" s="329">
        <v>-1</v>
      </c>
      <c r="AE67" s="329">
        <v>1</v>
      </c>
      <c r="AF67" s="329">
        <v>5</v>
      </c>
      <c r="AG67" s="329">
        <v>47</v>
      </c>
      <c r="AH67" s="329">
        <f>INT(Q67/10*1.5)</f>
        <v>495</v>
      </c>
      <c r="AI67" s="329">
        <v>5</v>
      </c>
      <c r="AJ67" s="329">
        <v>-1</v>
      </c>
      <c r="AK67" s="329">
        <v>0</v>
      </c>
      <c r="AL67" s="356">
        <v>25</v>
      </c>
    </row>
    <row r="68" spans="1:38" s="217" customFormat="1">
      <c r="B68" s="217">
        <v>125</v>
      </c>
      <c r="C68" s="217" t="s">
        <v>787</v>
      </c>
      <c r="D68" s="217" t="s">
        <v>800</v>
      </c>
      <c r="E68" s="217" t="s">
        <v>789</v>
      </c>
      <c r="F68" s="217" t="str">
        <f>lng_iteminfo!$O89</f>
        <v>럭셔리 코트 양</v>
      </c>
      <c r="G68" s="354">
        <v>0</v>
      </c>
      <c r="H68" s="217">
        <v>0</v>
      </c>
      <c r="I68" s="217" t="s">
        <v>797</v>
      </c>
      <c r="J68" s="217">
        <v>0</v>
      </c>
      <c r="K68" s="217">
        <v>15</v>
      </c>
      <c r="L68" s="217">
        <v>0</v>
      </c>
      <c r="M68" s="217">
        <v>0</v>
      </c>
      <c r="N68" s="217">
        <v>0</v>
      </c>
      <c r="O68" s="536">
        <f>O67+20</f>
        <v>290</v>
      </c>
      <c r="P68" s="217">
        <v>1</v>
      </c>
      <c r="Q68" s="217">
        <v>3500</v>
      </c>
      <c r="R68" s="217" t="str">
        <f>lng_iteminfo!$O118</f>
        <v>항상 폭신한 털코트를 입는 양. 언제나 코트를 깔끔하게 관리한다.</v>
      </c>
      <c r="S68" s="217" t="s">
        <v>858</v>
      </c>
      <c r="T68" s="217" t="s">
        <v>798</v>
      </c>
      <c r="U68" s="217" t="s">
        <v>790</v>
      </c>
      <c r="V68" s="484">
        <v>332</v>
      </c>
      <c r="W68" s="217">
        <v>2012</v>
      </c>
      <c r="X68" s="217">
        <v>285</v>
      </c>
      <c r="Y68" s="217">
        <v>10</v>
      </c>
      <c r="Z68" s="217">
        <v>6</v>
      </c>
      <c r="AA68" s="217">
        <v>110</v>
      </c>
      <c r="AB68" s="217">
        <v>73</v>
      </c>
      <c r="AC68" s="217">
        <v>613</v>
      </c>
      <c r="AD68" s="217">
        <v>-1</v>
      </c>
      <c r="AE68" s="217">
        <v>1</v>
      </c>
      <c r="AF68" s="217">
        <v>5</v>
      </c>
      <c r="AG68" s="217">
        <v>47</v>
      </c>
      <c r="AH68" s="217">
        <f t="shared" si="5"/>
        <v>525</v>
      </c>
      <c r="AI68" s="217">
        <v>5</v>
      </c>
      <c r="AJ68" s="217">
        <v>-1</v>
      </c>
      <c r="AK68" s="217">
        <v>0</v>
      </c>
      <c r="AL68" s="356">
        <v>25</v>
      </c>
    </row>
    <row r="69" spans="1:38" s="217" customFormat="1">
      <c r="B69" s="217">
        <v>126</v>
      </c>
      <c r="C69" s="217" t="s">
        <v>787</v>
      </c>
      <c r="D69" s="217" t="s">
        <v>800</v>
      </c>
      <c r="E69" s="217" t="s">
        <v>789</v>
      </c>
      <c r="F69" s="217" t="str">
        <f>lng_iteminfo!$O90</f>
        <v>주황색 럭셔리 코트 양</v>
      </c>
      <c r="G69" s="354">
        <v>0</v>
      </c>
      <c r="H69" s="217">
        <v>0</v>
      </c>
      <c r="I69" s="217" t="s">
        <v>797</v>
      </c>
      <c r="J69" s="217">
        <v>0</v>
      </c>
      <c r="K69" s="217">
        <v>15</v>
      </c>
      <c r="L69" s="217">
        <v>0</v>
      </c>
      <c r="M69" s="217">
        <v>0</v>
      </c>
      <c r="N69" s="217">
        <v>0</v>
      </c>
      <c r="O69" s="536">
        <f>O68+20</f>
        <v>310</v>
      </c>
      <c r="P69" s="217">
        <v>1</v>
      </c>
      <c r="Q69" s="217">
        <v>3600</v>
      </c>
      <c r="R69" s="217" t="str">
        <f>lng_iteminfo!$O119</f>
        <v>항상 폭신한 주황색 털코트를 입는 양. 코트가 한층 부드럽고 따뜻하다.</v>
      </c>
      <c r="S69" s="217" t="s">
        <v>858</v>
      </c>
      <c r="T69" s="217" t="s">
        <v>798</v>
      </c>
      <c r="U69" s="217" t="s">
        <v>790</v>
      </c>
      <c r="V69" s="484">
        <v>340</v>
      </c>
      <c r="W69" s="217">
        <v>2012</v>
      </c>
      <c r="X69" s="217">
        <v>300</v>
      </c>
      <c r="Y69" s="217">
        <v>10</v>
      </c>
      <c r="Z69" s="217">
        <v>6</v>
      </c>
      <c r="AA69" s="217">
        <v>110</v>
      </c>
      <c r="AB69" s="217">
        <v>73</v>
      </c>
      <c r="AC69" s="217">
        <v>616</v>
      </c>
      <c r="AD69" s="217">
        <v>-1</v>
      </c>
      <c r="AE69" s="217">
        <v>1</v>
      </c>
      <c r="AF69" s="217">
        <v>5</v>
      </c>
      <c r="AG69" s="217">
        <v>47</v>
      </c>
      <c r="AH69" s="217">
        <f t="shared" si="5"/>
        <v>540</v>
      </c>
      <c r="AI69" s="217">
        <v>5</v>
      </c>
      <c r="AJ69" s="217">
        <v>-1</v>
      </c>
      <c r="AK69" s="217">
        <v>0</v>
      </c>
      <c r="AL69" s="356">
        <v>25</v>
      </c>
    </row>
    <row r="70" spans="1:38" s="217" customFormat="1">
      <c r="B70" s="217">
        <v>127</v>
      </c>
      <c r="C70" s="217" t="s">
        <v>787</v>
      </c>
      <c r="D70" s="217" t="s">
        <v>800</v>
      </c>
      <c r="E70" s="217" t="s">
        <v>789</v>
      </c>
      <c r="F70" s="217" t="str">
        <f>lng_iteminfo!$O91</f>
        <v>연보라 럭셔리 코트 양</v>
      </c>
      <c r="G70" s="354">
        <v>0</v>
      </c>
      <c r="H70" s="217">
        <v>0</v>
      </c>
      <c r="I70" s="217" t="s">
        <v>797</v>
      </c>
      <c r="J70" s="217">
        <v>0</v>
      </c>
      <c r="K70" s="217">
        <v>15</v>
      </c>
      <c r="L70" s="217">
        <v>0</v>
      </c>
      <c r="M70" s="217">
        <v>0</v>
      </c>
      <c r="N70" s="217">
        <v>0</v>
      </c>
      <c r="O70" s="536">
        <f>O69+20</f>
        <v>330</v>
      </c>
      <c r="P70" s="217">
        <v>1</v>
      </c>
      <c r="Q70" s="217">
        <v>3700</v>
      </c>
      <c r="R70" s="217" t="str">
        <f>lng_iteminfo!$O120</f>
        <v>항상 폭신한 연보라 털코트를 입는 양. 최고 품질을 자랑하는 털 코트를 입는다.</v>
      </c>
      <c r="S70" s="217" t="s">
        <v>858</v>
      </c>
      <c r="T70" s="217" t="s">
        <v>798</v>
      </c>
      <c r="U70" s="217" t="s">
        <v>790</v>
      </c>
      <c r="V70" s="484">
        <v>342</v>
      </c>
      <c r="W70" s="217">
        <v>2012</v>
      </c>
      <c r="X70" s="217">
        <v>315</v>
      </c>
      <c r="Y70" s="217">
        <v>10</v>
      </c>
      <c r="Z70" s="217">
        <v>6</v>
      </c>
      <c r="AA70" s="217">
        <v>110</v>
      </c>
      <c r="AB70" s="217">
        <v>73</v>
      </c>
      <c r="AC70" s="217">
        <v>617</v>
      </c>
      <c r="AD70" s="217">
        <v>-1</v>
      </c>
      <c r="AE70" s="217">
        <v>1</v>
      </c>
      <c r="AF70" s="217">
        <v>5</v>
      </c>
      <c r="AG70" s="217">
        <v>47</v>
      </c>
      <c r="AH70" s="217">
        <f t="shared" ref="AH70:AH73" si="6">INT(Q70/10*1.5)</f>
        <v>555</v>
      </c>
      <c r="AI70" s="217">
        <v>5</v>
      </c>
      <c r="AJ70" s="217">
        <v>-1</v>
      </c>
      <c r="AK70" s="217">
        <v>0</v>
      </c>
      <c r="AL70" s="356">
        <v>25</v>
      </c>
    </row>
    <row r="71" spans="1:38" s="216" customFormat="1">
      <c r="B71" s="214">
        <v>128</v>
      </c>
      <c r="C71" s="214" t="s">
        <v>787</v>
      </c>
      <c r="D71" s="214" t="s">
        <v>800</v>
      </c>
      <c r="E71" s="214" t="s">
        <v>789</v>
      </c>
      <c r="F71" s="214" t="s">
        <v>3728</v>
      </c>
      <c r="G71" s="209">
        <v>0</v>
      </c>
      <c r="H71" s="214">
        <v>0</v>
      </c>
      <c r="I71" s="214" t="s">
        <v>797</v>
      </c>
      <c r="J71" s="214">
        <v>0</v>
      </c>
      <c r="K71" s="214">
        <v>15</v>
      </c>
      <c r="L71" s="214">
        <v>0</v>
      </c>
      <c r="M71" s="214">
        <v>0</v>
      </c>
      <c r="N71" s="214">
        <v>0</v>
      </c>
      <c r="O71" s="214">
        <v>148</v>
      </c>
      <c r="P71" s="214">
        <v>1</v>
      </c>
      <c r="Q71" s="214">
        <v>620</v>
      </c>
      <c r="R71" s="214" t="s">
        <v>799</v>
      </c>
      <c r="S71" s="214" t="s">
        <v>858</v>
      </c>
      <c r="T71" s="214" t="s">
        <v>798</v>
      </c>
      <c r="U71" s="214" t="s">
        <v>790</v>
      </c>
      <c r="V71" s="214">
        <v>222</v>
      </c>
      <c r="W71" s="214">
        <v>2016</v>
      </c>
      <c r="X71" s="214">
        <v>140</v>
      </c>
      <c r="Y71" s="214">
        <v>7</v>
      </c>
      <c r="Z71" s="214">
        <v>3</v>
      </c>
      <c r="AA71" s="214">
        <v>110</v>
      </c>
      <c r="AB71" s="214">
        <v>73</v>
      </c>
      <c r="AC71" s="141">
        <v>510</v>
      </c>
      <c r="AD71" s="214">
        <v>-1</v>
      </c>
      <c r="AE71" s="214">
        <v>1</v>
      </c>
      <c r="AF71" s="214">
        <v>3</v>
      </c>
      <c r="AG71" s="214">
        <v>28</v>
      </c>
      <c r="AH71" s="214">
        <f t="shared" si="6"/>
        <v>93</v>
      </c>
      <c r="AI71" s="216">
        <v>3</v>
      </c>
      <c r="AJ71" s="216">
        <v>-1</v>
      </c>
      <c r="AK71" s="216">
        <v>0</v>
      </c>
      <c r="AL71" s="216">
        <v>2</v>
      </c>
    </row>
    <row r="72" spans="1:38" s="216" customFormat="1">
      <c r="B72" s="214">
        <v>129</v>
      </c>
      <c r="C72" s="214" t="s">
        <v>787</v>
      </c>
      <c r="D72" s="214" t="s">
        <v>800</v>
      </c>
      <c r="E72" s="214" t="s">
        <v>789</v>
      </c>
      <c r="F72" s="214" t="s">
        <v>3729</v>
      </c>
      <c r="G72" s="209">
        <v>0</v>
      </c>
      <c r="H72" s="214">
        <v>0</v>
      </c>
      <c r="I72" s="214" t="s">
        <v>797</v>
      </c>
      <c r="J72" s="214">
        <v>0</v>
      </c>
      <c r="K72" s="214">
        <v>15</v>
      </c>
      <c r="L72" s="214">
        <v>0</v>
      </c>
      <c r="M72" s="214">
        <v>0</v>
      </c>
      <c r="N72" s="214">
        <v>0</v>
      </c>
      <c r="O72" s="214">
        <v>148</v>
      </c>
      <c r="P72" s="214">
        <v>1</v>
      </c>
      <c r="Q72" s="214">
        <v>620</v>
      </c>
      <c r="R72" s="214" t="s">
        <v>799</v>
      </c>
      <c r="S72" s="214" t="s">
        <v>858</v>
      </c>
      <c r="T72" s="214" t="s">
        <v>798</v>
      </c>
      <c r="U72" s="214" t="s">
        <v>790</v>
      </c>
      <c r="V72" s="214">
        <v>222</v>
      </c>
      <c r="W72" s="214">
        <v>2016</v>
      </c>
      <c r="X72" s="214">
        <v>140</v>
      </c>
      <c r="Y72" s="214">
        <v>7</v>
      </c>
      <c r="Z72" s="214">
        <v>3</v>
      </c>
      <c r="AA72" s="214">
        <v>110</v>
      </c>
      <c r="AB72" s="214">
        <v>73</v>
      </c>
      <c r="AC72" s="141">
        <v>510</v>
      </c>
      <c r="AD72" s="214">
        <v>-1</v>
      </c>
      <c r="AE72" s="214">
        <v>1</v>
      </c>
      <c r="AF72" s="214">
        <v>3</v>
      </c>
      <c r="AG72" s="214">
        <v>28</v>
      </c>
      <c r="AH72" s="214">
        <f t="shared" si="6"/>
        <v>93</v>
      </c>
      <c r="AI72" s="216">
        <v>3</v>
      </c>
      <c r="AJ72" s="216">
        <v>-1</v>
      </c>
      <c r="AK72" s="216">
        <v>0</v>
      </c>
      <c r="AL72" s="216">
        <v>2</v>
      </c>
    </row>
    <row r="73" spans="1:38" s="216" customFormat="1">
      <c r="B73" s="214">
        <v>130</v>
      </c>
      <c r="C73" s="214" t="s">
        <v>787</v>
      </c>
      <c r="D73" s="214" t="s">
        <v>800</v>
      </c>
      <c r="E73" s="214" t="s">
        <v>789</v>
      </c>
      <c r="F73" s="214" t="s">
        <v>3730</v>
      </c>
      <c r="G73" s="209">
        <v>0</v>
      </c>
      <c r="H73" s="214">
        <v>0</v>
      </c>
      <c r="I73" s="214" t="s">
        <v>797</v>
      </c>
      <c r="J73" s="214">
        <v>0</v>
      </c>
      <c r="K73" s="214">
        <v>15</v>
      </c>
      <c r="L73" s="214">
        <v>0</v>
      </c>
      <c r="M73" s="214">
        <v>0</v>
      </c>
      <c r="N73" s="214">
        <v>0</v>
      </c>
      <c r="O73" s="214">
        <v>148</v>
      </c>
      <c r="P73" s="214">
        <v>1</v>
      </c>
      <c r="Q73" s="214">
        <v>620</v>
      </c>
      <c r="R73" s="214" t="s">
        <v>799</v>
      </c>
      <c r="S73" s="214" t="s">
        <v>858</v>
      </c>
      <c r="T73" s="214" t="s">
        <v>798</v>
      </c>
      <c r="U73" s="214" t="s">
        <v>790</v>
      </c>
      <c r="V73" s="214">
        <v>222</v>
      </c>
      <c r="W73" s="214">
        <v>2016</v>
      </c>
      <c r="X73" s="214">
        <v>140</v>
      </c>
      <c r="Y73" s="214">
        <v>7</v>
      </c>
      <c r="Z73" s="214">
        <v>3</v>
      </c>
      <c r="AA73" s="214">
        <v>110</v>
      </c>
      <c r="AB73" s="214">
        <v>73</v>
      </c>
      <c r="AC73" s="141">
        <v>510</v>
      </c>
      <c r="AD73" s="214">
        <v>-1</v>
      </c>
      <c r="AE73" s="214">
        <v>1</v>
      </c>
      <c r="AF73" s="214">
        <v>3</v>
      </c>
      <c r="AG73" s="214">
        <v>28</v>
      </c>
      <c r="AH73" s="214">
        <f t="shared" si="6"/>
        <v>93</v>
      </c>
      <c r="AI73" s="216">
        <v>3</v>
      </c>
      <c r="AJ73" s="216">
        <v>-1</v>
      </c>
      <c r="AK73" s="216">
        <v>0</v>
      </c>
      <c r="AL73" s="216">
        <v>2</v>
      </c>
    </row>
    <row r="74" spans="1:38" s="42" customFormat="1">
      <c r="A74" s="157" t="s">
        <v>863</v>
      </c>
      <c r="B74" s="157" t="s">
        <v>687</v>
      </c>
      <c r="C74" s="157" t="s">
        <v>471</v>
      </c>
      <c r="D74" s="157" t="s">
        <v>710</v>
      </c>
      <c r="E74" s="157" t="s">
        <v>711</v>
      </c>
      <c r="F74" s="157" t="s">
        <v>712</v>
      </c>
      <c r="G74" s="157" t="s">
        <v>713</v>
      </c>
      <c r="H74" s="157" t="s">
        <v>714</v>
      </c>
      <c r="I74" s="157" t="s">
        <v>450</v>
      </c>
      <c r="J74" s="157" t="s">
        <v>715</v>
      </c>
      <c r="K74" s="157" t="s">
        <v>716</v>
      </c>
      <c r="L74" s="157" t="s">
        <v>717</v>
      </c>
      <c r="M74" s="157" t="s">
        <v>718</v>
      </c>
      <c r="N74" s="157" t="s">
        <v>719</v>
      </c>
      <c r="O74" s="157" t="s">
        <v>720</v>
      </c>
      <c r="P74" s="157" t="s">
        <v>721</v>
      </c>
      <c r="Q74" s="157" t="s">
        <v>722</v>
      </c>
      <c r="R74" s="157" t="s">
        <v>864</v>
      </c>
      <c r="S74" s="157" t="s">
        <v>851</v>
      </c>
      <c r="T74" s="157" t="s">
        <v>865</v>
      </c>
      <c r="U74" s="157" t="s">
        <v>866</v>
      </c>
      <c r="V74" s="157" t="s">
        <v>1109</v>
      </c>
      <c r="W74" s="157" t="s">
        <v>867</v>
      </c>
      <c r="X74" s="157" t="s">
        <v>868</v>
      </c>
      <c r="Y74" s="157" t="s">
        <v>869</v>
      </c>
      <c r="Z74" s="157" t="s">
        <v>870</v>
      </c>
      <c r="AA74" s="157" t="s">
        <v>871</v>
      </c>
      <c r="AB74" s="157" t="s">
        <v>872</v>
      </c>
      <c r="AC74" s="157" t="s">
        <v>873</v>
      </c>
      <c r="AD74" s="157" t="s">
        <v>874</v>
      </c>
      <c r="AE74" s="157" t="s">
        <v>32</v>
      </c>
      <c r="AF74" s="157" t="s">
        <v>875</v>
      </c>
      <c r="AG74" s="157" t="s">
        <v>1989</v>
      </c>
      <c r="AH74" s="157" t="s">
        <v>3027</v>
      </c>
      <c r="AI74" s="157" t="s">
        <v>2273</v>
      </c>
      <c r="AJ74" s="157" t="s">
        <v>3028</v>
      </c>
      <c r="AK74" s="157" t="s">
        <v>3029</v>
      </c>
      <c r="AL74" s="42" t="s">
        <v>3723</v>
      </c>
    </row>
    <row r="75" spans="1:38" s="39" customFormat="1">
      <c r="A75" s="216"/>
      <c r="B75" s="216">
        <v>200</v>
      </c>
      <c r="C75" s="216" t="s">
        <v>787</v>
      </c>
      <c r="D75" s="216" t="s">
        <v>801</v>
      </c>
      <c r="E75" s="216" t="s">
        <v>789</v>
      </c>
      <c r="F75" s="223" t="str">
        <f>lng_iteminfo!$O122</f>
        <v>산양</v>
      </c>
      <c r="G75" s="207">
        <v>0</v>
      </c>
      <c r="H75" s="223">
        <v>0</v>
      </c>
      <c r="I75" s="223" t="s">
        <v>506</v>
      </c>
      <c r="J75" s="223">
        <v>0</v>
      </c>
      <c r="K75" s="223">
        <v>31</v>
      </c>
      <c r="L75" s="223">
        <v>0</v>
      </c>
      <c r="M75" s="223">
        <v>0</v>
      </c>
      <c r="N75" s="223">
        <v>0</v>
      </c>
      <c r="O75" s="206">
        <v>30</v>
      </c>
      <c r="P75" s="223">
        <v>1</v>
      </c>
      <c r="Q75" s="214">
        <v>250</v>
      </c>
      <c r="R75" s="216" t="str">
        <f>lng_iteminfo!$O151</f>
        <v>산악지대에서 볼 수 있는 평범한 산양.</v>
      </c>
      <c r="S75" s="216" t="s">
        <v>858</v>
      </c>
      <c r="T75" s="216" t="s">
        <v>791</v>
      </c>
      <c r="U75" s="216" t="s">
        <v>790</v>
      </c>
      <c r="V75" s="485">
        <v>40</v>
      </c>
      <c r="W75" s="216">
        <v>2593</v>
      </c>
      <c r="X75" s="219">
        <v>30</v>
      </c>
      <c r="Y75" s="216">
        <v>5</v>
      </c>
      <c r="Z75" s="216">
        <v>2</v>
      </c>
      <c r="AA75" s="216">
        <v>120</v>
      </c>
      <c r="AB75" s="216">
        <v>96</v>
      </c>
      <c r="AC75" s="141">
        <v>300</v>
      </c>
      <c r="AD75" s="216">
        <v>-1</v>
      </c>
      <c r="AE75" s="216">
        <v>1</v>
      </c>
      <c r="AF75" s="216">
        <v>1</v>
      </c>
      <c r="AG75" s="216">
        <v>28</v>
      </c>
      <c r="AH75" s="216">
        <f t="shared" si="4"/>
        <v>37</v>
      </c>
      <c r="AI75" s="216">
        <v>1</v>
      </c>
      <c r="AJ75" s="216">
        <v>-1</v>
      </c>
      <c r="AK75" s="216">
        <v>0</v>
      </c>
      <c r="AL75" s="216">
        <v>2</v>
      </c>
    </row>
    <row r="76" spans="1:38" s="39" customFormat="1">
      <c r="A76" s="216"/>
      <c r="B76" s="216">
        <v>201</v>
      </c>
      <c r="C76" s="216" t="s">
        <v>787</v>
      </c>
      <c r="D76" s="216" t="s">
        <v>801</v>
      </c>
      <c r="E76" s="216" t="s">
        <v>789</v>
      </c>
      <c r="F76" s="223" t="str">
        <f>lng_iteminfo!$O123</f>
        <v>갈색 산양</v>
      </c>
      <c r="G76" s="207">
        <v>0</v>
      </c>
      <c r="H76" s="223">
        <v>0</v>
      </c>
      <c r="I76" s="223" t="s">
        <v>506</v>
      </c>
      <c r="J76" s="223">
        <v>0</v>
      </c>
      <c r="K76" s="223">
        <v>32</v>
      </c>
      <c r="L76" s="223">
        <v>0</v>
      </c>
      <c r="M76" s="223">
        <v>0</v>
      </c>
      <c r="N76" s="223">
        <v>0</v>
      </c>
      <c r="O76" s="206">
        <v>33</v>
      </c>
      <c r="P76" s="223">
        <v>1</v>
      </c>
      <c r="Q76" s="214">
        <v>280</v>
      </c>
      <c r="R76" s="216" t="str">
        <f>lng_iteminfo!$O152</f>
        <v>갈색 털을 가진 평범한 산양.</v>
      </c>
      <c r="S76" s="216" t="s">
        <v>858</v>
      </c>
      <c r="T76" s="216" t="s">
        <v>791</v>
      </c>
      <c r="U76" s="216" t="s">
        <v>790</v>
      </c>
      <c r="V76" s="485">
        <v>42</v>
      </c>
      <c r="W76" s="216">
        <v>2541</v>
      </c>
      <c r="X76" s="219">
        <v>35</v>
      </c>
      <c r="Y76" s="216">
        <v>5</v>
      </c>
      <c r="Z76" s="216">
        <v>2</v>
      </c>
      <c r="AA76" s="216">
        <v>120</v>
      </c>
      <c r="AB76" s="216">
        <v>92</v>
      </c>
      <c r="AC76" s="141">
        <v>308</v>
      </c>
      <c r="AD76" s="216">
        <v>-1</v>
      </c>
      <c r="AE76" s="216">
        <v>13</v>
      </c>
      <c r="AF76" s="216">
        <v>1</v>
      </c>
      <c r="AG76" s="216">
        <v>29</v>
      </c>
      <c r="AH76" s="216">
        <f t="shared" si="4"/>
        <v>42</v>
      </c>
      <c r="AI76" s="216">
        <v>1</v>
      </c>
      <c r="AJ76" s="216">
        <v>-1</v>
      </c>
      <c r="AK76" s="216">
        <v>0</v>
      </c>
      <c r="AL76" s="216">
        <v>2</v>
      </c>
    </row>
    <row r="77" spans="1:38" s="39" customFormat="1">
      <c r="A77" s="216"/>
      <c r="B77" s="216">
        <v>202</v>
      </c>
      <c r="C77" s="216" t="s">
        <v>787</v>
      </c>
      <c r="D77" s="216" t="s">
        <v>801</v>
      </c>
      <c r="E77" s="216" t="s">
        <v>789</v>
      </c>
      <c r="F77" s="223" t="str">
        <f>lng_iteminfo!$O124</f>
        <v>분홍 산양</v>
      </c>
      <c r="G77" s="207">
        <v>0</v>
      </c>
      <c r="H77" s="223">
        <v>0</v>
      </c>
      <c r="I77" s="223" t="s">
        <v>793</v>
      </c>
      <c r="J77" s="223">
        <v>0</v>
      </c>
      <c r="K77" s="223">
        <v>22</v>
      </c>
      <c r="L77" s="223">
        <v>0</v>
      </c>
      <c r="M77" s="223">
        <v>0</v>
      </c>
      <c r="N77" s="223">
        <v>0</v>
      </c>
      <c r="O77" s="206">
        <v>42</v>
      </c>
      <c r="P77" s="223">
        <v>1</v>
      </c>
      <c r="Q77" s="214">
        <v>280</v>
      </c>
      <c r="R77" s="216" t="str">
        <f>lng_iteminfo!$O153</f>
        <v>특이한 분홍색 털을 가진 산양.</v>
      </c>
      <c r="S77" s="216" t="s">
        <v>858</v>
      </c>
      <c r="T77" s="216" t="s">
        <v>791</v>
      </c>
      <c r="U77" s="216" t="s">
        <v>790</v>
      </c>
      <c r="V77" s="485">
        <v>102</v>
      </c>
      <c r="W77" s="216">
        <v>2490</v>
      </c>
      <c r="X77" s="217">
        <v>40</v>
      </c>
      <c r="Y77" s="216">
        <v>5</v>
      </c>
      <c r="Z77" s="216">
        <v>2</v>
      </c>
      <c r="AA77" s="216">
        <v>120</v>
      </c>
      <c r="AB77" s="216">
        <v>89</v>
      </c>
      <c r="AC77" s="141">
        <v>309</v>
      </c>
      <c r="AD77" s="216">
        <v>-1</v>
      </c>
      <c r="AE77" s="216">
        <v>14</v>
      </c>
      <c r="AF77" s="216">
        <v>2</v>
      </c>
      <c r="AG77" s="216">
        <v>30</v>
      </c>
      <c r="AH77" s="216">
        <f t="shared" si="4"/>
        <v>42</v>
      </c>
      <c r="AI77" s="216">
        <v>1</v>
      </c>
      <c r="AJ77" s="216">
        <v>-1</v>
      </c>
      <c r="AK77" s="216">
        <v>0</v>
      </c>
      <c r="AL77" s="216">
        <v>2</v>
      </c>
    </row>
    <row r="78" spans="1:38" s="39" customFormat="1">
      <c r="A78" s="216"/>
      <c r="B78" s="216">
        <v>203</v>
      </c>
      <c r="C78" s="216" t="s">
        <v>787</v>
      </c>
      <c r="D78" s="216" t="s">
        <v>801</v>
      </c>
      <c r="E78" s="216" t="s">
        <v>789</v>
      </c>
      <c r="F78" s="223" t="str">
        <f>lng_iteminfo!$O125</f>
        <v>검은 산양</v>
      </c>
      <c r="G78" s="207">
        <v>0</v>
      </c>
      <c r="H78" s="223">
        <v>0</v>
      </c>
      <c r="I78" s="223" t="s">
        <v>707</v>
      </c>
      <c r="J78" s="223">
        <v>0</v>
      </c>
      <c r="K78" s="223">
        <v>34</v>
      </c>
      <c r="L78" s="223">
        <v>0</v>
      </c>
      <c r="M78" s="223">
        <v>0</v>
      </c>
      <c r="N78" s="223">
        <v>0</v>
      </c>
      <c r="O78" s="206">
        <v>48</v>
      </c>
      <c r="P78" s="223">
        <v>1</v>
      </c>
      <c r="Q78" s="214">
        <v>320</v>
      </c>
      <c r="R78" s="216" t="str">
        <f>lng_iteminfo!$O154</f>
        <v>흑염소로 오인받는 일이 잦은 검은색 산양.</v>
      </c>
      <c r="S78" s="216" t="s">
        <v>858</v>
      </c>
      <c r="T78" s="216" t="s">
        <v>792</v>
      </c>
      <c r="U78" s="216" t="s">
        <v>790</v>
      </c>
      <c r="V78" s="485">
        <v>111</v>
      </c>
      <c r="W78" s="216">
        <v>2401</v>
      </c>
      <c r="X78" s="217">
        <v>45</v>
      </c>
      <c r="Y78" s="216">
        <v>6</v>
      </c>
      <c r="Z78" s="216">
        <v>3</v>
      </c>
      <c r="AA78" s="216">
        <v>120</v>
      </c>
      <c r="AB78" s="216">
        <v>86</v>
      </c>
      <c r="AC78" s="141">
        <v>302</v>
      </c>
      <c r="AD78" s="216">
        <v>-1</v>
      </c>
      <c r="AE78" s="216">
        <v>1</v>
      </c>
      <c r="AF78" s="216">
        <v>2</v>
      </c>
      <c r="AG78" s="216">
        <v>31</v>
      </c>
      <c r="AH78" s="216">
        <f t="shared" si="4"/>
        <v>48</v>
      </c>
      <c r="AI78" s="216">
        <v>1</v>
      </c>
      <c r="AJ78" s="216">
        <v>-1</v>
      </c>
      <c r="AK78" s="216">
        <v>0</v>
      </c>
      <c r="AL78" s="216">
        <v>2</v>
      </c>
    </row>
    <row r="79" spans="1:38" s="39" customFormat="1">
      <c r="A79" s="216"/>
      <c r="B79" s="216">
        <v>204</v>
      </c>
      <c r="C79" s="216" t="s">
        <v>787</v>
      </c>
      <c r="D79" s="216" t="s">
        <v>801</v>
      </c>
      <c r="E79" s="216" t="s">
        <v>789</v>
      </c>
      <c r="F79" s="223" t="str">
        <f>lng_iteminfo!$O126</f>
        <v>하얀 점박이 산양</v>
      </c>
      <c r="G79" s="207">
        <v>0</v>
      </c>
      <c r="H79" s="223">
        <v>0</v>
      </c>
      <c r="I79" s="223" t="s">
        <v>707</v>
      </c>
      <c r="J79" s="223">
        <v>0</v>
      </c>
      <c r="K79" s="223">
        <v>35</v>
      </c>
      <c r="L79" s="223">
        <v>0</v>
      </c>
      <c r="M79" s="223">
        <v>0</v>
      </c>
      <c r="N79" s="223">
        <v>0</v>
      </c>
      <c r="O79" s="206">
        <v>54</v>
      </c>
      <c r="P79" s="223">
        <v>1</v>
      </c>
      <c r="Q79" s="214">
        <v>360</v>
      </c>
      <c r="R79" s="216" t="str">
        <f>lng_iteminfo!$O155</f>
        <v>흰색 점박이 무늬를 가진 검은 산양.</v>
      </c>
      <c r="S79" s="216" t="s">
        <v>858</v>
      </c>
      <c r="T79" s="216" t="s">
        <v>792</v>
      </c>
      <c r="U79" s="216" t="s">
        <v>790</v>
      </c>
      <c r="V79" s="485">
        <v>112</v>
      </c>
      <c r="W79" s="216">
        <v>2352</v>
      </c>
      <c r="X79" s="217">
        <v>50</v>
      </c>
      <c r="Y79" s="216">
        <v>6</v>
      </c>
      <c r="Z79" s="216">
        <v>3</v>
      </c>
      <c r="AA79" s="216">
        <v>120</v>
      </c>
      <c r="AB79" s="216">
        <v>86</v>
      </c>
      <c r="AC79" s="141">
        <v>402</v>
      </c>
      <c r="AD79" s="216">
        <v>-1</v>
      </c>
      <c r="AE79" s="216">
        <v>15</v>
      </c>
      <c r="AF79" s="216">
        <v>2</v>
      </c>
      <c r="AG79" s="216">
        <v>31</v>
      </c>
      <c r="AH79" s="216">
        <f t="shared" si="4"/>
        <v>54</v>
      </c>
      <c r="AI79" s="216">
        <v>2</v>
      </c>
      <c r="AJ79" s="216">
        <v>-1</v>
      </c>
      <c r="AK79" s="216">
        <v>0</v>
      </c>
      <c r="AL79" s="216">
        <v>2</v>
      </c>
    </row>
    <row r="80" spans="1:38" s="39" customFormat="1">
      <c r="A80" s="216"/>
      <c r="B80" s="216">
        <v>205</v>
      </c>
      <c r="C80" s="216" t="s">
        <v>787</v>
      </c>
      <c r="D80" s="216" t="s">
        <v>801</v>
      </c>
      <c r="E80" s="216" t="s">
        <v>789</v>
      </c>
      <c r="F80" s="223" t="str">
        <f>lng_iteminfo!$O127</f>
        <v>노랑 점박이 산양</v>
      </c>
      <c r="G80" s="207">
        <v>0</v>
      </c>
      <c r="H80" s="223">
        <v>0</v>
      </c>
      <c r="I80" s="223" t="s">
        <v>795</v>
      </c>
      <c r="J80" s="223">
        <v>0</v>
      </c>
      <c r="K80" s="223">
        <v>26</v>
      </c>
      <c r="L80" s="223">
        <v>0</v>
      </c>
      <c r="M80" s="223">
        <v>0</v>
      </c>
      <c r="N80" s="223">
        <v>0</v>
      </c>
      <c r="O80" s="206">
        <v>58</v>
      </c>
      <c r="P80" s="223">
        <v>1</v>
      </c>
      <c r="Q80" s="214">
        <v>390</v>
      </c>
      <c r="R80" s="216" t="str">
        <f>lng_iteminfo!$O156</f>
        <v>노란색 점박이 무늬를 가진 우수한 검은 산양.</v>
      </c>
      <c r="S80" s="216" t="s">
        <v>859</v>
      </c>
      <c r="T80" s="216" t="s">
        <v>792</v>
      </c>
      <c r="U80" s="216" t="s">
        <v>790</v>
      </c>
      <c r="V80" s="485">
        <v>121</v>
      </c>
      <c r="W80" s="216">
        <v>2304</v>
      </c>
      <c r="X80" s="217">
        <v>55</v>
      </c>
      <c r="Y80" s="216">
        <v>6</v>
      </c>
      <c r="Z80" s="216">
        <v>3</v>
      </c>
      <c r="AA80" s="216">
        <v>120</v>
      </c>
      <c r="AB80" s="216">
        <v>83</v>
      </c>
      <c r="AC80" s="141">
        <v>403</v>
      </c>
      <c r="AD80" s="216">
        <v>-1</v>
      </c>
      <c r="AE80" s="216">
        <v>16</v>
      </c>
      <c r="AF80" s="216">
        <v>2</v>
      </c>
      <c r="AG80" s="216">
        <v>32</v>
      </c>
      <c r="AH80" s="216">
        <f t="shared" si="4"/>
        <v>58</v>
      </c>
      <c r="AI80" s="216">
        <v>2</v>
      </c>
      <c r="AJ80" s="216">
        <v>-1</v>
      </c>
      <c r="AK80" s="216">
        <v>0</v>
      </c>
      <c r="AL80" s="216">
        <v>2</v>
      </c>
    </row>
    <row r="81" spans="1:38" s="39" customFormat="1">
      <c r="A81" s="216"/>
      <c r="B81" s="216">
        <v>206</v>
      </c>
      <c r="C81" s="216" t="s">
        <v>787</v>
      </c>
      <c r="D81" s="216" t="s">
        <v>801</v>
      </c>
      <c r="E81" s="216" t="s">
        <v>789</v>
      </c>
      <c r="F81" s="223" t="str">
        <f>lng_iteminfo!$O128</f>
        <v>하늘색 러블리 산양</v>
      </c>
      <c r="G81" s="207">
        <v>0</v>
      </c>
      <c r="H81" s="223">
        <v>0</v>
      </c>
      <c r="I81" s="223" t="s">
        <v>793</v>
      </c>
      <c r="J81" s="223">
        <v>0</v>
      </c>
      <c r="K81" s="223">
        <v>37</v>
      </c>
      <c r="L81" s="223">
        <v>0</v>
      </c>
      <c r="M81" s="223">
        <v>0</v>
      </c>
      <c r="N81" s="223">
        <v>0</v>
      </c>
      <c r="O81" s="206">
        <v>70</v>
      </c>
      <c r="P81" s="223">
        <v>1</v>
      </c>
      <c r="Q81" s="214">
        <v>390</v>
      </c>
      <c r="R81" s="216" t="str">
        <f>lng_iteminfo!$O157</f>
        <v>하늘색 하트무늬가 들어간 산양.</v>
      </c>
      <c r="S81" s="216" t="s">
        <v>860</v>
      </c>
      <c r="T81" s="216" t="s">
        <v>794</v>
      </c>
      <c r="U81" s="216" t="s">
        <v>790</v>
      </c>
      <c r="V81" s="485">
        <v>130</v>
      </c>
      <c r="W81" s="216">
        <v>2208</v>
      </c>
      <c r="X81" s="217">
        <v>60</v>
      </c>
      <c r="Y81" s="216">
        <v>7</v>
      </c>
      <c r="Z81" s="216">
        <v>3</v>
      </c>
      <c r="AA81" s="216">
        <v>120</v>
      </c>
      <c r="AB81" s="216">
        <v>80</v>
      </c>
      <c r="AC81" s="141">
        <v>301</v>
      </c>
      <c r="AD81" s="216">
        <v>-1</v>
      </c>
      <c r="AE81" s="216">
        <v>1</v>
      </c>
      <c r="AF81" s="216">
        <v>2</v>
      </c>
      <c r="AG81" s="216">
        <v>33</v>
      </c>
      <c r="AH81" s="216">
        <f t="shared" si="4"/>
        <v>58</v>
      </c>
      <c r="AI81" s="216">
        <v>2</v>
      </c>
      <c r="AJ81" s="216">
        <v>-1</v>
      </c>
      <c r="AK81" s="216">
        <v>0</v>
      </c>
      <c r="AL81" s="216">
        <v>2</v>
      </c>
    </row>
    <row r="82" spans="1:38" s="39" customFormat="1">
      <c r="A82" s="216"/>
      <c r="B82" s="216">
        <v>207</v>
      </c>
      <c r="C82" s="216" t="s">
        <v>787</v>
      </c>
      <c r="D82" s="216" t="s">
        <v>801</v>
      </c>
      <c r="E82" s="216" t="s">
        <v>789</v>
      </c>
      <c r="F82" s="223" t="str">
        <f>lng_iteminfo!$O129</f>
        <v>분홍 러블리 산양</v>
      </c>
      <c r="G82" s="207">
        <v>0</v>
      </c>
      <c r="H82" s="223">
        <v>0</v>
      </c>
      <c r="I82" s="223" t="s">
        <v>793</v>
      </c>
      <c r="J82" s="223">
        <v>0</v>
      </c>
      <c r="K82" s="223">
        <v>38</v>
      </c>
      <c r="L82" s="223">
        <v>0</v>
      </c>
      <c r="M82" s="223">
        <v>0</v>
      </c>
      <c r="N82" s="223">
        <v>0</v>
      </c>
      <c r="O82" s="206">
        <v>75</v>
      </c>
      <c r="P82" s="223">
        <v>1</v>
      </c>
      <c r="Q82" s="214">
        <v>420</v>
      </c>
      <c r="R82" s="216" t="str">
        <f>lng_iteminfo!$O158</f>
        <v>분홍빛 하트무늬가 들어간 산양으로 인기가 높다.</v>
      </c>
      <c r="S82" s="216" t="s">
        <v>860</v>
      </c>
      <c r="T82" s="216" t="s">
        <v>794</v>
      </c>
      <c r="U82" s="216" t="s">
        <v>790</v>
      </c>
      <c r="V82" s="485">
        <v>141</v>
      </c>
      <c r="W82" s="216">
        <v>2163</v>
      </c>
      <c r="X82" s="217">
        <v>65</v>
      </c>
      <c r="Y82" s="216">
        <v>7</v>
      </c>
      <c r="Z82" s="216">
        <v>4</v>
      </c>
      <c r="AA82" s="216">
        <v>120</v>
      </c>
      <c r="AB82" s="216">
        <v>78</v>
      </c>
      <c r="AC82" s="141">
        <v>401</v>
      </c>
      <c r="AD82" s="216">
        <v>-1</v>
      </c>
      <c r="AE82" s="216">
        <v>17</v>
      </c>
      <c r="AF82" s="216">
        <v>2</v>
      </c>
      <c r="AG82" s="216">
        <v>34</v>
      </c>
      <c r="AH82" s="216">
        <f t="shared" si="4"/>
        <v>63</v>
      </c>
      <c r="AI82" s="216">
        <v>2</v>
      </c>
      <c r="AJ82" s="216">
        <v>-1</v>
      </c>
      <c r="AK82" s="216">
        <v>0</v>
      </c>
      <c r="AL82" s="216">
        <v>2</v>
      </c>
    </row>
    <row r="83" spans="1:38" s="39" customFormat="1">
      <c r="A83" s="216"/>
      <c r="B83" s="216">
        <v>208</v>
      </c>
      <c r="C83" s="216" t="s">
        <v>787</v>
      </c>
      <c r="D83" s="216" t="s">
        <v>801</v>
      </c>
      <c r="E83" s="216" t="s">
        <v>789</v>
      </c>
      <c r="F83" s="223" t="str">
        <f>lng_iteminfo!$O130</f>
        <v>보라 러블리 산양</v>
      </c>
      <c r="G83" s="207">
        <v>0</v>
      </c>
      <c r="H83" s="223">
        <v>0</v>
      </c>
      <c r="I83" s="223" t="s">
        <v>793</v>
      </c>
      <c r="J83" s="223">
        <v>0</v>
      </c>
      <c r="K83" s="223">
        <v>39</v>
      </c>
      <c r="L83" s="223">
        <v>0</v>
      </c>
      <c r="M83" s="223">
        <v>0</v>
      </c>
      <c r="N83" s="223">
        <v>0</v>
      </c>
      <c r="O83" s="206">
        <v>81</v>
      </c>
      <c r="P83" s="223">
        <v>1</v>
      </c>
      <c r="Q83" s="214">
        <v>450</v>
      </c>
      <c r="R83" s="216" t="str">
        <f>lng_iteminfo!$O159</f>
        <v>하트무늬 산양중 가장 우수한 품질을 가진 산양.</v>
      </c>
      <c r="S83" s="216" t="s">
        <v>860</v>
      </c>
      <c r="T83" s="216" t="s">
        <v>794</v>
      </c>
      <c r="U83" s="216" t="s">
        <v>790</v>
      </c>
      <c r="V83" s="485">
        <v>201</v>
      </c>
      <c r="W83" s="216">
        <v>2119</v>
      </c>
      <c r="X83" s="217">
        <v>70</v>
      </c>
      <c r="Y83" s="216">
        <v>7</v>
      </c>
      <c r="Z83" s="216">
        <v>4</v>
      </c>
      <c r="AA83" s="216">
        <v>120</v>
      </c>
      <c r="AB83" s="216">
        <v>75</v>
      </c>
      <c r="AC83" s="141">
        <v>404</v>
      </c>
      <c r="AD83" s="216">
        <v>-1</v>
      </c>
      <c r="AE83" s="216">
        <v>18</v>
      </c>
      <c r="AF83" s="216">
        <v>3</v>
      </c>
      <c r="AG83" s="216">
        <v>35</v>
      </c>
      <c r="AH83" s="216">
        <f t="shared" si="4"/>
        <v>67</v>
      </c>
      <c r="AI83" s="216">
        <v>2</v>
      </c>
      <c r="AJ83" s="216">
        <v>-1</v>
      </c>
      <c r="AK83" s="216">
        <v>0</v>
      </c>
      <c r="AL83" s="216">
        <v>2</v>
      </c>
    </row>
    <row r="84" spans="1:38" s="39" customFormat="1">
      <c r="A84" s="216"/>
      <c r="B84" s="216">
        <v>209</v>
      </c>
      <c r="C84" s="216" t="s">
        <v>787</v>
      </c>
      <c r="D84" s="216" t="s">
        <v>801</v>
      </c>
      <c r="E84" s="216" t="s">
        <v>789</v>
      </c>
      <c r="F84" s="223" t="str">
        <f>lng_iteminfo!$O131</f>
        <v>봉제 인형 산양</v>
      </c>
      <c r="G84" s="207">
        <v>0</v>
      </c>
      <c r="H84" s="223">
        <v>0</v>
      </c>
      <c r="I84" s="223" t="s">
        <v>795</v>
      </c>
      <c r="J84" s="223">
        <v>0</v>
      </c>
      <c r="K84" s="223">
        <v>40</v>
      </c>
      <c r="L84" s="223">
        <v>0</v>
      </c>
      <c r="M84" s="223">
        <v>0</v>
      </c>
      <c r="N84" s="223">
        <v>0</v>
      </c>
      <c r="O84" s="206">
        <v>103</v>
      </c>
      <c r="P84" s="223">
        <v>1</v>
      </c>
      <c r="Q84" s="214">
        <v>490</v>
      </c>
      <c r="R84" s="216" t="str">
        <f>lng_iteminfo!$O160</f>
        <v>인형같이 생긴 외형으로 인기가 높은 산양.</v>
      </c>
      <c r="S84" s="216" t="s">
        <v>861</v>
      </c>
      <c r="T84" s="216" t="s">
        <v>796</v>
      </c>
      <c r="U84" s="216" t="s">
        <v>790</v>
      </c>
      <c r="V84" s="485">
        <v>211</v>
      </c>
      <c r="W84" s="216">
        <v>2058</v>
      </c>
      <c r="X84" s="219">
        <v>90</v>
      </c>
      <c r="Y84" s="216">
        <v>8</v>
      </c>
      <c r="Z84" s="216">
        <v>4</v>
      </c>
      <c r="AA84" s="216">
        <v>120</v>
      </c>
      <c r="AB84" s="216">
        <v>73</v>
      </c>
      <c r="AC84" s="141">
        <v>304</v>
      </c>
      <c r="AD84" s="216">
        <v>-1</v>
      </c>
      <c r="AE84" s="216">
        <v>1</v>
      </c>
      <c r="AF84" s="216">
        <v>3</v>
      </c>
      <c r="AG84" s="216">
        <v>36</v>
      </c>
      <c r="AH84" s="216">
        <f t="shared" si="4"/>
        <v>73</v>
      </c>
      <c r="AI84" s="216">
        <v>2</v>
      </c>
      <c r="AJ84" s="216">
        <v>-1</v>
      </c>
      <c r="AK84" s="216">
        <v>0</v>
      </c>
      <c r="AL84" s="216">
        <v>2</v>
      </c>
    </row>
    <row r="85" spans="1:38" s="39" customFormat="1">
      <c r="A85" s="216"/>
      <c r="B85" s="216">
        <v>210</v>
      </c>
      <c r="C85" s="216" t="s">
        <v>787</v>
      </c>
      <c r="D85" s="216" t="s">
        <v>801</v>
      </c>
      <c r="E85" s="216" t="s">
        <v>789</v>
      </c>
      <c r="F85" s="223" t="str">
        <f>lng_iteminfo!$O132</f>
        <v>빵봉투 산양</v>
      </c>
      <c r="G85" s="207">
        <v>0</v>
      </c>
      <c r="H85" s="223">
        <v>0</v>
      </c>
      <c r="I85" s="223" t="s">
        <v>795</v>
      </c>
      <c r="J85" s="223">
        <v>0</v>
      </c>
      <c r="K85" s="223">
        <v>26</v>
      </c>
      <c r="L85" s="223">
        <v>0</v>
      </c>
      <c r="M85" s="223">
        <v>0</v>
      </c>
      <c r="N85" s="223">
        <v>0</v>
      </c>
      <c r="O85" s="206">
        <v>112</v>
      </c>
      <c r="P85" s="223">
        <v>1</v>
      </c>
      <c r="Q85" s="214">
        <v>540</v>
      </c>
      <c r="R85" s="216" t="str">
        <f>lng_iteminfo!$O161</f>
        <v>빵봉투를 뒤집어 쓰고 다니는 양. 종이 봉투를 먹다가 뒤집어 쓰고 못벗는게 아닌가 생각된다.</v>
      </c>
      <c r="S85" s="216" t="s">
        <v>861</v>
      </c>
      <c r="T85" s="216" t="s">
        <v>796</v>
      </c>
      <c r="U85" s="216" t="s">
        <v>790</v>
      </c>
      <c r="V85" s="485">
        <v>220</v>
      </c>
      <c r="W85" s="216">
        <v>2016</v>
      </c>
      <c r="X85" s="219">
        <v>100</v>
      </c>
      <c r="Y85" s="216">
        <v>8</v>
      </c>
      <c r="Z85" s="216">
        <v>4</v>
      </c>
      <c r="AA85" s="216">
        <v>120</v>
      </c>
      <c r="AB85" s="216">
        <v>73</v>
      </c>
      <c r="AC85" s="141">
        <v>305</v>
      </c>
      <c r="AD85" s="216">
        <v>-1</v>
      </c>
      <c r="AE85" s="216">
        <v>1</v>
      </c>
      <c r="AF85" s="216">
        <v>3</v>
      </c>
      <c r="AG85" s="216">
        <v>36</v>
      </c>
      <c r="AH85" s="216">
        <f t="shared" si="4"/>
        <v>81</v>
      </c>
      <c r="AI85" s="216">
        <v>3</v>
      </c>
      <c r="AJ85" s="216">
        <v>-1</v>
      </c>
      <c r="AK85" s="216">
        <v>0</v>
      </c>
      <c r="AL85" s="216">
        <v>2</v>
      </c>
    </row>
    <row r="86" spans="1:38" s="39" customFormat="1">
      <c r="A86" s="216"/>
      <c r="B86" s="216">
        <v>211</v>
      </c>
      <c r="C86" s="216" t="s">
        <v>787</v>
      </c>
      <c r="D86" s="216" t="s">
        <v>801</v>
      </c>
      <c r="E86" s="216" t="s">
        <v>789</v>
      </c>
      <c r="F86" s="223" t="str">
        <f>lng_iteminfo!$O133</f>
        <v>팔랑팔랑 산양</v>
      </c>
      <c r="G86" s="207">
        <v>0</v>
      </c>
      <c r="H86" s="223">
        <v>0</v>
      </c>
      <c r="I86" s="223" t="s">
        <v>795</v>
      </c>
      <c r="J86" s="223">
        <v>0</v>
      </c>
      <c r="K86" s="223">
        <v>42</v>
      </c>
      <c r="L86" s="223">
        <v>0</v>
      </c>
      <c r="M86" s="223">
        <v>0</v>
      </c>
      <c r="N86" s="223">
        <v>0</v>
      </c>
      <c r="O86" s="206">
        <v>121</v>
      </c>
      <c r="P86" s="223">
        <v>1</v>
      </c>
      <c r="Q86" s="214">
        <v>580</v>
      </c>
      <c r="R86" s="216" t="str">
        <f>lng_iteminfo!$O162</f>
        <v>부드럽고 넓직한 귀를 가진 순한 산양. 넓은 귀가 포근하다.</v>
      </c>
      <c r="S86" s="216" t="s">
        <v>861</v>
      </c>
      <c r="T86" s="216" t="s">
        <v>796</v>
      </c>
      <c r="U86" s="216" t="s">
        <v>790</v>
      </c>
      <c r="V86" s="485">
        <v>230</v>
      </c>
      <c r="W86" s="216">
        <v>1975</v>
      </c>
      <c r="X86" s="219">
        <v>110</v>
      </c>
      <c r="Y86" s="216">
        <v>8</v>
      </c>
      <c r="Z86" s="216">
        <v>5</v>
      </c>
      <c r="AA86" s="216">
        <v>120</v>
      </c>
      <c r="AB86" s="216">
        <v>71</v>
      </c>
      <c r="AC86" s="141">
        <v>310</v>
      </c>
      <c r="AD86" s="216">
        <v>-1</v>
      </c>
      <c r="AE86" s="216">
        <v>1</v>
      </c>
      <c r="AF86" s="216">
        <v>3</v>
      </c>
      <c r="AG86" s="216">
        <v>37</v>
      </c>
      <c r="AH86" s="216">
        <f t="shared" si="4"/>
        <v>87</v>
      </c>
      <c r="AI86" s="216">
        <v>3</v>
      </c>
      <c r="AJ86" s="216">
        <v>-1</v>
      </c>
      <c r="AK86" s="216">
        <v>0</v>
      </c>
      <c r="AL86" s="216">
        <v>2</v>
      </c>
    </row>
    <row r="87" spans="1:38" s="39" customFormat="1">
      <c r="A87" s="216"/>
      <c r="B87" s="216">
        <v>212</v>
      </c>
      <c r="C87" s="216" t="s">
        <v>787</v>
      </c>
      <c r="D87" s="216" t="s">
        <v>801</v>
      </c>
      <c r="E87" s="216" t="s">
        <v>789</v>
      </c>
      <c r="F87" s="223" t="str">
        <f>lng_iteminfo!$O134</f>
        <v>루돌프 산양</v>
      </c>
      <c r="G87" s="207">
        <v>0</v>
      </c>
      <c r="H87" s="223">
        <v>0</v>
      </c>
      <c r="I87" s="223" t="s">
        <v>797</v>
      </c>
      <c r="J87" s="223">
        <v>0</v>
      </c>
      <c r="K87" s="223">
        <v>43</v>
      </c>
      <c r="L87" s="223">
        <v>0</v>
      </c>
      <c r="M87" s="223">
        <v>0</v>
      </c>
      <c r="N87" s="223">
        <v>0</v>
      </c>
      <c r="O87" s="206">
        <v>175</v>
      </c>
      <c r="P87" s="223">
        <v>1</v>
      </c>
      <c r="Q87" s="214">
        <v>650</v>
      </c>
      <c r="R87" s="216" t="str">
        <f>lng_iteminfo!$O163</f>
        <v>썰매를 끌기에는 작지만 붉게 빛나는 코가 특이한 산양. 산타와 함께 자랐다는 소문이 있다.</v>
      </c>
      <c r="S87" s="216" t="s">
        <v>862</v>
      </c>
      <c r="T87" s="216" t="s">
        <v>798</v>
      </c>
      <c r="U87" s="216" t="s">
        <v>790</v>
      </c>
      <c r="V87" s="485">
        <v>302</v>
      </c>
      <c r="W87" s="216">
        <v>1950</v>
      </c>
      <c r="X87" s="219">
        <v>160</v>
      </c>
      <c r="Y87" s="216">
        <v>9</v>
      </c>
      <c r="Z87" s="216">
        <v>5</v>
      </c>
      <c r="AA87" s="216">
        <v>120</v>
      </c>
      <c r="AB87" s="216">
        <v>71</v>
      </c>
      <c r="AC87" s="141">
        <v>303</v>
      </c>
      <c r="AD87" s="216">
        <v>-1</v>
      </c>
      <c r="AE87" s="216">
        <v>1</v>
      </c>
      <c r="AF87" s="216">
        <v>4</v>
      </c>
      <c r="AG87" s="216">
        <v>37</v>
      </c>
      <c r="AH87" s="216">
        <f t="shared" si="4"/>
        <v>97</v>
      </c>
      <c r="AI87" s="216">
        <v>4</v>
      </c>
      <c r="AJ87" s="216">
        <v>-1</v>
      </c>
      <c r="AK87" s="216">
        <v>0</v>
      </c>
      <c r="AL87" s="216">
        <v>2</v>
      </c>
    </row>
    <row r="88" spans="1:38" s="39" customFormat="1">
      <c r="A88" s="216"/>
      <c r="B88" s="216">
        <v>213</v>
      </c>
      <c r="C88" s="216" t="s">
        <v>787</v>
      </c>
      <c r="D88" s="216" t="s">
        <v>801</v>
      </c>
      <c r="E88" s="216" t="s">
        <v>789</v>
      </c>
      <c r="F88" s="223" t="str">
        <f>lng_iteminfo!$O135</f>
        <v>얼짱 산양</v>
      </c>
      <c r="G88" s="207">
        <v>0</v>
      </c>
      <c r="H88" s="223">
        <v>0</v>
      </c>
      <c r="I88" s="223" t="s">
        <v>797</v>
      </c>
      <c r="J88" s="223">
        <v>0</v>
      </c>
      <c r="K88" s="223">
        <v>44</v>
      </c>
      <c r="L88" s="223">
        <v>0</v>
      </c>
      <c r="M88" s="223">
        <v>0</v>
      </c>
      <c r="N88" s="223">
        <v>0</v>
      </c>
      <c r="O88" s="206">
        <v>200</v>
      </c>
      <c r="P88" s="223">
        <v>1</v>
      </c>
      <c r="Q88" s="214">
        <v>740</v>
      </c>
      <c r="R88" s="216" t="str">
        <f>lng_iteminfo!$O164</f>
        <v>귀엽고 머리까지 좋은 산양. 친절하기까지 하다.</v>
      </c>
      <c r="S88" s="216" t="s">
        <v>862</v>
      </c>
      <c r="T88" s="216" t="s">
        <v>798</v>
      </c>
      <c r="U88" s="216" t="s">
        <v>790</v>
      </c>
      <c r="V88" s="485">
        <v>320</v>
      </c>
      <c r="W88" s="216">
        <v>1911</v>
      </c>
      <c r="X88" s="219">
        <v>190</v>
      </c>
      <c r="Y88" s="216">
        <v>9</v>
      </c>
      <c r="Z88" s="216">
        <v>5</v>
      </c>
      <c r="AA88" s="216">
        <v>120</v>
      </c>
      <c r="AB88" s="216">
        <v>69</v>
      </c>
      <c r="AC88" s="141">
        <v>306</v>
      </c>
      <c r="AD88" s="216">
        <v>-1</v>
      </c>
      <c r="AE88" s="216">
        <v>1</v>
      </c>
      <c r="AF88" s="216">
        <v>4</v>
      </c>
      <c r="AG88" s="216">
        <v>38</v>
      </c>
      <c r="AH88" s="216">
        <f t="shared" si="4"/>
        <v>111</v>
      </c>
      <c r="AI88" s="216">
        <v>4</v>
      </c>
      <c r="AJ88" s="216">
        <v>-1</v>
      </c>
      <c r="AK88" s="216">
        <v>0</v>
      </c>
      <c r="AL88" s="216">
        <v>2</v>
      </c>
    </row>
    <row r="89" spans="1:38" s="148" customFormat="1">
      <c r="A89" s="216"/>
      <c r="B89" s="216">
        <v>214</v>
      </c>
      <c r="C89" s="216" t="s">
        <v>787</v>
      </c>
      <c r="D89" s="216" t="s">
        <v>801</v>
      </c>
      <c r="E89" s="216" t="s">
        <v>789</v>
      </c>
      <c r="F89" s="223" t="str">
        <f>lng_iteminfo!$O136</f>
        <v>조로 산양</v>
      </c>
      <c r="G89" s="207">
        <v>0</v>
      </c>
      <c r="H89" s="223">
        <v>0</v>
      </c>
      <c r="I89" s="223" t="s">
        <v>797</v>
      </c>
      <c r="J89" s="223">
        <v>0</v>
      </c>
      <c r="K89" s="223">
        <v>45</v>
      </c>
      <c r="L89" s="223">
        <v>0</v>
      </c>
      <c r="M89" s="223">
        <v>0</v>
      </c>
      <c r="N89" s="223">
        <v>0</v>
      </c>
      <c r="O89" s="206">
        <v>247</v>
      </c>
      <c r="P89" s="223">
        <v>1</v>
      </c>
      <c r="Q89" s="214">
        <v>830</v>
      </c>
      <c r="R89" s="216" t="str">
        <f>lng_iteminfo!$O165</f>
        <v>항상 망토와 두건을 차고다니는 산양. 정의로우면서 산양유가 신선하기 까지 하다.</v>
      </c>
      <c r="S89" s="216" t="s">
        <v>862</v>
      </c>
      <c r="T89" s="216" t="s">
        <v>798</v>
      </c>
      <c r="U89" s="216" t="s">
        <v>790</v>
      </c>
      <c r="V89" s="485">
        <v>331</v>
      </c>
      <c r="W89" s="216">
        <v>1872</v>
      </c>
      <c r="X89" s="219">
        <v>230</v>
      </c>
      <c r="Y89" s="216">
        <v>9</v>
      </c>
      <c r="Z89" s="216">
        <v>5</v>
      </c>
      <c r="AA89" s="216">
        <v>120</v>
      </c>
      <c r="AB89" s="216">
        <v>67</v>
      </c>
      <c r="AC89" s="141">
        <v>307</v>
      </c>
      <c r="AD89" s="216">
        <v>-1</v>
      </c>
      <c r="AE89" s="216">
        <v>1</v>
      </c>
      <c r="AF89" s="216">
        <v>4</v>
      </c>
      <c r="AG89" s="216">
        <v>39</v>
      </c>
      <c r="AH89" s="216">
        <f t="shared" si="4"/>
        <v>124</v>
      </c>
      <c r="AI89" s="216">
        <v>5</v>
      </c>
      <c r="AJ89" s="216">
        <v>-1</v>
      </c>
      <c r="AK89" s="216">
        <v>0</v>
      </c>
      <c r="AL89" s="216">
        <v>2</v>
      </c>
    </row>
    <row r="90" spans="1:38" s="223" customFormat="1">
      <c r="B90" s="223">
        <v>215</v>
      </c>
      <c r="C90" s="223" t="s">
        <v>787</v>
      </c>
      <c r="D90" s="223" t="s">
        <v>801</v>
      </c>
      <c r="E90" s="223" t="s">
        <v>789</v>
      </c>
      <c r="F90" s="223" t="str">
        <f>lng_iteminfo!$O137</f>
        <v>얼음뿔 산양</v>
      </c>
      <c r="G90" s="277">
        <v>0</v>
      </c>
      <c r="H90" s="223">
        <v>0</v>
      </c>
      <c r="I90" s="223" t="s">
        <v>797</v>
      </c>
      <c r="J90" s="223">
        <v>0</v>
      </c>
      <c r="K90" s="223">
        <v>45</v>
      </c>
      <c r="L90" s="223">
        <v>0</v>
      </c>
      <c r="M90" s="223">
        <v>0</v>
      </c>
      <c r="N90" s="223">
        <v>0</v>
      </c>
      <c r="O90" s="223">
        <v>260</v>
      </c>
      <c r="P90" s="223">
        <v>1</v>
      </c>
      <c r="Q90" s="223">
        <v>830</v>
      </c>
      <c r="R90" s="223" t="str">
        <f>lng_iteminfo!$O166</f>
        <v>항상 뿔에 얼음이 자라나는 특이한 산양.^추울수록 힘을 낸다.^^[e4aa00][특수 능력][-]겨울에 우유를 채집하면 신선도가 상승한다.</v>
      </c>
      <c r="S90" s="223" t="s">
        <v>862</v>
      </c>
      <c r="T90" s="223" t="s">
        <v>798</v>
      </c>
      <c r="U90" s="223" t="s">
        <v>790</v>
      </c>
      <c r="V90" s="485">
        <v>331</v>
      </c>
      <c r="W90" s="223">
        <v>1930</v>
      </c>
      <c r="X90" s="223">
        <v>170</v>
      </c>
      <c r="Y90" s="223">
        <v>8</v>
      </c>
      <c r="Z90" s="223">
        <v>5</v>
      </c>
      <c r="AA90" s="223">
        <v>120</v>
      </c>
      <c r="AB90" s="223">
        <v>71</v>
      </c>
      <c r="AC90" s="223">
        <v>311</v>
      </c>
      <c r="AD90" s="223">
        <v>-1</v>
      </c>
      <c r="AE90" s="223">
        <v>1</v>
      </c>
      <c r="AF90" s="223">
        <v>4</v>
      </c>
      <c r="AG90" s="223">
        <v>29</v>
      </c>
      <c r="AH90" s="223">
        <v>100</v>
      </c>
      <c r="AI90" s="223">
        <v>4</v>
      </c>
      <c r="AJ90" s="223">
        <v>300</v>
      </c>
      <c r="AK90" s="223">
        <v>30</v>
      </c>
      <c r="AL90" s="293">
        <v>25</v>
      </c>
    </row>
    <row r="91" spans="1:38" s="211" customFormat="1">
      <c r="A91" s="215"/>
      <c r="B91" s="215">
        <v>216</v>
      </c>
      <c r="C91" s="215" t="s">
        <v>787</v>
      </c>
      <c r="D91" s="215" t="s">
        <v>801</v>
      </c>
      <c r="E91" s="215" t="s">
        <v>789</v>
      </c>
      <c r="F91" s="215" t="str">
        <f>lng_iteminfo!$O138</f>
        <v>머플러핏산양</v>
      </c>
      <c r="G91" s="212">
        <v>0</v>
      </c>
      <c r="H91" s="215">
        <v>0</v>
      </c>
      <c r="I91" s="215" t="s">
        <v>797</v>
      </c>
      <c r="J91" s="215">
        <v>0</v>
      </c>
      <c r="K91" s="215">
        <v>45</v>
      </c>
      <c r="L91" s="215">
        <v>0</v>
      </c>
      <c r="M91" s="215">
        <v>0</v>
      </c>
      <c r="N91" s="215">
        <v>0</v>
      </c>
      <c r="O91" s="215">
        <v>280</v>
      </c>
      <c r="P91" s="215">
        <v>1</v>
      </c>
      <c r="Q91" s="215">
        <v>830</v>
      </c>
      <c r="R91" s="215" t="str">
        <f>lng_iteminfo!$O167</f>
        <v>최고의 성능에 생산량이 조금 상승</v>
      </c>
      <c r="S91" s="215" t="s">
        <v>862</v>
      </c>
      <c r="T91" s="215" t="s">
        <v>798</v>
      </c>
      <c r="U91" s="215" t="s">
        <v>790</v>
      </c>
      <c r="V91" s="215">
        <v>232</v>
      </c>
      <c r="W91" s="215">
        <v>1872</v>
      </c>
      <c r="X91" s="215">
        <v>230</v>
      </c>
      <c r="Y91" s="215">
        <v>9</v>
      </c>
      <c r="Z91" s="215">
        <v>5</v>
      </c>
      <c r="AA91" s="215">
        <v>120</v>
      </c>
      <c r="AB91" s="215">
        <v>67</v>
      </c>
      <c r="AC91" s="141">
        <v>312</v>
      </c>
      <c r="AD91" s="215">
        <v>-1</v>
      </c>
      <c r="AE91" s="215">
        <v>1</v>
      </c>
      <c r="AF91" s="215">
        <v>4</v>
      </c>
      <c r="AG91" s="215">
        <v>29</v>
      </c>
      <c r="AH91" s="215">
        <f t="shared" si="4"/>
        <v>124</v>
      </c>
      <c r="AI91" s="215">
        <v>5</v>
      </c>
      <c r="AJ91" s="215">
        <v>-1</v>
      </c>
      <c r="AK91" s="215">
        <v>0</v>
      </c>
      <c r="AL91" s="219">
        <v>2</v>
      </c>
    </row>
    <row r="92" spans="1:38" s="219" customFormat="1">
      <c r="A92" s="294"/>
      <c r="B92" s="294">
        <v>217</v>
      </c>
      <c r="C92" s="294" t="s">
        <v>787</v>
      </c>
      <c r="D92" s="294" t="s">
        <v>801</v>
      </c>
      <c r="E92" s="294" t="s">
        <v>789</v>
      </c>
      <c r="F92" s="312" t="str">
        <f>lng_iteminfo!$O139</f>
        <v>방울방울 산양</v>
      </c>
      <c r="G92" s="296">
        <v>0</v>
      </c>
      <c r="H92" s="294">
        <v>0</v>
      </c>
      <c r="I92" s="294" t="s">
        <v>797</v>
      </c>
      <c r="J92" s="294">
        <v>0</v>
      </c>
      <c r="K92" s="294">
        <v>45</v>
      </c>
      <c r="L92" s="294">
        <v>0</v>
      </c>
      <c r="M92" s="294">
        <v>0</v>
      </c>
      <c r="N92" s="294">
        <v>0</v>
      </c>
      <c r="O92" s="294">
        <v>300</v>
      </c>
      <c r="P92" s="294">
        <v>1</v>
      </c>
      <c r="Q92" s="294">
        <v>830</v>
      </c>
      <c r="R92" s="327" t="str">
        <f>lng_iteminfo!$O168</f>
        <v>하얀 거품이 일어나는 신비한 산양. ^^[e4aa00][특수 능력][-]일정 확률로 임의의 동물에게 터지거나 쓰러지지 않도록 보호해주는 거품이 발생한다.^(늑대로부터는 보호 불가)</v>
      </c>
      <c r="S92" s="294" t="s">
        <v>862</v>
      </c>
      <c r="T92" s="294" t="s">
        <v>798</v>
      </c>
      <c r="U92" s="294" t="s">
        <v>790</v>
      </c>
      <c r="V92" s="486">
        <v>430</v>
      </c>
      <c r="W92" s="294">
        <v>1872</v>
      </c>
      <c r="X92" s="294">
        <v>345</v>
      </c>
      <c r="Y92" s="294">
        <v>14</v>
      </c>
      <c r="Z92" s="294">
        <v>7</v>
      </c>
      <c r="AA92" s="294">
        <v>120</v>
      </c>
      <c r="AB92" s="294">
        <v>67</v>
      </c>
      <c r="AC92" s="294">
        <v>313</v>
      </c>
      <c r="AD92" s="294">
        <v>-1</v>
      </c>
      <c r="AE92" s="294">
        <v>1</v>
      </c>
      <c r="AF92" s="294">
        <v>5</v>
      </c>
      <c r="AG92" s="294">
        <v>49</v>
      </c>
      <c r="AH92" s="294">
        <v>149</v>
      </c>
      <c r="AI92" s="294">
        <v>7</v>
      </c>
      <c r="AJ92" s="294">
        <v>332</v>
      </c>
      <c r="AK92" s="294">
        <v>0</v>
      </c>
      <c r="AL92" s="215">
        <v>40</v>
      </c>
    </row>
    <row r="93" spans="1:38" s="223" customFormat="1">
      <c r="A93" s="293"/>
      <c r="B93" s="293">
        <v>218</v>
      </c>
      <c r="C93" s="293" t="s">
        <v>787</v>
      </c>
      <c r="D93" s="293" t="s">
        <v>801</v>
      </c>
      <c r="E93" s="293" t="s">
        <v>789</v>
      </c>
      <c r="F93" s="293" t="str">
        <f>lng_iteminfo!$O140</f>
        <v>또 이겼 산양~</v>
      </c>
      <c r="G93" s="295">
        <v>0</v>
      </c>
      <c r="H93" s="293">
        <v>0</v>
      </c>
      <c r="I93" s="293" t="s">
        <v>795</v>
      </c>
      <c r="J93" s="293">
        <v>0</v>
      </c>
      <c r="K93" s="293">
        <v>26</v>
      </c>
      <c r="L93" s="293">
        <v>1</v>
      </c>
      <c r="M93" s="293">
        <v>0</v>
      </c>
      <c r="N93" s="293">
        <v>0</v>
      </c>
      <c r="O93" s="293">
        <v>118</v>
      </c>
      <c r="P93" s="293">
        <v>1</v>
      </c>
      <c r="Q93" s="293">
        <v>540</v>
      </c>
      <c r="R93" s="293" t="str">
        <f>lng_iteminfo!$O169</f>
        <v>또~ 또~ 우리나라가 이겼 산양~</v>
      </c>
      <c r="S93" s="293" t="s">
        <v>861</v>
      </c>
      <c r="T93" s="293" t="s">
        <v>796</v>
      </c>
      <c r="U93" s="293" t="s">
        <v>790</v>
      </c>
      <c r="V93" s="486">
        <v>220</v>
      </c>
      <c r="W93" s="293">
        <v>2016</v>
      </c>
      <c r="X93" s="293">
        <v>100</v>
      </c>
      <c r="Y93" s="293">
        <v>8</v>
      </c>
      <c r="Z93" s="293">
        <v>4</v>
      </c>
      <c r="AA93" s="293">
        <v>120</v>
      </c>
      <c r="AB93" s="293">
        <v>73</v>
      </c>
      <c r="AC93" s="293">
        <v>314</v>
      </c>
      <c r="AD93" s="293">
        <v>-1</v>
      </c>
      <c r="AE93" s="293">
        <v>1</v>
      </c>
      <c r="AF93" s="293">
        <v>3</v>
      </c>
      <c r="AG93" s="293">
        <v>36</v>
      </c>
      <c r="AH93" s="293">
        <v>81</v>
      </c>
      <c r="AI93" s="293">
        <v>3</v>
      </c>
      <c r="AJ93" s="293">
        <v>-1</v>
      </c>
      <c r="AK93" s="293">
        <v>0</v>
      </c>
      <c r="AL93" s="169">
        <v>2</v>
      </c>
    </row>
    <row r="94" spans="1:38" s="208" customFormat="1">
      <c r="B94" s="208">
        <v>219</v>
      </c>
      <c r="C94" s="208" t="s">
        <v>787</v>
      </c>
      <c r="D94" s="208" t="s">
        <v>801</v>
      </c>
      <c r="E94" s="208" t="s">
        <v>789</v>
      </c>
      <c r="F94" s="208" t="str">
        <f>lng_iteminfo!$O141</f>
        <v>후드 산양</v>
      </c>
      <c r="G94" s="309">
        <v>0</v>
      </c>
      <c r="H94" s="208">
        <v>0</v>
      </c>
      <c r="I94" s="208" t="s">
        <v>797</v>
      </c>
      <c r="J94" s="208">
        <v>0</v>
      </c>
      <c r="K94" s="208">
        <v>45</v>
      </c>
      <c r="L94" s="208">
        <v>1</v>
      </c>
      <c r="M94" s="208">
        <v>0</v>
      </c>
      <c r="N94" s="208">
        <v>0</v>
      </c>
      <c r="O94" s="208">
        <v>200</v>
      </c>
      <c r="P94" s="208">
        <v>1</v>
      </c>
      <c r="Q94" s="208">
        <v>1000</v>
      </c>
      <c r="R94" s="208" t="str">
        <f>lng_iteminfo!$O170</f>
        <v>후드 점퍼를 입고다니는 멋쟁이 산양. 항상 말썽을 일으킨다.</v>
      </c>
      <c r="S94" s="208" t="s">
        <v>862</v>
      </c>
      <c r="T94" s="208" t="s">
        <v>798</v>
      </c>
      <c r="U94" s="208" t="s">
        <v>790</v>
      </c>
      <c r="V94" s="486">
        <v>330</v>
      </c>
      <c r="W94" s="208">
        <v>1872</v>
      </c>
      <c r="X94" s="208">
        <v>210</v>
      </c>
      <c r="Y94" s="208">
        <v>10</v>
      </c>
      <c r="Z94" s="208">
        <v>6</v>
      </c>
      <c r="AA94" s="208">
        <v>120</v>
      </c>
      <c r="AB94" s="208">
        <v>67</v>
      </c>
      <c r="AC94" s="208">
        <v>405</v>
      </c>
      <c r="AD94" s="208">
        <v>-1</v>
      </c>
      <c r="AE94" s="208">
        <v>1</v>
      </c>
      <c r="AF94" s="208">
        <v>5</v>
      </c>
      <c r="AG94" s="208">
        <v>49</v>
      </c>
      <c r="AH94" s="208">
        <v>129</v>
      </c>
      <c r="AI94" s="208">
        <v>6</v>
      </c>
      <c r="AJ94" s="208">
        <v>-1</v>
      </c>
      <c r="AK94" s="208">
        <v>0</v>
      </c>
      <c r="AL94" s="208">
        <v>25</v>
      </c>
    </row>
    <row r="95" spans="1:38" s="208" customFormat="1">
      <c r="B95" s="208">
        <v>220</v>
      </c>
      <c r="C95" s="208" t="s">
        <v>787</v>
      </c>
      <c r="D95" s="208" t="s">
        <v>801</v>
      </c>
      <c r="E95" s="208" t="s">
        <v>789</v>
      </c>
      <c r="F95" s="208" t="str">
        <f>lng_iteminfo!$O142</f>
        <v>노란 후드 산양</v>
      </c>
      <c r="G95" s="309">
        <v>0</v>
      </c>
      <c r="H95" s="208">
        <v>0</v>
      </c>
      <c r="I95" s="208" t="s">
        <v>797</v>
      </c>
      <c r="J95" s="208">
        <v>0</v>
      </c>
      <c r="K95" s="208">
        <v>45</v>
      </c>
      <c r="L95" s="208">
        <v>1</v>
      </c>
      <c r="M95" s="208">
        <v>0</v>
      </c>
      <c r="N95" s="208">
        <v>0</v>
      </c>
      <c r="O95" s="208">
        <v>220</v>
      </c>
      <c r="P95" s="208">
        <v>1</v>
      </c>
      <c r="Q95" s="208">
        <v>2000</v>
      </c>
      <c r="R95" s="208" t="str">
        <f>lng_iteminfo!$O171</f>
        <v>노란색 후드 점퍼를 입고다니는 멋쟁이 산양.</v>
      </c>
      <c r="S95" s="208" t="s">
        <v>862</v>
      </c>
      <c r="T95" s="208" t="s">
        <v>798</v>
      </c>
      <c r="U95" s="208" t="s">
        <v>790</v>
      </c>
      <c r="V95" s="486">
        <v>341</v>
      </c>
      <c r="W95" s="208">
        <v>1872</v>
      </c>
      <c r="X95" s="208">
        <v>260</v>
      </c>
      <c r="Y95" s="208">
        <v>11</v>
      </c>
      <c r="Z95" s="208">
        <v>6</v>
      </c>
      <c r="AA95" s="208">
        <v>120</v>
      </c>
      <c r="AB95" s="208">
        <v>67</v>
      </c>
      <c r="AC95" s="208">
        <v>406</v>
      </c>
      <c r="AD95" s="208">
        <v>-1</v>
      </c>
      <c r="AE95" s="208">
        <v>1</v>
      </c>
      <c r="AF95" s="208">
        <v>5</v>
      </c>
      <c r="AG95" s="208">
        <v>49</v>
      </c>
      <c r="AH95" s="208">
        <v>134</v>
      </c>
      <c r="AI95" s="208">
        <v>6</v>
      </c>
      <c r="AJ95" s="208">
        <v>-1</v>
      </c>
      <c r="AK95" s="208">
        <v>0</v>
      </c>
      <c r="AL95" s="208">
        <v>25</v>
      </c>
    </row>
    <row r="96" spans="1:38" s="208" customFormat="1">
      <c r="B96" s="208">
        <v>221</v>
      </c>
      <c r="C96" s="208" t="s">
        <v>787</v>
      </c>
      <c r="D96" s="208" t="s">
        <v>801</v>
      </c>
      <c r="E96" s="208" t="s">
        <v>789</v>
      </c>
      <c r="F96" s="208" t="str">
        <f>lng_iteminfo!$O143</f>
        <v>파란 후드 산양</v>
      </c>
      <c r="G96" s="309">
        <v>0</v>
      </c>
      <c r="H96" s="208">
        <v>0</v>
      </c>
      <c r="I96" s="208" t="s">
        <v>797</v>
      </c>
      <c r="J96" s="208">
        <v>0</v>
      </c>
      <c r="K96" s="208">
        <v>45</v>
      </c>
      <c r="L96" s="208">
        <v>1</v>
      </c>
      <c r="M96" s="208">
        <v>0</v>
      </c>
      <c r="N96" s="208">
        <v>0</v>
      </c>
      <c r="O96" s="208">
        <v>240</v>
      </c>
      <c r="P96" s="208">
        <v>1</v>
      </c>
      <c r="Q96" s="208">
        <v>3000</v>
      </c>
      <c r="R96" s="208" t="str">
        <f>lng_iteminfo!$O172</f>
        <v>파란색 후드 점퍼를 입고다니는 멋쟁이 산양.</v>
      </c>
      <c r="S96" s="208" t="s">
        <v>862</v>
      </c>
      <c r="T96" s="208" t="s">
        <v>798</v>
      </c>
      <c r="U96" s="208" t="s">
        <v>790</v>
      </c>
      <c r="V96" s="486">
        <v>400</v>
      </c>
      <c r="W96" s="208">
        <v>1872</v>
      </c>
      <c r="X96" s="208">
        <v>305</v>
      </c>
      <c r="Y96" s="208">
        <v>12</v>
      </c>
      <c r="Z96" s="208">
        <v>7</v>
      </c>
      <c r="AA96" s="208">
        <v>120</v>
      </c>
      <c r="AB96" s="208">
        <v>67</v>
      </c>
      <c r="AC96" s="208">
        <v>407</v>
      </c>
      <c r="AD96" s="208">
        <v>-1</v>
      </c>
      <c r="AE96" s="208">
        <v>1</v>
      </c>
      <c r="AF96" s="208">
        <v>5</v>
      </c>
      <c r="AG96" s="208">
        <v>49</v>
      </c>
      <c r="AH96" s="208">
        <v>139</v>
      </c>
      <c r="AI96" s="208">
        <v>6</v>
      </c>
      <c r="AJ96" s="208">
        <v>-1</v>
      </c>
      <c r="AK96" s="208">
        <v>0</v>
      </c>
      <c r="AL96" s="208">
        <v>35</v>
      </c>
    </row>
    <row r="97" spans="1:38" s="329" customFormat="1">
      <c r="B97" s="329">
        <v>222</v>
      </c>
      <c r="C97" s="329" t="s">
        <v>787</v>
      </c>
      <c r="D97" s="329" t="s">
        <v>801</v>
      </c>
      <c r="E97" s="329" t="s">
        <v>789</v>
      </c>
      <c r="F97" s="329" t="str">
        <f>lng_iteminfo!$O144</f>
        <v>거친털 산양</v>
      </c>
      <c r="G97" s="353">
        <v>0</v>
      </c>
      <c r="H97" s="329">
        <v>0</v>
      </c>
      <c r="I97" s="329" t="s">
        <v>797</v>
      </c>
      <c r="J97" s="329">
        <v>0</v>
      </c>
      <c r="K97" s="329">
        <v>45</v>
      </c>
      <c r="L97" s="329">
        <v>1</v>
      </c>
      <c r="M97" s="329">
        <v>0</v>
      </c>
      <c r="N97" s="329">
        <v>0</v>
      </c>
      <c r="O97" s="541">
        <f t="shared" ref="O97:O102" si="7">O96+20</f>
        <v>260</v>
      </c>
      <c r="P97" s="329">
        <v>1</v>
      </c>
      <c r="Q97" s="329">
        <v>3100</v>
      </c>
      <c r="R97" s="329" t="str">
        <f>lng_iteminfo!$O173</f>
        <v>거칠고 야성적인 털을 자랑하는 산양.</v>
      </c>
      <c r="S97" s="329" t="s">
        <v>862</v>
      </c>
      <c r="T97" s="329" t="s">
        <v>798</v>
      </c>
      <c r="U97" s="329" t="s">
        <v>790</v>
      </c>
      <c r="V97" s="486">
        <v>401</v>
      </c>
      <c r="W97" s="329">
        <v>1870</v>
      </c>
      <c r="X97" s="329">
        <v>320</v>
      </c>
      <c r="Y97" s="329">
        <v>12</v>
      </c>
      <c r="Z97" s="329">
        <v>7</v>
      </c>
      <c r="AA97" s="329">
        <v>120</v>
      </c>
      <c r="AB97" s="329">
        <v>67</v>
      </c>
      <c r="AC97" s="329">
        <v>408</v>
      </c>
      <c r="AD97" s="329">
        <v>-1</v>
      </c>
      <c r="AE97" s="329">
        <v>1</v>
      </c>
      <c r="AF97" s="329">
        <v>5</v>
      </c>
      <c r="AG97" s="329">
        <v>50</v>
      </c>
      <c r="AH97" s="329">
        <f t="shared" ref="AH97:AH101" si="8">INT(Q97/10*1.5)</f>
        <v>465</v>
      </c>
      <c r="AI97" s="329">
        <v>7</v>
      </c>
      <c r="AJ97" s="329">
        <v>-1</v>
      </c>
      <c r="AK97" s="329">
        <v>0</v>
      </c>
      <c r="AL97" s="357">
        <v>20</v>
      </c>
    </row>
    <row r="98" spans="1:38" s="329" customFormat="1">
      <c r="B98" s="329">
        <v>223</v>
      </c>
      <c r="C98" s="329" t="s">
        <v>787</v>
      </c>
      <c r="D98" s="329" t="s">
        <v>801</v>
      </c>
      <c r="E98" s="329" t="s">
        <v>789</v>
      </c>
      <c r="F98" s="329" t="str">
        <f>lng_iteminfo!$O145</f>
        <v>노란털 거친털 산양</v>
      </c>
      <c r="G98" s="353">
        <v>0</v>
      </c>
      <c r="H98" s="329">
        <v>0</v>
      </c>
      <c r="I98" s="329" t="s">
        <v>797</v>
      </c>
      <c r="J98" s="329">
        <v>0</v>
      </c>
      <c r="K98" s="329">
        <v>45</v>
      </c>
      <c r="L98" s="329">
        <v>0</v>
      </c>
      <c r="M98" s="329">
        <v>0</v>
      </c>
      <c r="N98" s="329">
        <v>0</v>
      </c>
      <c r="O98" s="541">
        <f t="shared" si="7"/>
        <v>280</v>
      </c>
      <c r="P98" s="329">
        <v>1</v>
      </c>
      <c r="Q98" s="329">
        <v>3200</v>
      </c>
      <c r="R98" s="329" t="str">
        <f>lng_iteminfo!$O174</f>
        <v>거칠고 야성적인 노란색 털을 자랑하는 산양.</v>
      </c>
      <c r="S98" s="329" t="s">
        <v>862</v>
      </c>
      <c r="T98" s="329" t="s">
        <v>798</v>
      </c>
      <c r="U98" s="329" t="s">
        <v>790</v>
      </c>
      <c r="V98" s="486">
        <v>402</v>
      </c>
      <c r="W98" s="329">
        <v>1870</v>
      </c>
      <c r="X98" s="329">
        <v>340</v>
      </c>
      <c r="Y98" s="329">
        <v>12</v>
      </c>
      <c r="Z98" s="329">
        <v>7</v>
      </c>
      <c r="AA98" s="329">
        <v>120</v>
      </c>
      <c r="AB98" s="329">
        <v>67</v>
      </c>
      <c r="AC98" s="329">
        <v>410</v>
      </c>
      <c r="AD98" s="329">
        <v>-1</v>
      </c>
      <c r="AE98" s="329">
        <v>1</v>
      </c>
      <c r="AF98" s="329">
        <v>5</v>
      </c>
      <c r="AG98" s="329">
        <v>50</v>
      </c>
      <c r="AH98" s="329">
        <f>INT(Q98/10*1.5)</f>
        <v>480</v>
      </c>
      <c r="AI98" s="329">
        <v>7</v>
      </c>
      <c r="AJ98" s="329">
        <v>-1</v>
      </c>
      <c r="AK98" s="329">
        <v>0</v>
      </c>
      <c r="AL98" s="357">
        <v>20</v>
      </c>
    </row>
    <row r="99" spans="1:38" s="329" customFormat="1">
      <c r="B99" s="329">
        <v>224</v>
      </c>
      <c r="C99" s="329" t="s">
        <v>787</v>
      </c>
      <c r="D99" s="329" t="s">
        <v>801</v>
      </c>
      <c r="E99" s="329" t="s">
        <v>789</v>
      </c>
      <c r="F99" s="329" t="str">
        <f>lng_iteminfo!$O146</f>
        <v>푸른털 거친털 산양</v>
      </c>
      <c r="G99" s="353">
        <v>0</v>
      </c>
      <c r="H99" s="329">
        <v>0</v>
      </c>
      <c r="I99" s="329" t="s">
        <v>797</v>
      </c>
      <c r="J99" s="329">
        <v>0</v>
      </c>
      <c r="K99" s="329">
        <v>45</v>
      </c>
      <c r="L99" s="329">
        <v>0</v>
      </c>
      <c r="M99" s="329">
        <v>0</v>
      </c>
      <c r="N99" s="329">
        <v>0</v>
      </c>
      <c r="O99" s="541">
        <f t="shared" si="7"/>
        <v>300</v>
      </c>
      <c r="P99" s="329">
        <v>1</v>
      </c>
      <c r="Q99" s="329">
        <v>3300</v>
      </c>
      <c r="R99" s="329" t="str">
        <f>lng_iteminfo!$O175</f>
        <v>거칠고 야성적인 푸른색 털을 자랑하는 산양.</v>
      </c>
      <c r="S99" s="329" t="s">
        <v>862</v>
      </c>
      <c r="T99" s="329" t="s">
        <v>798</v>
      </c>
      <c r="U99" s="329" t="s">
        <v>790</v>
      </c>
      <c r="V99" s="486">
        <v>411</v>
      </c>
      <c r="W99" s="329">
        <v>1870</v>
      </c>
      <c r="X99" s="329">
        <v>360</v>
      </c>
      <c r="Y99" s="329">
        <v>12</v>
      </c>
      <c r="Z99" s="329">
        <v>7</v>
      </c>
      <c r="AA99" s="329">
        <v>120</v>
      </c>
      <c r="AB99" s="329">
        <v>67</v>
      </c>
      <c r="AC99" s="329">
        <v>411</v>
      </c>
      <c r="AD99" s="329">
        <v>-1</v>
      </c>
      <c r="AE99" s="329">
        <v>1</v>
      </c>
      <c r="AF99" s="329">
        <v>5</v>
      </c>
      <c r="AG99" s="329">
        <v>50</v>
      </c>
      <c r="AH99" s="329">
        <f>INT(Q99/10*1.5)</f>
        <v>495</v>
      </c>
      <c r="AI99" s="329">
        <v>7</v>
      </c>
      <c r="AJ99" s="329">
        <v>-1</v>
      </c>
      <c r="AK99" s="329">
        <v>0</v>
      </c>
      <c r="AL99" s="357">
        <v>25</v>
      </c>
    </row>
    <row r="100" spans="1:38" s="217" customFormat="1">
      <c r="B100" s="217">
        <v>225</v>
      </c>
      <c r="C100" s="217" t="s">
        <v>787</v>
      </c>
      <c r="D100" s="217" t="s">
        <v>801</v>
      </c>
      <c r="E100" s="217" t="s">
        <v>789</v>
      </c>
      <c r="F100" s="217" t="str">
        <f>lng_iteminfo!$O147</f>
        <v>불꽃털 산양</v>
      </c>
      <c r="G100" s="354">
        <v>0</v>
      </c>
      <c r="H100" s="217">
        <v>0</v>
      </c>
      <c r="I100" s="217" t="s">
        <v>797</v>
      </c>
      <c r="J100" s="217">
        <v>0</v>
      </c>
      <c r="K100" s="217">
        <v>45</v>
      </c>
      <c r="L100" s="217">
        <v>1</v>
      </c>
      <c r="M100" s="217">
        <v>0</v>
      </c>
      <c r="N100" s="217">
        <v>0</v>
      </c>
      <c r="O100" s="536">
        <f t="shared" si="7"/>
        <v>320</v>
      </c>
      <c r="P100" s="217">
        <v>1</v>
      </c>
      <c r="Q100" s="217">
        <v>3500</v>
      </c>
      <c r="R100" s="217" t="str">
        <f>lng_iteminfo!$O176</f>
        <v>마치 불꽃처럼 일렁이는 털을 가진 야생 산양이다. 뜨겁지는 않다.</v>
      </c>
      <c r="S100" s="217" t="s">
        <v>862</v>
      </c>
      <c r="T100" s="217" t="s">
        <v>798</v>
      </c>
      <c r="U100" s="217" t="s">
        <v>790</v>
      </c>
      <c r="V100" s="486">
        <v>412</v>
      </c>
      <c r="W100" s="217">
        <v>1868</v>
      </c>
      <c r="X100" s="217">
        <v>385</v>
      </c>
      <c r="Y100" s="217">
        <v>12</v>
      </c>
      <c r="Z100" s="217">
        <v>7</v>
      </c>
      <c r="AA100" s="217">
        <v>120</v>
      </c>
      <c r="AB100" s="217">
        <v>67</v>
      </c>
      <c r="AC100" s="217">
        <v>409</v>
      </c>
      <c r="AD100" s="217">
        <v>-1</v>
      </c>
      <c r="AE100" s="217">
        <v>1</v>
      </c>
      <c r="AF100" s="217">
        <v>5</v>
      </c>
      <c r="AG100" s="217">
        <v>50</v>
      </c>
      <c r="AH100" s="217">
        <f t="shared" si="8"/>
        <v>525</v>
      </c>
      <c r="AI100" s="217">
        <v>7</v>
      </c>
      <c r="AJ100" s="217">
        <v>-1</v>
      </c>
      <c r="AK100" s="217">
        <v>0</v>
      </c>
      <c r="AL100" s="357">
        <v>25</v>
      </c>
    </row>
    <row r="101" spans="1:38" s="217" customFormat="1">
      <c r="B101" s="217">
        <v>226</v>
      </c>
      <c r="C101" s="217" t="s">
        <v>787</v>
      </c>
      <c r="D101" s="217" t="s">
        <v>801</v>
      </c>
      <c r="E101" s="217" t="s">
        <v>789</v>
      </c>
      <c r="F101" s="217" t="str">
        <f>lng_iteminfo!$O148</f>
        <v>푸른색 불꽃털 산양</v>
      </c>
      <c r="G101" s="354">
        <v>0</v>
      </c>
      <c r="H101" s="217">
        <v>0</v>
      </c>
      <c r="I101" s="217" t="s">
        <v>797</v>
      </c>
      <c r="J101" s="217">
        <v>0</v>
      </c>
      <c r="K101" s="217">
        <v>45</v>
      </c>
      <c r="L101" s="217">
        <v>0</v>
      </c>
      <c r="M101" s="217">
        <v>0</v>
      </c>
      <c r="N101" s="217">
        <v>0</v>
      </c>
      <c r="O101" s="536">
        <f t="shared" si="7"/>
        <v>340</v>
      </c>
      <c r="P101" s="217">
        <v>1</v>
      </c>
      <c r="Q101" s="217">
        <v>3600</v>
      </c>
      <c r="R101" s="217" t="str">
        <f>lng_iteminfo!$O177</f>
        <v>마치 불꽃처럼 일렁이는 푸른색 털을 가진 야생 산양이다. 가스불 같은데?</v>
      </c>
      <c r="S101" s="217" t="s">
        <v>862</v>
      </c>
      <c r="T101" s="217" t="s">
        <v>798</v>
      </c>
      <c r="U101" s="217" t="s">
        <v>790</v>
      </c>
      <c r="V101" s="486">
        <v>420</v>
      </c>
      <c r="W101" s="217">
        <v>1868</v>
      </c>
      <c r="X101" s="217">
        <v>410</v>
      </c>
      <c r="Y101" s="217">
        <v>12</v>
      </c>
      <c r="Z101" s="217">
        <v>7</v>
      </c>
      <c r="AA101" s="217">
        <v>120</v>
      </c>
      <c r="AB101" s="217">
        <v>67</v>
      </c>
      <c r="AC101" s="217">
        <v>412</v>
      </c>
      <c r="AD101" s="217">
        <v>-1</v>
      </c>
      <c r="AE101" s="217">
        <v>1</v>
      </c>
      <c r="AF101" s="217">
        <v>5</v>
      </c>
      <c r="AG101" s="217">
        <v>50</v>
      </c>
      <c r="AH101" s="217">
        <f t="shared" si="8"/>
        <v>540</v>
      </c>
      <c r="AI101" s="217">
        <v>7</v>
      </c>
      <c r="AJ101" s="217">
        <v>-1</v>
      </c>
      <c r="AK101" s="217">
        <v>0</v>
      </c>
      <c r="AL101" s="357">
        <v>30</v>
      </c>
    </row>
    <row r="102" spans="1:38" s="217" customFormat="1">
      <c r="B102" s="217">
        <v>227</v>
      </c>
      <c r="C102" s="217" t="s">
        <v>787</v>
      </c>
      <c r="D102" s="217" t="s">
        <v>801</v>
      </c>
      <c r="E102" s="217" t="s">
        <v>789</v>
      </c>
      <c r="F102" s="217" t="str">
        <f>lng_iteminfo!$O149</f>
        <v>초록색 불꽃털 산양</v>
      </c>
      <c r="G102" s="354">
        <v>0</v>
      </c>
      <c r="H102" s="217">
        <v>0</v>
      </c>
      <c r="I102" s="217" t="s">
        <v>797</v>
      </c>
      <c r="J102" s="217">
        <v>0</v>
      </c>
      <c r="K102" s="217">
        <v>45</v>
      </c>
      <c r="L102" s="217">
        <v>0</v>
      </c>
      <c r="M102" s="217">
        <v>0</v>
      </c>
      <c r="N102" s="217">
        <v>0</v>
      </c>
      <c r="O102" s="536">
        <f t="shared" si="7"/>
        <v>360</v>
      </c>
      <c r="P102" s="217">
        <v>1</v>
      </c>
      <c r="Q102" s="217">
        <v>3700</v>
      </c>
      <c r="R102" s="217" t="str">
        <f>lng_iteminfo!$O178</f>
        <v>마치 불꽃처럼 일렁이는 녹색 털을 가진 야생 산양이다. 웬지 위험해 보인다…</v>
      </c>
      <c r="S102" s="217" t="s">
        <v>862</v>
      </c>
      <c r="T102" s="217" t="s">
        <v>798</v>
      </c>
      <c r="U102" s="217" t="s">
        <v>790</v>
      </c>
      <c r="V102" s="486">
        <v>421</v>
      </c>
      <c r="W102" s="217">
        <v>1868</v>
      </c>
      <c r="X102" s="217">
        <v>440</v>
      </c>
      <c r="Y102" s="217">
        <v>12</v>
      </c>
      <c r="Z102" s="217">
        <v>7</v>
      </c>
      <c r="AA102" s="217">
        <v>120</v>
      </c>
      <c r="AB102" s="217">
        <v>67</v>
      </c>
      <c r="AC102" s="217">
        <v>413</v>
      </c>
      <c r="AD102" s="217">
        <v>-1</v>
      </c>
      <c r="AE102" s="217">
        <v>1</v>
      </c>
      <c r="AF102" s="217">
        <v>5</v>
      </c>
      <c r="AG102" s="217">
        <v>50</v>
      </c>
      <c r="AH102" s="217">
        <f t="shared" ref="AH102:AH105" si="9">INT(Q102/10*1.5)</f>
        <v>555</v>
      </c>
      <c r="AI102" s="217">
        <v>7</v>
      </c>
      <c r="AJ102" s="217">
        <v>-1</v>
      </c>
      <c r="AK102" s="217">
        <v>0</v>
      </c>
      <c r="AL102" s="357">
        <v>30</v>
      </c>
    </row>
    <row r="103" spans="1:38" s="216" customFormat="1">
      <c r="B103" s="214">
        <v>228</v>
      </c>
      <c r="C103" s="214" t="s">
        <v>787</v>
      </c>
      <c r="D103" s="214" t="s">
        <v>801</v>
      </c>
      <c r="E103" s="214" t="s">
        <v>789</v>
      </c>
      <c r="F103" s="214" t="s">
        <v>3731</v>
      </c>
      <c r="G103" s="209">
        <v>0</v>
      </c>
      <c r="H103" s="214">
        <v>0</v>
      </c>
      <c r="I103" s="214" t="s">
        <v>797</v>
      </c>
      <c r="J103" s="214">
        <v>0</v>
      </c>
      <c r="K103" s="214">
        <v>45</v>
      </c>
      <c r="L103" s="214">
        <v>0</v>
      </c>
      <c r="M103" s="214">
        <v>0</v>
      </c>
      <c r="N103" s="214">
        <v>0</v>
      </c>
      <c r="O103" s="214">
        <v>247</v>
      </c>
      <c r="P103" s="214">
        <v>1</v>
      </c>
      <c r="Q103" s="214">
        <v>830</v>
      </c>
      <c r="R103" s="214" t="s">
        <v>799</v>
      </c>
      <c r="S103" s="214" t="s">
        <v>862</v>
      </c>
      <c r="T103" s="214" t="s">
        <v>798</v>
      </c>
      <c r="U103" s="214" t="s">
        <v>790</v>
      </c>
      <c r="V103" s="214">
        <v>232</v>
      </c>
      <c r="W103" s="214">
        <v>1872</v>
      </c>
      <c r="X103" s="214">
        <v>230</v>
      </c>
      <c r="Y103" s="214">
        <v>9</v>
      </c>
      <c r="Z103" s="214">
        <v>5</v>
      </c>
      <c r="AA103" s="214">
        <v>120</v>
      </c>
      <c r="AB103" s="214">
        <v>67</v>
      </c>
      <c r="AC103" s="141">
        <v>307</v>
      </c>
      <c r="AD103" s="214">
        <v>-1</v>
      </c>
      <c r="AE103" s="214">
        <v>1</v>
      </c>
      <c r="AF103" s="214">
        <v>4</v>
      </c>
      <c r="AG103" s="214">
        <v>29</v>
      </c>
      <c r="AH103" s="214">
        <f t="shared" si="9"/>
        <v>124</v>
      </c>
      <c r="AI103" s="216">
        <v>5</v>
      </c>
      <c r="AJ103" s="216">
        <v>-1</v>
      </c>
      <c r="AK103" s="216">
        <v>0</v>
      </c>
      <c r="AL103" s="216">
        <v>2</v>
      </c>
    </row>
    <row r="104" spans="1:38" s="216" customFormat="1">
      <c r="B104" s="214">
        <v>229</v>
      </c>
      <c r="C104" s="214" t="s">
        <v>787</v>
      </c>
      <c r="D104" s="214" t="s">
        <v>801</v>
      </c>
      <c r="E104" s="214" t="s">
        <v>789</v>
      </c>
      <c r="F104" s="214" t="s">
        <v>3732</v>
      </c>
      <c r="G104" s="209">
        <v>0</v>
      </c>
      <c r="H104" s="214">
        <v>0</v>
      </c>
      <c r="I104" s="214" t="s">
        <v>797</v>
      </c>
      <c r="J104" s="214">
        <v>0</v>
      </c>
      <c r="K104" s="214">
        <v>45</v>
      </c>
      <c r="L104" s="214">
        <v>0</v>
      </c>
      <c r="M104" s="214">
        <v>0</v>
      </c>
      <c r="N104" s="214">
        <v>0</v>
      </c>
      <c r="O104" s="214">
        <v>247</v>
      </c>
      <c r="P104" s="214">
        <v>1</v>
      </c>
      <c r="Q104" s="214">
        <v>830</v>
      </c>
      <c r="R104" s="214" t="s">
        <v>799</v>
      </c>
      <c r="S104" s="214" t="s">
        <v>862</v>
      </c>
      <c r="T104" s="214" t="s">
        <v>798</v>
      </c>
      <c r="U104" s="214" t="s">
        <v>790</v>
      </c>
      <c r="V104" s="214">
        <v>232</v>
      </c>
      <c r="W104" s="214">
        <v>1872</v>
      </c>
      <c r="X104" s="214">
        <v>230</v>
      </c>
      <c r="Y104" s="214">
        <v>9</v>
      </c>
      <c r="Z104" s="214">
        <v>5</v>
      </c>
      <c r="AA104" s="214">
        <v>120</v>
      </c>
      <c r="AB104" s="214">
        <v>67</v>
      </c>
      <c r="AC104" s="141">
        <v>307</v>
      </c>
      <c r="AD104" s="214">
        <v>-1</v>
      </c>
      <c r="AE104" s="214">
        <v>1</v>
      </c>
      <c r="AF104" s="214">
        <v>4</v>
      </c>
      <c r="AG104" s="214">
        <v>29</v>
      </c>
      <c r="AH104" s="214">
        <f t="shared" si="9"/>
        <v>124</v>
      </c>
      <c r="AI104" s="216">
        <v>5</v>
      </c>
      <c r="AJ104" s="216">
        <v>-1</v>
      </c>
      <c r="AK104" s="216">
        <v>0</v>
      </c>
      <c r="AL104" s="216">
        <v>2</v>
      </c>
    </row>
    <row r="105" spans="1:38" s="216" customFormat="1">
      <c r="B105" s="214">
        <v>230</v>
      </c>
      <c r="C105" s="214" t="s">
        <v>787</v>
      </c>
      <c r="D105" s="214" t="s">
        <v>801</v>
      </c>
      <c r="E105" s="214" t="s">
        <v>789</v>
      </c>
      <c r="F105" s="214" t="s">
        <v>3733</v>
      </c>
      <c r="G105" s="209">
        <v>0</v>
      </c>
      <c r="H105" s="214">
        <v>0</v>
      </c>
      <c r="I105" s="214" t="s">
        <v>797</v>
      </c>
      <c r="J105" s="214">
        <v>0</v>
      </c>
      <c r="K105" s="214">
        <v>45</v>
      </c>
      <c r="L105" s="214">
        <v>0</v>
      </c>
      <c r="M105" s="214">
        <v>0</v>
      </c>
      <c r="N105" s="214">
        <v>0</v>
      </c>
      <c r="O105" s="214">
        <v>247</v>
      </c>
      <c r="P105" s="214">
        <v>1</v>
      </c>
      <c r="Q105" s="214">
        <v>830</v>
      </c>
      <c r="R105" s="214" t="s">
        <v>799</v>
      </c>
      <c r="S105" s="214" t="s">
        <v>862</v>
      </c>
      <c r="T105" s="214" t="s">
        <v>798</v>
      </c>
      <c r="U105" s="214" t="s">
        <v>790</v>
      </c>
      <c r="V105" s="214">
        <v>232</v>
      </c>
      <c r="W105" s="214">
        <v>1872</v>
      </c>
      <c r="X105" s="214">
        <v>230</v>
      </c>
      <c r="Y105" s="214">
        <v>9</v>
      </c>
      <c r="Z105" s="214">
        <v>5</v>
      </c>
      <c r="AA105" s="214">
        <v>120</v>
      </c>
      <c r="AB105" s="214">
        <v>67</v>
      </c>
      <c r="AC105" s="141">
        <v>307</v>
      </c>
      <c r="AD105" s="214">
        <v>-1</v>
      </c>
      <c r="AE105" s="214">
        <v>1</v>
      </c>
      <c r="AF105" s="214">
        <v>4</v>
      </c>
      <c r="AG105" s="214">
        <v>29</v>
      </c>
      <c r="AH105" s="214">
        <f t="shared" si="9"/>
        <v>124</v>
      </c>
      <c r="AI105" s="216">
        <v>5</v>
      </c>
      <c r="AJ105" s="216">
        <v>-1</v>
      </c>
      <c r="AK105" s="216">
        <v>0</v>
      </c>
      <c r="AL105" s="216">
        <v>2</v>
      </c>
    </row>
    <row r="106" spans="1:38" s="42" customFormat="1">
      <c r="A106" s="157" t="s">
        <v>3030</v>
      </c>
      <c r="B106" s="157" t="s">
        <v>3031</v>
      </c>
      <c r="C106" s="157" t="s">
        <v>3032</v>
      </c>
      <c r="D106" s="157" t="s">
        <v>3033</v>
      </c>
      <c r="E106" s="157" t="s">
        <v>3034</v>
      </c>
      <c r="F106" s="157" t="s">
        <v>712</v>
      </c>
      <c r="G106" s="157" t="s">
        <v>3035</v>
      </c>
      <c r="H106" s="157" t="s">
        <v>3036</v>
      </c>
      <c r="I106" s="157" t="s">
        <v>3037</v>
      </c>
      <c r="J106" s="157" t="s">
        <v>3038</v>
      </c>
      <c r="K106" s="157" t="s">
        <v>3039</v>
      </c>
      <c r="L106" s="157" t="s">
        <v>3040</v>
      </c>
      <c r="M106" s="157" t="s">
        <v>3041</v>
      </c>
      <c r="N106" s="157" t="s">
        <v>3042</v>
      </c>
      <c r="O106" s="157" t="s">
        <v>3043</v>
      </c>
      <c r="P106" s="157" t="s">
        <v>3044</v>
      </c>
      <c r="Q106" s="157" t="s">
        <v>3045</v>
      </c>
      <c r="R106" s="157" t="s">
        <v>3046</v>
      </c>
      <c r="S106" s="157" t="s">
        <v>3047</v>
      </c>
      <c r="T106" s="157" t="s">
        <v>3048</v>
      </c>
      <c r="U106" s="157" t="s">
        <v>3049</v>
      </c>
      <c r="V106" s="157" t="s">
        <v>3050</v>
      </c>
      <c r="W106" s="157" t="s">
        <v>3051</v>
      </c>
      <c r="X106" s="157" t="s">
        <v>3052</v>
      </c>
      <c r="Y106" s="157" t="s">
        <v>3053</v>
      </c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216"/>
    </row>
    <row r="107" spans="1:38" s="39" customFormat="1">
      <c r="A107" s="216"/>
      <c r="B107" s="216">
        <v>600</v>
      </c>
      <c r="C107" s="216" t="s">
        <v>706</v>
      </c>
      <c r="D107" s="216" t="s">
        <v>802</v>
      </c>
      <c r="E107" s="216" t="s">
        <v>505</v>
      </c>
      <c r="F107" s="216" t="str">
        <f>lng_iteminfo!$O180</f>
        <v>채소 씨앗</v>
      </c>
      <c r="G107" s="216">
        <v>1</v>
      </c>
      <c r="H107" s="216">
        <v>0</v>
      </c>
      <c r="I107" s="216" t="s">
        <v>506</v>
      </c>
      <c r="J107" s="216">
        <v>0</v>
      </c>
      <c r="K107" s="223" t="s">
        <v>1245</v>
      </c>
      <c r="L107" s="223">
        <v>0</v>
      </c>
      <c r="M107" s="223">
        <v>0</v>
      </c>
      <c r="N107" s="223">
        <v>5</v>
      </c>
      <c r="O107" s="216">
        <v>0</v>
      </c>
      <c r="P107" s="216">
        <f>S107</f>
        <v>3</v>
      </c>
      <c r="Q107" s="216">
        <v>1</v>
      </c>
      <c r="R107" s="216" t="str">
        <f>lng_iteminfo!$O190</f>
        <v>가축에게 줄 건초생산</v>
      </c>
      <c r="S107" s="223">
        <f>3*N107/5</f>
        <v>3</v>
      </c>
      <c r="T107" s="223">
        <v>25</v>
      </c>
      <c r="U107" s="223">
        <v>0</v>
      </c>
      <c r="V107" s="223">
        <v>1</v>
      </c>
      <c r="W107" s="223">
        <v>3</v>
      </c>
      <c r="X107" s="223" t="s">
        <v>708</v>
      </c>
      <c r="Y107" s="216">
        <v>-1</v>
      </c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</row>
    <row r="108" spans="1:38" s="39" customFormat="1">
      <c r="A108" s="216"/>
      <c r="B108" s="216">
        <v>601</v>
      </c>
      <c r="C108" s="216" t="s">
        <v>706</v>
      </c>
      <c r="D108" s="216" t="s">
        <v>802</v>
      </c>
      <c r="E108" s="216" t="s">
        <v>505</v>
      </c>
      <c r="F108" s="216" t="str">
        <f>lng_iteminfo!$O181</f>
        <v>하트 씨앗</v>
      </c>
      <c r="G108" s="216">
        <v>1</v>
      </c>
      <c r="H108" s="216">
        <v>0</v>
      </c>
      <c r="I108" s="216" t="s">
        <v>795</v>
      </c>
      <c r="J108" s="216">
        <v>0</v>
      </c>
      <c r="K108" s="223" t="s">
        <v>3054</v>
      </c>
      <c r="L108" s="223">
        <v>0</v>
      </c>
      <c r="M108" s="223">
        <v>0</v>
      </c>
      <c r="N108" s="223">
        <v>10</v>
      </c>
      <c r="O108" s="216">
        <v>0</v>
      </c>
      <c r="P108" s="216">
        <f t="shared" ref="P108:P114" si="10">S108</f>
        <v>10</v>
      </c>
      <c r="Q108" s="216">
        <v>1</v>
      </c>
      <c r="R108" s="216" t="str">
        <f>lng_iteminfo!$O191</f>
        <v>교배에 사용될 하트 생산</v>
      </c>
      <c r="S108" s="223">
        <v>10</v>
      </c>
      <c r="T108" s="223">
        <f>10*60</f>
        <v>600</v>
      </c>
      <c r="U108" s="223">
        <v>0</v>
      </c>
      <c r="V108" s="223">
        <v>8</v>
      </c>
      <c r="W108" s="223">
        <v>3</v>
      </c>
      <c r="X108" s="223" t="s">
        <v>803</v>
      </c>
      <c r="Y108" s="216">
        <v>-1</v>
      </c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</row>
    <row r="109" spans="1:38" s="39" customFormat="1">
      <c r="A109" s="216"/>
      <c r="B109" s="216">
        <v>602</v>
      </c>
      <c r="C109" s="216" t="s">
        <v>706</v>
      </c>
      <c r="D109" s="216" t="s">
        <v>802</v>
      </c>
      <c r="E109" s="216" t="s">
        <v>505</v>
      </c>
      <c r="F109" s="216" t="str">
        <f>lng_iteminfo!$O182</f>
        <v>옥수수 씨앗</v>
      </c>
      <c r="G109" s="216">
        <v>1</v>
      </c>
      <c r="H109" s="216">
        <v>0</v>
      </c>
      <c r="I109" s="216" t="s">
        <v>707</v>
      </c>
      <c r="J109" s="216">
        <v>0</v>
      </c>
      <c r="K109" s="223" t="s">
        <v>3055</v>
      </c>
      <c r="L109" s="223">
        <v>4</v>
      </c>
      <c r="M109" s="223">
        <v>0</v>
      </c>
      <c r="N109" s="223">
        <v>10</v>
      </c>
      <c r="O109" s="216">
        <v>0</v>
      </c>
      <c r="P109" s="216">
        <f t="shared" si="10"/>
        <v>5</v>
      </c>
      <c r="Q109" s="216">
        <v>1</v>
      </c>
      <c r="R109" s="216" t="str">
        <f>lng_iteminfo!$O192</f>
        <v>가축에게 줄 건초생산</v>
      </c>
      <c r="S109" s="223">
        <f>3*N109/5 - 1</f>
        <v>5</v>
      </c>
      <c r="T109" s="223">
        <v>50</v>
      </c>
      <c r="U109" s="223">
        <v>0</v>
      </c>
      <c r="V109" s="223">
        <v>3</v>
      </c>
      <c r="W109" s="223">
        <v>3</v>
      </c>
      <c r="X109" s="223" t="s">
        <v>708</v>
      </c>
      <c r="Y109" s="216">
        <v>40</v>
      </c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  <c r="AK109" s="216"/>
    </row>
    <row r="110" spans="1:38" s="39" customFormat="1">
      <c r="A110" s="216"/>
      <c r="B110" s="216">
        <v>603</v>
      </c>
      <c r="C110" s="216" t="s">
        <v>706</v>
      </c>
      <c r="D110" s="216" t="s">
        <v>802</v>
      </c>
      <c r="E110" s="216" t="s">
        <v>505</v>
      </c>
      <c r="F110" s="216" t="str">
        <f>lng_iteminfo!$O183</f>
        <v>귀리 씨앗</v>
      </c>
      <c r="G110" s="216">
        <v>1</v>
      </c>
      <c r="H110" s="216">
        <v>0</v>
      </c>
      <c r="I110" s="216" t="s">
        <v>707</v>
      </c>
      <c r="J110" s="216">
        <v>0</v>
      </c>
      <c r="K110" s="223" t="s">
        <v>1246</v>
      </c>
      <c r="L110" s="223">
        <v>10</v>
      </c>
      <c r="M110" s="223">
        <v>0</v>
      </c>
      <c r="N110" s="223">
        <v>20</v>
      </c>
      <c r="O110" s="216">
        <v>0</v>
      </c>
      <c r="P110" s="216">
        <f t="shared" si="10"/>
        <v>10</v>
      </c>
      <c r="Q110" s="216">
        <v>1</v>
      </c>
      <c r="R110" s="216" t="str">
        <f>lng_iteminfo!$O193</f>
        <v>가축에게 줄 건초생산</v>
      </c>
      <c r="S110" s="223">
        <f>3*N110/5 - 2</f>
        <v>10</v>
      </c>
      <c r="T110" s="223">
        <v>100</v>
      </c>
      <c r="U110" s="223">
        <v>0</v>
      </c>
      <c r="V110" s="223">
        <v>2</v>
      </c>
      <c r="W110" s="223">
        <v>3</v>
      </c>
      <c r="X110" s="223" t="s">
        <v>708</v>
      </c>
      <c r="Y110" s="216">
        <v>60</v>
      </c>
      <c r="Z110" s="216"/>
      <c r="AA110" s="216"/>
      <c r="AB110" s="216"/>
      <c r="AC110" s="216"/>
      <c r="AD110" s="216"/>
      <c r="AE110" s="216"/>
      <c r="AF110" s="216"/>
      <c r="AG110" s="216"/>
      <c r="AH110" s="216"/>
      <c r="AI110" s="216"/>
      <c r="AJ110" s="216"/>
      <c r="AK110" s="216"/>
    </row>
    <row r="111" spans="1:38" s="39" customFormat="1">
      <c r="A111" s="216"/>
      <c r="B111" s="216">
        <v>604</v>
      </c>
      <c r="C111" s="216" t="s">
        <v>706</v>
      </c>
      <c r="D111" s="216" t="s">
        <v>802</v>
      </c>
      <c r="E111" s="216" t="s">
        <v>505</v>
      </c>
      <c r="F111" s="216" t="str">
        <f>lng_iteminfo!$O184</f>
        <v>호박 씨앗</v>
      </c>
      <c r="G111" s="216">
        <v>1</v>
      </c>
      <c r="H111" s="216">
        <v>0</v>
      </c>
      <c r="I111" s="216" t="s">
        <v>707</v>
      </c>
      <c r="J111" s="216">
        <v>0</v>
      </c>
      <c r="K111" s="223" t="s">
        <v>1247</v>
      </c>
      <c r="L111" s="223">
        <v>15</v>
      </c>
      <c r="M111" s="223">
        <v>0</v>
      </c>
      <c r="N111" s="223">
        <v>40</v>
      </c>
      <c r="O111" s="216">
        <v>0</v>
      </c>
      <c r="P111" s="216">
        <f t="shared" si="10"/>
        <v>21</v>
      </c>
      <c r="Q111" s="216">
        <v>1</v>
      </c>
      <c r="R111" s="216" t="str">
        <f>lng_iteminfo!$O194</f>
        <v>가축에게 줄 건초생산</v>
      </c>
      <c r="S111" s="223">
        <f>3*N111/5 - 3</f>
        <v>21</v>
      </c>
      <c r="T111" s="223">
        <v>200</v>
      </c>
      <c r="U111" s="223">
        <v>0</v>
      </c>
      <c r="V111" s="223">
        <v>4</v>
      </c>
      <c r="W111" s="223">
        <v>3</v>
      </c>
      <c r="X111" s="223" t="s">
        <v>708</v>
      </c>
      <c r="Y111" s="216">
        <v>80</v>
      </c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  <c r="AK111" s="216"/>
    </row>
    <row r="112" spans="1:38" s="39" customFormat="1">
      <c r="A112" s="216"/>
      <c r="B112" s="216">
        <v>605</v>
      </c>
      <c r="C112" s="216" t="s">
        <v>706</v>
      </c>
      <c r="D112" s="216" t="s">
        <v>802</v>
      </c>
      <c r="E112" s="216" t="s">
        <v>505</v>
      </c>
      <c r="F112" s="216" t="str">
        <f>lng_iteminfo!$O185</f>
        <v>고구마 씨앗</v>
      </c>
      <c r="G112" s="216">
        <v>1</v>
      </c>
      <c r="H112" s="216">
        <v>0</v>
      </c>
      <c r="I112" s="216" t="s">
        <v>793</v>
      </c>
      <c r="J112" s="216">
        <v>0</v>
      </c>
      <c r="K112" s="223" t="s">
        <v>1248</v>
      </c>
      <c r="L112" s="223">
        <v>25</v>
      </c>
      <c r="M112" s="223">
        <v>0</v>
      </c>
      <c r="N112" s="223">
        <v>70</v>
      </c>
      <c r="O112" s="216">
        <v>0</v>
      </c>
      <c r="P112" s="216">
        <f t="shared" si="10"/>
        <v>38</v>
      </c>
      <c r="Q112" s="216">
        <v>1</v>
      </c>
      <c r="R112" s="216" t="str">
        <f>lng_iteminfo!$O195</f>
        <v>가축에게 줄 건초생산</v>
      </c>
      <c r="S112" s="223">
        <f>3*N112/5 - 4</f>
        <v>38</v>
      </c>
      <c r="T112" s="223">
        <v>360</v>
      </c>
      <c r="U112" s="223">
        <v>0</v>
      </c>
      <c r="V112" s="223">
        <v>5</v>
      </c>
      <c r="W112" s="223">
        <v>3</v>
      </c>
      <c r="X112" s="223" t="s">
        <v>708</v>
      </c>
      <c r="Y112" s="216">
        <v>-1</v>
      </c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216"/>
    </row>
    <row r="113" spans="1:37" s="39" customFormat="1">
      <c r="A113" s="216"/>
      <c r="B113" s="216">
        <v>606</v>
      </c>
      <c r="C113" s="216" t="s">
        <v>706</v>
      </c>
      <c r="D113" s="216" t="s">
        <v>802</v>
      </c>
      <c r="E113" s="216" t="s">
        <v>505</v>
      </c>
      <c r="F113" s="216" t="str">
        <f>lng_iteminfo!$O186</f>
        <v>회복 씨앗</v>
      </c>
      <c r="G113" s="216">
        <v>0</v>
      </c>
      <c r="H113" s="216">
        <v>0</v>
      </c>
      <c r="I113" s="216" t="s">
        <v>795</v>
      </c>
      <c r="J113" s="216">
        <v>0</v>
      </c>
      <c r="K113" s="223" t="s">
        <v>1249</v>
      </c>
      <c r="L113" s="223">
        <v>0</v>
      </c>
      <c r="M113" s="223">
        <v>0</v>
      </c>
      <c r="N113" s="223">
        <v>2</v>
      </c>
      <c r="O113" s="216">
        <v>0</v>
      </c>
      <c r="P113" s="216">
        <f t="shared" si="10"/>
        <v>1</v>
      </c>
      <c r="Q113" s="216">
        <v>1</v>
      </c>
      <c r="R113" s="216" t="str">
        <f>lng_iteminfo!$O196</f>
        <v>가축회복에 쓸 회복제 생산</v>
      </c>
      <c r="S113" s="47">
        <f>P135</f>
        <v>1</v>
      </c>
      <c r="T113" s="223">
        <v>300</v>
      </c>
      <c r="U113" s="223">
        <v>0</v>
      </c>
      <c r="V113" s="223">
        <v>6</v>
      </c>
      <c r="W113" s="223">
        <v>3</v>
      </c>
      <c r="X113" s="223" t="s">
        <v>3056</v>
      </c>
      <c r="Y113" s="216">
        <v>-1</v>
      </c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</row>
    <row r="114" spans="1:37" s="39" customFormat="1">
      <c r="A114" s="216"/>
      <c r="B114" s="216">
        <v>607</v>
      </c>
      <c r="C114" s="216" t="s">
        <v>706</v>
      </c>
      <c r="D114" s="216" t="s">
        <v>802</v>
      </c>
      <c r="E114" s="216" t="s">
        <v>505</v>
      </c>
      <c r="F114" s="216" t="str">
        <f>lng_iteminfo!$O187</f>
        <v>촉진제 씨앗</v>
      </c>
      <c r="G114" s="216">
        <v>0</v>
      </c>
      <c r="H114" s="216">
        <v>0</v>
      </c>
      <c r="I114" s="216" t="s">
        <v>795</v>
      </c>
      <c r="J114" s="216">
        <v>0</v>
      </c>
      <c r="K114" s="223" t="s">
        <v>1250</v>
      </c>
      <c r="L114" s="223">
        <v>0</v>
      </c>
      <c r="M114" s="223">
        <v>0</v>
      </c>
      <c r="N114" s="223">
        <v>2</v>
      </c>
      <c r="O114" s="216">
        <v>0</v>
      </c>
      <c r="P114" s="216">
        <f t="shared" si="10"/>
        <v>1</v>
      </c>
      <c r="Q114" s="216">
        <v>1</v>
      </c>
      <c r="R114" s="216" t="str">
        <f>lng_iteminfo!$O197</f>
        <v>가축촉진에 쓸 촉진제 생산</v>
      </c>
      <c r="S114" s="47">
        <f>P195</f>
        <v>1</v>
      </c>
      <c r="T114" s="223">
        <v>300</v>
      </c>
      <c r="U114" s="223">
        <v>0</v>
      </c>
      <c r="V114" s="223">
        <v>7</v>
      </c>
      <c r="W114" s="223">
        <v>3</v>
      </c>
      <c r="X114" s="223" t="s">
        <v>3057</v>
      </c>
      <c r="Y114" s="216">
        <v>-1</v>
      </c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</row>
    <row r="115" spans="1:37" s="350" customFormat="1">
      <c r="B115" s="350">
        <v>608</v>
      </c>
      <c r="C115" s="350" t="s">
        <v>706</v>
      </c>
      <c r="D115" s="350" t="s">
        <v>802</v>
      </c>
      <c r="E115" s="350" t="s">
        <v>505</v>
      </c>
      <c r="F115" s="350" t="str">
        <f>lng_iteminfo!$O188</f>
        <v>큰박 씨앗</v>
      </c>
      <c r="G115" s="350">
        <v>1</v>
      </c>
      <c r="H115" s="350">
        <v>0</v>
      </c>
      <c r="I115" s="350" t="s">
        <v>795</v>
      </c>
      <c r="J115" s="350">
        <v>0</v>
      </c>
      <c r="K115" s="349" t="s">
        <v>4171</v>
      </c>
      <c r="L115" s="349">
        <v>51</v>
      </c>
      <c r="M115" s="349">
        <v>0</v>
      </c>
      <c r="N115" s="349">
        <v>120</v>
      </c>
      <c r="O115" s="350">
        <v>0</v>
      </c>
      <c r="P115" s="350">
        <v>60</v>
      </c>
      <c r="Q115" s="350">
        <v>1</v>
      </c>
      <c r="R115" s="350" t="str">
        <f>lng_iteminfo!$O198</f>
        <v>가축에게 줄 건초생산</v>
      </c>
      <c r="S115" s="47">
        <v>60</v>
      </c>
      <c r="T115" s="349">
        <v>450</v>
      </c>
      <c r="U115" s="349">
        <v>0</v>
      </c>
      <c r="V115" s="349">
        <v>9</v>
      </c>
      <c r="W115" s="349">
        <v>3</v>
      </c>
      <c r="X115" s="349" t="s">
        <v>708</v>
      </c>
      <c r="Y115" s="350">
        <v>-1</v>
      </c>
    </row>
    <row r="116" spans="1:37" s="42" customFormat="1">
      <c r="A116" s="157" t="s">
        <v>3030</v>
      </c>
      <c r="B116" s="157" t="s">
        <v>3031</v>
      </c>
      <c r="C116" s="157" t="s">
        <v>3032</v>
      </c>
      <c r="D116" s="157" t="s">
        <v>3033</v>
      </c>
      <c r="E116" s="157" t="s">
        <v>3034</v>
      </c>
      <c r="F116" s="157" t="s">
        <v>3058</v>
      </c>
      <c r="G116" s="157" t="s">
        <v>3035</v>
      </c>
      <c r="H116" s="157" t="s">
        <v>3036</v>
      </c>
      <c r="I116" s="157" t="s">
        <v>3037</v>
      </c>
      <c r="J116" s="157" t="s">
        <v>3038</v>
      </c>
      <c r="K116" s="157" t="s">
        <v>3039</v>
      </c>
      <c r="L116" s="157" t="s">
        <v>3040</v>
      </c>
      <c r="M116" s="157" t="s">
        <v>3041</v>
      </c>
      <c r="N116" s="157" t="s">
        <v>719</v>
      </c>
      <c r="O116" s="157" t="s">
        <v>3043</v>
      </c>
      <c r="P116" s="157" t="s">
        <v>3044</v>
      </c>
      <c r="Q116" s="157" t="s">
        <v>3045</v>
      </c>
      <c r="R116" s="157" t="s">
        <v>3046</v>
      </c>
      <c r="S116" s="157" t="s">
        <v>3059</v>
      </c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</row>
    <row r="117" spans="1:37" s="39" customFormat="1">
      <c r="A117" s="216"/>
      <c r="B117" s="216">
        <v>700</v>
      </c>
      <c r="C117" s="216" t="s">
        <v>706</v>
      </c>
      <c r="D117" s="216" t="s">
        <v>804</v>
      </c>
      <c r="E117" s="216" t="s">
        <v>505</v>
      </c>
      <c r="F117" s="216" t="str">
        <f>lng_iteminfo!$O200</f>
        <v>낡은 공포탄</v>
      </c>
      <c r="G117" s="216">
        <v>1</v>
      </c>
      <c r="H117" s="216">
        <v>0</v>
      </c>
      <c r="I117" s="216" t="s">
        <v>707</v>
      </c>
      <c r="J117" s="216">
        <v>0</v>
      </c>
      <c r="K117" s="223" t="s">
        <v>3060</v>
      </c>
      <c r="L117" s="216">
        <v>0</v>
      </c>
      <c r="M117" s="216">
        <v>0</v>
      </c>
      <c r="N117" s="210">
        <v>5</v>
      </c>
      <c r="O117" s="223">
        <v>0</v>
      </c>
      <c r="P117" s="223">
        <v>1</v>
      </c>
      <c r="Q117" s="223">
        <v>1</v>
      </c>
      <c r="R117" s="216" t="s">
        <v>2851</v>
      </c>
      <c r="S117" s="216">
        <v>1</v>
      </c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</row>
    <row r="118" spans="1:37" s="39" customFormat="1">
      <c r="A118" s="216"/>
      <c r="B118" s="216">
        <v>701</v>
      </c>
      <c r="C118" s="216" t="s">
        <v>706</v>
      </c>
      <c r="D118" s="216" t="s">
        <v>804</v>
      </c>
      <c r="E118" s="216" t="s">
        <v>505</v>
      </c>
      <c r="F118" s="350" t="str">
        <f>lng_iteminfo!$O201</f>
        <v>늑대용 공포탄</v>
      </c>
      <c r="G118" s="216">
        <v>1</v>
      </c>
      <c r="H118" s="216">
        <v>0</v>
      </c>
      <c r="I118" s="216" t="s">
        <v>707</v>
      </c>
      <c r="J118" s="216">
        <v>0</v>
      </c>
      <c r="K118" s="223" t="s">
        <v>1251</v>
      </c>
      <c r="L118" s="216">
        <v>0</v>
      </c>
      <c r="M118" s="216">
        <v>0</v>
      </c>
      <c r="N118" s="210">
        <v>20</v>
      </c>
      <c r="O118" s="223">
        <v>0</v>
      </c>
      <c r="P118" s="223">
        <v>1</v>
      </c>
      <c r="Q118" s="223">
        <v>2</v>
      </c>
      <c r="R118" s="216" t="s">
        <v>3585</v>
      </c>
      <c r="S118" s="216">
        <v>2</v>
      </c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</row>
    <row r="119" spans="1:37" s="39" customFormat="1">
      <c r="A119" s="216"/>
      <c r="B119" s="220">
        <v>702</v>
      </c>
      <c r="C119" s="220" t="s">
        <v>706</v>
      </c>
      <c r="D119" s="220" t="s">
        <v>804</v>
      </c>
      <c r="E119" s="220" t="s">
        <v>505</v>
      </c>
      <c r="F119" s="350" t="str">
        <f>lng_iteminfo!$O202</f>
        <v>특수탄</v>
      </c>
      <c r="G119" s="220">
        <v>1</v>
      </c>
      <c r="H119" s="220">
        <v>0</v>
      </c>
      <c r="I119" s="220" t="s">
        <v>797</v>
      </c>
      <c r="J119" s="220">
        <v>0</v>
      </c>
      <c r="K119" s="220" t="s">
        <v>1252</v>
      </c>
      <c r="L119" s="220">
        <v>0</v>
      </c>
      <c r="M119" s="220">
        <v>0</v>
      </c>
      <c r="N119" s="210">
        <v>125</v>
      </c>
      <c r="O119" s="220">
        <v>0</v>
      </c>
      <c r="P119" s="220">
        <v>1</v>
      </c>
      <c r="Q119" s="220">
        <v>3</v>
      </c>
      <c r="R119" s="220" t="s">
        <v>2852</v>
      </c>
      <c r="S119" s="220">
        <v>5</v>
      </c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</row>
    <row r="120" spans="1:37" s="88" customFormat="1">
      <c r="A120" s="216"/>
      <c r="B120" s="217">
        <v>703</v>
      </c>
      <c r="C120" s="217" t="s">
        <v>706</v>
      </c>
      <c r="D120" s="217" t="s">
        <v>804</v>
      </c>
      <c r="E120" s="217" t="s">
        <v>505</v>
      </c>
      <c r="F120" s="350" t="str">
        <f>lng_iteminfo!$O203</f>
        <v>특수탄 패키지 (5개)</v>
      </c>
      <c r="G120" s="217">
        <v>1</v>
      </c>
      <c r="H120" s="217">
        <v>0</v>
      </c>
      <c r="I120" s="217" t="s">
        <v>797</v>
      </c>
      <c r="J120" s="217">
        <v>0</v>
      </c>
      <c r="K120" s="217" t="s">
        <v>3061</v>
      </c>
      <c r="L120" s="217">
        <v>0</v>
      </c>
      <c r="M120" s="217">
        <v>0</v>
      </c>
      <c r="N120" s="217">
        <v>0</v>
      </c>
      <c r="O120" s="217">
        <v>3</v>
      </c>
      <c r="P120" s="217">
        <v>5</v>
      </c>
      <c r="Q120" s="217">
        <v>3</v>
      </c>
      <c r="R120" s="217" t="s">
        <v>2853</v>
      </c>
      <c r="S120" s="217">
        <v>5</v>
      </c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</row>
    <row r="121" spans="1:37" s="148" customFormat="1">
      <c r="A121" s="216"/>
      <c r="B121" s="217">
        <v>704</v>
      </c>
      <c r="C121" s="217" t="s">
        <v>706</v>
      </c>
      <c r="D121" s="217" t="s">
        <v>804</v>
      </c>
      <c r="E121" s="217" t="s">
        <v>505</v>
      </c>
      <c r="F121" s="350" t="str">
        <f>lng_iteminfo!$O204</f>
        <v>특수탄 패키지 (10개)</v>
      </c>
      <c r="G121" s="217">
        <v>0</v>
      </c>
      <c r="H121" s="217">
        <v>0</v>
      </c>
      <c r="I121" s="217" t="s">
        <v>797</v>
      </c>
      <c r="J121" s="217">
        <v>0</v>
      </c>
      <c r="K121" s="217" t="s">
        <v>3061</v>
      </c>
      <c r="L121" s="217">
        <v>0</v>
      </c>
      <c r="M121" s="217">
        <v>0</v>
      </c>
      <c r="N121" s="217">
        <v>0</v>
      </c>
      <c r="O121" s="217">
        <v>6</v>
      </c>
      <c r="P121" s="217">
        <v>10</v>
      </c>
      <c r="Q121" s="217">
        <v>3</v>
      </c>
      <c r="R121" s="217" t="s">
        <v>2854</v>
      </c>
      <c r="S121" s="217">
        <v>5</v>
      </c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</row>
    <row r="122" spans="1:37" s="148" customFormat="1">
      <c r="A122" s="216"/>
      <c r="B122" s="217">
        <v>705</v>
      </c>
      <c r="C122" s="217" t="s">
        <v>706</v>
      </c>
      <c r="D122" s="217" t="s">
        <v>804</v>
      </c>
      <c r="E122" s="217" t="s">
        <v>505</v>
      </c>
      <c r="F122" s="350" t="str">
        <f>lng_iteminfo!$O205</f>
        <v>특수탄 패키지 (15개)</v>
      </c>
      <c r="G122" s="217">
        <v>0</v>
      </c>
      <c r="H122" s="217">
        <v>0</v>
      </c>
      <c r="I122" s="217" t="s">
        <v>797</v>
      </c>
      <c r="J122" s="217">
        <v>0</v>
      </c>
      <c r="K122" s="217" t="s">
        <v>3061</v>
      </c>
      <c r="L122" s="217">
        <v>0</v>
      </c>
      <c r="M122" s="217">
        <v>0</v>
      </c>
      <c r="N122" s="217">
        <v>0</v>
      </c>
      <c r="O122" s="217">
        <v>9</v>
      </c>
      <c r="P122" s="217">
        <v>15</v>
      </c>
      <c r="Q122" s="217">
        <v>3</v>
      </c>
      <c r="R122" s="217" t="s">
        <v>2855</v>
      </c>
      <c r="S122" s="217">
        <v>5</v>
      </c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</row>
    <row r="123" spans="1:37" s="148" customFormat="1">
      <c r="A123" s="216"/>
      <c r="B123" s="217">
        <v>706</v>
      </c>
      <c r="C123" s="217" t="s">
        <v>706</v>
      </c>
      <c r="D123" s="217" t="s">
        <v>804</v>
      </c>
      <c r="E123" s="217" t="s">
        <v>505</v>
      </c>
      <c r="F123" s="350" t="str">
        <f>lng_iteminfo!$O206</f>
        <v>특수탄 패키지 (20개)</v>
      </c>
      <c r="G123" s="217">
        <v>0</v>
      </c>
      <c r="H123" s="217">
        <v>0</v>
      </c>
      <c r="I123" s="217" t="s">
        <v>797</v>
      </c>
      <c r="J123" s="217">
        <v>0</v>
      </c>
      <c r="K123" s="217" t="s">
        <v>3061</v>
      </c>
      <c r="L123" s="217">
        <v>0</v>
      </c>
      <c r="M123" s="217">
        <v>0</v>
      </c>
      <c r="N123" s="217">
        <v>0</v>
      </c>
      <c r="O123" s="217">
        <v>12</v>
      </c>
      <c r="P123" s="217">
        <v>20</v>
      </c>
      <c r="Q123" s="217">
        <v>3</v>
      </c>
      <c r="R123" s="217" t="s">
        <v>2856</v>
      </c>
      <c r="S123" s="217">
        <v>5</v>
      </c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  <c r="AK123" s="216"/>
    </row>
    <row r="124" spans="1:37" s="148" customFormat="1">
      <c r="A124" s="216"/>
      <c r="B124" s="217">
        <v>707</v>
      </c>
      <c r="C124" s="217" t="s">
        <v>706</v>
      </c>
      <c r="D124" s="217" t="s">
        <v>804</v>
      </c>
      <c r="E124" s="217" t="s">
        <v>505</v>
      </c>
      <c r="F124" s="350" t="str">
        <f>lng_iteminfo!$O207</f>
        <v>특수탄 패키지 (25개)</v>
      </c>
      <c r="G124" s="217">
        <v>0</v>
      </c>
      <c r="H124" s="217">
        <v>0</v>
      </c>
      <c r="I124" s="217" t="s">
        <v>797</v>
      </c>
      <c r="J124" s="217">
        <v>0</v>
      </c>
      <c r="K124" s="217" t="s">
        <v>3061</v>
      </c>
      <c r="L124" s="217">
        <v>0</v>
      </c>
      <c r="M124" s="217">
        <v>0</v>
      </c>
      <c r="N124" s="217">
        <v>0</v>
      </c>
      <c r="O124" s="217">
        <v>15</v>
      </c>
      <c r="P124" s="217">
        <v>25</v>
      </c>
      <c r="Q124" s="217">
        <v>3</v>
      </c>
      <c r="R124" s="217" t="s">
        <v>2857</v>
      </c>
      <c r="S124" s="217">
        <v>5</v>
      </c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6"/>
    </row>
    <row r="125" spans="1:37" s="148" customFormat="1">
      <c r="A125" s="216"/>
      <c r="B125" s="217">
        <v>708</v>
      </c>
      <c r="C125" s="217" t="s">
        <v>706</v>
      </c>
      <c r="D125" s="217" t="s">
        <v>804</v>
      </c>
      <c r="E125" s="217" t="s">
        <v>505</v>
      </c>
      <c r="F125" s="350" t="str">
        <f>lng_iteminfo!$O208</f>
        <v>특수탄 패키지 (50개)</v>
      </c>
      <c r="G125" s="217">
        <v>0</v>
      </c>
      <c r="H125" s="217">
        <v>0</v>
      </c>
      <c r="I125" s="217" t="s">
        <v>797</v>
      </c>
      <c r="J125" s="217">
        <v>0</v>
      </c>
      <c r="K125" s="217" t="s">
        <v>3061</v>
      </c>
      <c r="L125" s="217">
        <v>0</v>
      </c>
      <c r="M125" s="217">
        <v>0</v>
      </c>
      <c r="N125" s="217">
        <v>0</v>
      </c>
      <c r="O125" s="217">
        <v>30</v>
      </c>
      <c r="P125" s="217">
        <v>50</v>
      </c>
      <c r="Q125" s="217">
        <v>3</v>
      </c>
      <c r="R125" s="217" t="s">
        <v>2858</v>
      </c>
      <c r="S125" s="217">
        <v>5</v>
      </c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  <c r="AK125" s="216"/>
    </row>
    <row r="126" spans="1:37" s="148" customFormat="1">
      <c r="A126" s="216"/>
      <c r="B126" s="217">
        <v>709</v>
      </c>
      <c r="C126" s="217" t="s">
        <v>706</v>
      </c>
      <c r="D126" s="217" t="s">
        <v>804</v>
      </c>
      <c r="E126" s="217" t="s">
        <v>505</v>
      </c>
      <c r="F126" s="350" t="str">
        <f>lng_iteminfo!$O209</f>
        <v>특수탄 패키지 (70개)</v>
      </c>
      <c r="G126" s="217">
        <v>0</v>
      </c>
      <c r="H126" s="217">
        <v>0</v>
      </c>
      <c r="I126" s="217" t="s">
        <v>797</v>
      </c>
      <c r="J126" s="217">
        <v>0</v>
      </c>
      <c r="K126" s="217" t="s">
        <v>3061</v>
      </c>
      <c r="L126" s="217">
        <v>0</v>
      </c>
      <c r="M126" s="217">
        <v>0</v>
      </c>
      <c r="N126" s="217">
        <v>0</v>
      </c>
      <c r="O126" s="217">
        <v>42</v>
      </c>
      <c r="P126" s="217">
        <v>70</v>
      </c>
      <c r="Q126" s="217">
        <v>3</v>
      </c>
      <c r="R126" s="217" t="s">
        <v>2859</v>
      </c>
      <c r="S126" s="217">
        <v>5</v>
      </c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</row>
    <row r="127" spans="1:37" s="148" customFormat="1">
      <c r="A127" s="216"/>
      <c r="B127" s="217">
        <v>710</v>
      </c>
      <c r="C127" s="217" t="s">
        <v>706</v>
      </c>
      <c r="D127" s="217" t="s">
        <v>804</v>
      </c>
      <c r="E127" s="217" t="s">
        <v>505</v>
      </c>
      <c r="F127" s="350" t="str">
        <f>lng_iteminfo!$O210</f>
        <v>특수탄 패키지 (99개)</v>
      </c>
      <c r="G127" s="217">
        <v>0</v>
      </c>
      <c r="H127" s="217">
        <v>0</v>
      </c>
      <c r="I127" s="217" t="s">
        <v>797</v>
      </c>
      <c r="J127" s="217">
        <v>0</v>
      </c>
      <c r="K127" s="217" t="s">
        <v>3061</v>
      </c>
      <c r="L127" s="217">
        <v>0</v>
      </c>
      <c r="M127" s="217">
        <v>0</v>
      </c>
      <c r="N127" s="217">
        <v>0</v>
      </c>
      <c r="O127" s="217">
        <v>55</v>
      </c>
      <c r="P127" s="217">
        <v>99</v>
      </c>
      <c r="Q127" s="217">
        <v>3</v>
      </c>
      <c r="R127" s="217" t="s">
        <v>2860</v>
      </c>
      <c r="S127" s="217">
        <v>5</v>
      </c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</row>
    <row r="128" spans="1:37" s="187" customFormat="1">
      <c r="A128" s="216"/>
      <c r="B128" s="220">
        <v>711</v>
      </c>
      <c r="C128" s="220" t="s">
        <v>706</v>
      </c>
      <c r="D128" s="220" t="s">
        <v>804</v>
      </c>
      <c r="E128" s="220" t="s">
        <v>505</v>
      </c>
      <c r="F128" s="350" t="str">
        <f>lng_iteminfo!$O211</f>
        <v>특수탄</v>
      </c>
      <c r="G128" s="220">
        <v>0</v>
      </c>
      <c r="H128" s="220">
        <v>0</v>
      </c>
      <c r="I128" s="220" t="s">
        <v>797</v>
      </c>
      <c r="J128" s="220">
        <v>0</v>
      </c>
      <c r="K128" s="220" t="s">
        <v>1252</v>
      </c>
      <c r="L128" s="220">
        <v>0</v>
      </c>
      <c r="M128" s="220">
        <v>0</v>
      </c>
      <c r="N128" s="210">
        <v>0</v>
      </c>
      <c r="O128" s="220">
        <v>0</v>
      </c>
      <c r="P128" s="220">
        <v>2</v>
      </c>
      <c r="Q128" s="220">
        <v>3</v>
      </c>
      <c r="R128" s="220" t="s">
        <v>2861</v>
      </c>
      <c r="S128" s="220">
        <v>5</v>
      </c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</row>
    <row r="129" spans="1:37" s="322" customFormat="1">
      <c r="B129" s="323">
        <v>712</v>
      </c>
      <c r="C129" s="323" t="s">
        <v>706</v>
      </c>
      <c r="D129" s="323" t="s">
        <v>804</v>
      </c>
      <c r="E129" s="323" t="s">
        <v>505</v>
      </c>
      <c r="F129" s="350" t="str">
        <f>lng_iteminfo!$O212</f>
        <v>늑대용 공포탄 (5개)</v>
      </c>
      <c r="G129" s="323">
        <v>0</v>
      </c>
      <c r="H129" s="323">
        <v>0</v>
      </c>
      <c r="I129" s="323" t="s">
        <v>707</v>
      </c>
      <c r="J129" s="323">
        <v>0</v>
      </c>
      <c r="K129" s="323" t="s">
        <v>1251</v>
      </c>
      <c r="L129" s="323">
        <v>0</v>
      </c>
      <c r="M129" s="323">
        <v>0</v>
      </c>
      <c r="N129" s="323">
        <v>0</v>
      </c>
      <c r="O129" s="323">
        <v>0</v>
      </c>
      <c r="P129" s="323">
        <v>5</v>
      </c>
      <c r="Q129" s="323">
        <v>2</v>
      </c>
      <c r="R129" s="323" t="str">
        <f>"늑대를 쫓는데 효과적으로 고안된 공포탄 "&amp;P129&amp;"개."</f>
        <v>늑대를 쫓는데 효과적으로 고안된 공포탄 5개.</v>
      </c>
      <c r="S129" s="323">
        <v>2</v>
      </c>
    </row>
    <row r="130" spans="1:37" s="322" customFormat="1">
      <c r="B130" s="323">
        <v>713</v>
      </c>
      <c r="C130" s="323" t="s">
        <v>706</v>
      </c>
      <c r="D130" s="323" t="s">
        <v>804</v>
      </c>
      <c r="E130" s="323" t="s">
        <v>505</v>
      </c>
      <c r="F130" s="350" t="str">
        <f>lng_iteminfo!$O213</f>
        <v>늑대용 공포탄 (10개)</v>
      </c>
      <c r="G130" s="323">
        <v>0</v>
      </c>
      <c r="H130" s="323">
        <v>0</v>
      </c>
      <c r="I130" s="323" t="s">
        <v>707</v>
      </c>
      <c r="J130" s="323">
        <v>0</v>
      </c>
      <c r="K130" s="323" t="s">
        <v>1251</v>
      </c>
      <c r="L130" s="323">
        <v>0</v>
      </c>
      <c r="M130" s="323">
        <v>0</v>
      </c>
      <c r="N130" s="323">
        <v>0</v>
      </c>
      <c r="O130" s="323">
        <v>0</v>
      </c>
      <c r="P130" s="323">
        <v>10</v>
      </c>
      <c r="Q130" s="323">
        <v>2</v>
      </c>
      <c r="R130" s="323" t="str">
        <f>"늑대를 쫓는데 효과적으로 고안된 공포탄 "&amp;P130&amp;"개."</f>
        <v>늑대를 쫓는데 효과적으로 고안된 공포탄 10개.</v>
      </c>
      <c r="S130" s="323">
        <v>2</v>
      </c>
    </row>
    <row r="131" spans="1:37" s="322" customFormat="1">
      <c r="B131" s="323">
        <v>714</v>
      </c>
      <c r="C131" s="323" t="s">
        <v>706</v>
      </c>
      <c r="D131" s="323" t="s">
        <v>804</v>
      </c>
      <c r="E131" s="323" t="s">
        <v>505</v>
      </c>
      <c r="F131" s="350" t="str">
        <f>lng_iteminfo!$O214</f>
        <v>늑대용 공포탄 (20개)</v>
      </c>
      <c r="G131" s="323">
        <v>0</v>
      </c>
      <c r="H131" s="323">
        <v>0</v>
      </c>
      <c r="I131" s="323" t="s">
        <v>707</v>
      </c>
      <c r="J131" s="323">
        <v>0</v>
      </c>
      <c r="K131" s="323" t="s">
        <v>1251</v>
      </c>
      <c r="L131" s="323">
        <v>0</v>
      </c>
      <c r="M131" s="323">
        <v>0</v>
      </c>
      <c r="N131" s="323">
        <v>0</v>
      </c>
      <c r="O131" s="323">
        <v>0</v>
      </c>
      <c r="P131" s="323">
        <v>20</v>
      </c>
      <c r="Q131" s="323">
        <v>2</v>
      </c>
      <c r="R131" s="323" t="str">
        <f>"늑대를 쫓는데 효과적으로 고안된 공포탄 "&amp;P131&amp;"개."</f>
        <v>늑대를 쫓는데 효과적으로 고안된 공포탄 20개.</v>
      </c>
      <c r="S131" s="323">
        <v>2</v>
      </c>
    </row>
    <row r="132" spans="1:37" s="322" customFormat="1">
      <c r="B132" s="323">
        <v>715</v>
      </c>
      <c r="C132" s="323" t="s">
        <v>706</v>
      </c>
      <c r="D132" s="323" t="s">
        <v>804</v>
      </c>
      <c r="E132" s="323" t="s">
        <v>505</v>
      </c>
      <c r="F132" s="350" t="str">
        <f>lng_iteminfo!$O215</f>
        <v>늑대용 공포탄 (30개)</v>
      </c>
      <c r="G132" s="323">
        <v>0</v>
      </c>
      <c r="H132" s="323">
        <v>0</v>
      </c>
      <c r="I132" s="323" t="s">
        <v>707</v>
      </c>
      <c r="J132" s="323">
        <v>0</v>
      </c>
      <c r="K132" s="323" t="s">
        <v>1251</v>
      </c>
      <c r="L132" s="323">
        <v>0</v>
      </c>
      <c r="M132" s="323">
        <v>0</v>
      </c>
      <c r="N132" s="323">
        <v>0</v>
      </c>
      <c r="O132" s="323">
        <v>0</v>
      </c>
      <c r="P132" s="323">
        <v>30</v>
      </c>
      <c r="Q132" s="323">
        <v>2</v>
      </c>
      <c r="R132" s="323" t="str">
        <f>"늑대를 쫓는데 효과적으로 고안된 공포탄 "&amp;P132&amp;"개."</f>
        <v>늑대를 쫓는데 효과적으로 고안된 공포탄 30개.</v>
      </c>
      <c r="S132" s="323">
        <v>2</v>
      </c>
    </row>
    <row r="133" spans="1:37" s="322" customFormat="1">
      <c r="B133" s="323">
        <v>716</v>
      </c>
      <c r="C133" s="323" t="s">
        <v>706</v>
      </c>
      <c r="D133" s="323" t="s">
        <v>804</v>
      </c>
      <c r="E133" s="323" t="s">
        <v>505</v>
      </c>
      <c r="F133" s="350" t="str">
        <f>lng_iteminfo!$O216</f>
        <v>늑대용 공포탄 (40개)</v>
      </c>
      <c r="G133" s="323">
        <v>0</v>
      </c>
      <c r="H133" s="323">
        <v>0</v>
      </c>
      <c r="I133" s="323" t="s">
        <v>707</v>
      </c>
      <c r="J133" s="323">
        <v>0</v>
      </c>
      <c r="K133" s="323" t="s">
        <v>1251</v>
      </c>
      <c r="L133" s="323">
        <v>0</v>
      </c>
      <c r="M133" s="323">
        <v>0</v>
      </c>
      <c r="N133" s="323">
        <v>0</v>
      </c>
      <c r="O133" s="323">
        <v>0</v>
      </c>
      <c r="P133" s="323">
        <v>40</v>
      </c>
      <c r="Q133" s="323">
        <v>2</v>
      </c>
      <c r="R133" s="323" t="str">
        <f>"늑대를 쫓는데 효과적으로 고안된 공포탄 "&amp;P133&amp;"개."</f>
        <v>늑대를 쫓는데 효과적으로 고안된 공포탄 40개.</v>
      </c>
      <c r="S133" s="323">
        <v>2</v>
      </c>
    </row>
    <row r="134" spans="1:37" s="42" customFormat="1">
      <c r="A134" s="157" t="s">
        <v>3062</v>
      </c>
      <c r="B134" s="157" t="s">
        <v>3063</v>
      </c>
      <c r="C134" s="157" t="s">
        <v>3064</v>
      </c>
      <c r="D134" s="157" t="s">
        <v>3065</v>
      </c>
      <c r="E134" s="157" t="s">
        <v>3066</v>
      </c>
      <c r="F134" s="157" t="s">
        <v>3067</v>
      </c>
      <c r="G134" s="157" t="s">
        <v>3068</v>
      </c>
      <c r="H134" s="157" t="s">
        <v>3069</v>
      </c>
      <c r="I134" s="157" t="s">
        <v>3070</v>
      </c>
      <c r="J134" s="157" t="s">
        <v>3071</v>
      </c>
      <c r="K134" s="157" t="s">
        <v>3072</v>
      </c>
      <c r="L134" s="157" t="s">
        <v>3073</v>
      </c>
      <c r="M134" s="157" t="s">
        <v>3074</v>
      </c>
      <c r="N134" s="157" t="s">
        <v>719</v>
      </c>
      <c r="O134" s="157" t="s">
        <v>3075</v>
      </c>
      <c r="P134" s="157" t="s">
        <v>3076</v>
      </c>
      <c r="Q134" s="157" t="s">
        <v>3077</v>
      </c>
      <c r="R134" s="157" t="s">
        <v>3078</v>
      </c>
      <c r="S134" s="157" t="s">
        <v>3079</v>
      </c>
      <c r="T134" s="157" t="s">
        <v>3080</v>
      </c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</row>
    <row r="135" spans="1:37" s="39" customFormat="1">
      <c r="A135" s="216"/>
      <c r="B135" s="216">
        <v>800</v>
      </c>
      <c r="C135" s="216" t="s">
        <v>706</v>
      </c>
      <c r="D135" s="216" t="s">
        <v>876</v>
      </c>
      <c r="E135" s="216" t="s">
        <v>877</v>
      </c>
      <c r="F135" s="216" t="str">
        <f>lng_iteminfo!$O236</f>
        <v>아주 작은 치료제</v>
      </c>
      <c r="G135" s="216">
        <v>1</v>
      </c>
      <c r="H135" s="216">
        <v>0</v>
      </c>
      <c r="I135" s="216" t="s">
        <v>506</v>
      </c>
      <c r="J135" s="216">
        <v>0</v>
      </c>
      <c r="K135" s="223" t="s">
        <v>3081</v>
      </c>
      <c r="L135" s="216">
        <v>0</v>
      </c>
      <c r="M135" s="216">
        <v>0</v>
      </c>
      <c r="N135" s="210">
        <v>8</v>
      </c>
      <c r="O135" s="223">
        <v>0</v>
      </c>
      <c r="P135" s="223">
        <v>1</v>
      </c>
      <c r="Q135" s="223">
        <v>1</v>
      </c>
      <c r="R135" s="216" t="str">
        <f>lng_iteminfo!$O254</f>
        <v>작은 치료제로 평범한 동물들을 치료하는데 적합하다.</v>
      </c>
      <c r="S135" s="216">
        <v>1</v>
      </c>
      <c r="T135" s="216">
        <v>0</v>
      </c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  <c r="AK135" s="216"/>
    </row>
    <row r="136" spans="1:37" s="39" customFormat="1">
      <c r="A136" s="216"/>
      <c r="B136" s="216">
        <v>801</v>
      </c>
      <c r="C136" s="216" t="s">
        <v>706</v>
      </c>
      <c r="D136" s="216" t="s">
        <v>876</v>
      </c>
      <c r="E136" s="216" t="s">
        <v>877</v>
      </c>
      <c r="F136" s="216" t="str">
        <f>lng_iteminfo!$O237</f>
        <v>일반 치료제</v>
      </c>
      <c r="G136" s="216">
        <v>1</v>
      </c>
      <c r="H136" s="216">
        <v>0</v>
      </c>
      <c r="I136" s="216" t="s">
        <v>707</v>
      </c>
      <c r="J136" s="216">
        <v>0</v>
      </c>
      <c r="K136" s="223" t="s">
        <v>1253</v>
      </c>
      <c r="L136" s="216">
        <v>0</v>
      </c>
      <c r="M136" s="216">
        <v>0</v>
      </c>
      <c r="N136" s="210">
        <v>15</v>
      </c>
      <c r="O136" s="223">
        <v>0</v>
      </c>
      <c r="P136" s="223">
        <v>1</v>
      </c>
      <c r="Q136" s="223">
        <v>2</v>
      </c>
      <c r="R136" s="322" t="str">
        <f>lng_iteminfo!$O255</f>
        <v>수의사들이 애용하는 치료제로 빠르게 동물을 치료할 수 있다.</v>
      </c>
      <c r="S136" s="216">
        <v>2</v>
      </c>
      <c r="T136" s="216">
        <v>0</v>
      </c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  <c r="AK136" s="216"/>
    </row>
    <row r="137" spans="1:37" s="88" customFormat="1">
      <c r="A137" s="216"/>
      <c r="B137" s="220">
        <v>802</v>
      </c>
      <c r="C137" s="220" t="s">
        <v>706</v>
      </c>
      <c r="D137" s="220" t="s">
        <v>876</v>
      </c>
      <c r="E137" s="220" t="s">
        <v>877</v>
      </c>
      <c r="F137" s="220" t="str">
        <f>lng_iteminfo!$O238</f>
        <v>초대형 치료제</v>
      </c>
      <c r="G137" s="220">
        <v>1</v>
      </c>
      <c r="H137" s="220">
        <v>0</v>
      </c>
      <c r="I137" s="220" t="s">
        <v>797</v>
      </c>
      <c r="J137" s="220">
        <v>0</v>
      </c>
      <c r="K137" s="220" t="s">
        <v>1254</v>
      </c>
      <c r="L137" s="220">
        <v>0</v>
      </c>
      <c r="M137" s="220">
        <v>0</v>
      </c>
      <c r="N137" s="210">
        <v>225</v>
      </c>
      <c r="O137" s="220">
        <v>0</v>
      </c>
      <c r="P137" s="220">
        <v>1</v>
      </c>
      <c r="Q137" s="220">
        <v>3</v>
      </c>
      <c r="R137" s="220" t="str">
        <f>lng_iteminfo!$O256</f>
        <v>강력한 치료제가 담긴 대형 지료제로 목장내 모든 동물들을 한번에 치료할 수 있다.</v>
      </c>
      <c r="S137" s="220">
        <v>5</v>
      </c>
      <c r="T137" s="220">
        <v>1</v>
      </c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  <c r="AG137" s="216"/>
      <c r="AH137" s="216"/>
      <c r="AI137" s="216"/>
      <c r="AJ137" s="216"/>
      <c r="AK137" s="216"/>
    </row>
    <row r="138" spans="1:37" s="148" customFormat="1">
      <c r="A138" s="216"/>
      <c r="B138" s="217">
        <v>803</v>
      </c>
      <c r="C138" s="217" t="s">
        <v>706</v>
      </c>
      <c r="D138" s="217" t="s">
        <v>876</v>
      </c>
      <c r="E138" s="217" t="s">
        <v>877</v>
      </c>
      <c r="F138" s="217" t="str">
        <f>lng_iteminfo!$O239</f>
        <v>초대형 치료제 패키지 (5개)</v>
      </c>
      <c r="G138" s="217">
        <v>1</v>
      </c>
      <c r="H138" s="217">
        <v>0</v>
      </c>
      <c r="I138" s="217" t="s">
        <v>797</v>
      </c>
      <c r="J138" s="217">
        <v>0</v>
      </c>
      <c r="K138" s="217" t="s">
        <v>3082</v>
      </c>
      <c r="L138" s="217">
        <v>0</v>
      </c>
      <c r="M138" s="217">
        <v>0</v>
      </c>
      <c r="N138" s="217">
        <v>0</v>
      </c>
      <c r="O138" s="217">
        <v>4</v>
      </c>
      <c r="P138" s="217">
        <v>5</v>
      </c>
      <c r="Q138" s="217">
        <v>3</v>
      </c>
      <c r="R138" s="217" t="str">
        <f>lng_iteminfo!$O257</f>
        <v>초대형 치료제 패키지 (5개)</v>
      </c>
      <c r="S138" s="217">
        <v>5</v>
      </c>
      <c r="T138" s="217">
        <v>1</v>
      </c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  <c r="AK138" s="216"/>
    </row>
    <row r="139" spans="1:37" s="148" customFormat="1">
      <c r="A139" s="216"/>
      <c r="B139" s="217">
        <v>804</v>
      </c>
      <c r="C139" s="217" t="s">
        <v>706</v>
      </c>
      <c r="D139" s="217" t="s">
        <v>876</v>
      </c>
      <c r="E139" s="217" t="s">
        <v>877</v>
      </c>
      <c r="F139" s="217" t="str">
        <f>lng_iteminfo!$O240</f>
        <v>초대형 치료제 패키지 (10개)</v>
      </c>
      <c r="G139" s="217">
        <v>0</v>
      </c>
      <c r="H139" s="217">
        <v>0</v>
      </c>
      <c r="I139" s="217" t="s">
        <v>797</v>
      </c>
      <c r="J139" s="217">
        <v>0</v>
      </c>
      <c r="K139" s="217" t="s">
        <v>3082</v>
      </c>
      <c r="L139" s="217">
        <v>0</v>
      </c>
      <c r="M139" s="217">
        <v>0</v>
      </c>
      <c r="N139" s="217">
        <v>0</v>
      </c>
      <c r="O139" s="217">
        <v>8</v>
      </c>
      <c r="P139" s="217">
        <v>10</v>
      </c>
      <c r="Q139" s="217">
        <v>3</v>
      </c>
      <c r="R139" s="217" t="str">
        <f>lng_iteminfo!$O258</f>
        <v>초대형 치료제 패키지 (10개)</v>
      </c>
      <c r="S139" s="217">
        <v>5</v>
      </c>
      <c r="T139" s="217">
        <v>1</v>
      </c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</row>
    <row r="140" spans="1:37" s="148" customFormat="1">
      <c r="A140" s="216"/>
      <c r="B140" s="217">
        <v>805</v>
      </c>
      <c r="C140" s="217" t="s">
        <v>706</v>
      </c>
      <c r="D140" s="217" t="s">
        <v>876</v>
      </c>
      <c r="E140" s="217" t="s">
        <v>877</v>
      </c>
      <c r="F140" s="217" t="str">
        <f>lng_iteminfo!$O241</f>
        <v>초대형 치료제 패키지 (15개)</v>
      </c>
      <c r="G140" s="217">
        <v>0</v>
      </c>
      <c r="H140" s="217">
        <v>0</v>
      </c>
      <c r="I140" s="217" t="s">
        <v>797</v>
      </c>
      <c r="J140" s="217">
        <v>0</v>
      </c>
      <c r="K140" s="217" t="s">
        <v>3082</v>
      </c>
      <c r="L140" s="217">
        <v>0</v>
      </c>
      <c r="M140" s="217">
        <v>0</v>
      </c>
      <c r="N140" s="217">
        <v>0</v>
      </c>
      <c r="O140" s="217">
        <v>12</v>
      </c>
      <c r="P140" s="217">
        <v>15</v>
      </c>
      <c r="Q140" s="217">
        <v>3</v>
      </c>
      <c r="R140" s="217" t="str">
        <f>lng_iteminfo!$O259</f>
        <v>초대형 치료제 패키지 (15개)</v>
      </c>
      <c r="S140" s="217">
        <v>5</v>
      </c>
      <c r="T140" s="217">
        <v>1</v>
      </c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216"/>
      <c r="AG140" s="216"/>
      <c r="AH140" s="216"/>
      <c r="AI140" s="216"/>
      <c r="AJ140" s="216"/>
      <c r="AK140" s="216"/>
    </row>
    <row r="141" spans="1:37" s="148" customFormat="1">
      <c r="A141" s="216"/>
      <c r="B141" s="217">
        <v>806</v>
      </c>
      <c r="C141" s="217" t="s">
        <v>706</v>
      </c>
      <c r="D141" s="217" t="s">
        <v>876</v>
      </c>
      <c r="E141" s="217" t="s">
        <v>877</v>
      </c>
      <c r="F141" s="217" t="str">
        <f>lng_iteminfo!$O242</f>
        <v>초대형 치료제 패키지 (20개)</v>
      </c>
      <c r="G141" s="217">
        <v>0</v>
      </c>
      <c r="H141" s="217">
        <v>0</v>
      </c>
      <c r="I141" s="217" t="s">
        <v>797</v>
      </c>
      <c r="J141" s="217">
        <v>0</v>
      </c>
      <c r="K141" s="217" t="s">
        <v>3082</v>
      </c>
      <c r="L141" s="217">
        <v>0</v>
      </c>
      <c r="M141" s="217">
        <v>0</v>
      </c>
      <c r="N141" s="217">
        <v>0</v>
      </c>
      <c r="O141" s="217">
        <v>16</v>
      </c>
      <c r="P141" s="217">
        <v>20</v>
      </c>
      <c r="Q141" s="217">
        <v>3</v>
      </c>
      <c r="R141" s="217" t="str">
        <f>lng_iteminfo!$O260</f>
        <v>초대형 치료제 패키지 (20개)</v>
      </c>
      <c r="S141" s="217">
        <v>5</v>
      </c>
      <c r="T141" s="217">
        <v>1</v>
      </c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216"/>
      <c r="AG141" s="216"/>
      <c r="AH141" s="216"/>
      <c r="AI141" s="216"/>
      <c r="AJ141" s="216"/>
      <c r="AK141" s="216"/>
    </row>
    <row r="142" spans="1:37" s="148" customFormat="1">
      <c r="A142" s="216"/>
      <c r="B142" s="217">
        <v>807</v>
      </c>
      <c r="C142" s="217" t="s">
        <v>706</v>
      </c>
      <c r="D142" s="217" t="s">
        <v>876</v>
      </c>
      <c r="E142" s="217" t="s">
        <v>877</v>
      </c>
      <c r="F142" s="217" t="str">
        <f>lng_iteminfo!$O243</f>
        <v>초대형 치료제 패키지 (25개)</v>
      </c>
      <c r="G142" s="217">
        <v>0</v>
      </c>
      <c r="H142" s="217">
        <v>0</v>
      </c>
      <c r="I142" s="217" t="s">
        <v>797</v>
      </c>
      <c r="J142" s="217">
        <v>0</v>
      </c>
      <c r="K142" s="217" t="s">
        <v>3082</v>
      </c>
      <c r="L142" s="217">
        <v>0</v>
      </c>
      <c r="M142" s="217">
        <v>0</v>
      </c>
      <c r="N142" s="217">
        <v>0</v>
      </c>
      <c r="O142" s="217">
        <v>20</v>
      </c>
      <c r="P142" s="217">
        <v>25</v>
      </c>
      <c r="Q142" s="217">
        <v>3</v>
      </c>
      <c r="R142" s="217" t="str">
        <f>lng_iteminfo!$O261</f>
        <v>초대형 치료제 패키지 (25개)</v>
      </c>
      <c r="S142" s="217">
        <v>5</v>
      </c>
      <c r="T142" s="217">
        <v>1</v>
      </c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216"/>
      <c r="AG142" s="216"/>
      <c r="AH142" s="216"/>
      <c r="AI142" s="216"/>
      <c r="AJ142" s="216"/>
      <c r="AK142" s="216"/>
    </row>
    <row r="143" spans="1:37" s="148" customFormat="1">
      <c r="A143" s="216"/>
      <c r="B143" s="217">
        <v>808</v>
      </c>
      <c r="C143" s="217" t="s">
        <v>706</v>
      </c>
      <c r="D143" s="217" t="s">
        <v>876</v>
      </c>
      <c r="E143" s="217" t="s">
        <v>877</v>
      </c>
      <c r="F143" s="217" t="str">
        <f>lng_iteminfo!$O244</f>
        <v>초대형 치료제 패키지 (50개)</v>
      </c>
      <c r="G143" s="217">
        <v>0</v>
      </c>
      <c r="H143" s="217">
        <v>0</v>
      </c>
      <c r="I143" s="217" t="s">
        <v>797</v>
      </c>
      <c r="J143" s="217">
        <v>0</v>
      </c>
      <c r="K143" s="217" t="s">
        <v>3082</v>
      </c>
      <c r="L143" s="217">
        <v>0</v>
      </c>
      <c r="M143" s="217">
        <v>0</v>
      </c>
      <c r="N143" s="217">
        <v>0</v>
      </c>
      <c r="O143" s="217">
        <v>40</v>
      </c>
      <c r="P143" s="217">
        <v>50</v>
      </c>
      <c r="Q143" s="217">
        <v>3</v>
      </c>
      <c r="R143" s="217" t="str">
        <f>lng_iteminfo!$O262</f>
        <v>초대형 치료제 패키지 (50개)</v>
      </c>
      <c r="S143" s="217">
        <v>5</v>
      </c>
      <c r="T143" s="217">
        <v>1</v>
      </c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216"/>
      <c r="AG143" s="216"/>
      <c r="AH143" s="216"/>
      <c r="AI143" s="216"/>
      <c r="AJ143" s="216"/>
      <c r="AK143" s="216"/>
    </row>
    <row r="144" spans="1:37" s="148" customFormat="1">
      <c r="A144" s="216"/>
      <c r="B144" s="217">
        <v>809</v>
      </c>
      <c r="C144" s="217" t="s">
        <v>706</v>
      </c>
      <c r="D144" s="217" t="s">
        <v>876</v>
      </c>
      <c r="E144" s="217" t="s">
        <v>877</v>
      </c>
      <c r="F144" s="217" t="str">
        <f>lng_iteminfo!$O245</f>
        <v>초대형 치료제 패키지 (70개)</v>
      </c>
      <c r="G144" s="217">
        <v>0</v>
      </c>
      <c r="H144" s="217">
        <v>0</v>
      </c>
      <c r="I144" s="217" t="s">
        <v>797</v>
      </c>
      <c r="J144" s="217">
        <v>0</v>
      </c>
      <c r="K144" s="217" t="s">
        <v>3082</v>
      </c>
      <c r="L144" s="217">
        <v>0</v>
      </c>
      <c r="M144" s="217">
        <v>0</v>
      </c>
      <c r="N144" s="217">
        <v>0</v>
      </c>
      <c r="O144" s="217">
        <v>56</v>
      </c>
      <c r="P144" s="217">
        <v>70</v>
      </c>
      <c r="Q144" s="217">
        <v>3</v>
      </c>
      <c r="R144" s="217" t="str">
        <f>lng_iteminfo!$O263</f>
        <v>초대형 치료제 패키지 (70개)</v>
      </c>
      <c r="S144" s="217">
        <v>5</v>
      </c>
      <c r="T144" s="217">
        <v>1</v>
      </c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</row>
    <row r="145" spans="1:37" s="148" customFormat="1">
      <c r="A145" s="216"/>
      <c r="B145" s="217">
        <v>810</v>
      </c>
      <c r="C145" s="217" t="s">
        <v>706</v>
      </c>
      <c r="D145" s="217" t="s">
        <v>876</v>
      </c>
      <c r="E145" s="217" t="s">
        <v>877</v>
      </c>
      <c r="F145" s="217" t="str">
        <f>lng_iteminfo!$O246</f>
        <v>초대형 치료제 패키지 (99개)</v>
      </c>
      <c r="G145" s="217">
        <v>0</v>
      </c>
      <c r="H145" s="217">
        <v>0</v>
      </c>
      <c r="I145" s="217" t="s">
        <v>797</v>
      </c>
      <c r="J145" s="217">
        <v>0</v>
      </c>
      <c r="K145" s="217" t="s">
        <v>3082</v>
      </c>
      <c r="L145" s="217">
        <v>0</v>
      </c>
      <c r="M145" s="217">
        <v>0</v>
      </c>
      <c r="N145" s="217">
        <v>0</v>
      </c>
      <c r="O145" s="217">
        <v>70</v>
      </c>
      <c r="P145" s="217">
        <v>99</v>
      </c>
      <c r="Q145" s="217">
        <v>3</v>
      </c>
      <c r="R145" s="217" t="str">
        <f>lng_iteminfo!$O264</f>
        <v>초대형 치료제 패키지 (99개)</v>
      </c>
      <c r="S145" s="217">
        <v>5</v>
      </c>
      <c r="T145" s="217">
        <v>1</v>
      </c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  <c r="AK145" s="216"/>
    </row>
    <row r="146" spans="1:37" s="187" customFormat="1">
      <c r="A146" s="216"/>
      <c r="B146" s="220">
        <v>811</v>
      </c>
      <c r="C146" s="220" t="s">
        <v>706</v>
      </c>
      <c r="D146" s="220" t="s">
        <v>876</v>
      </c>
      <c r="E146" s="220" t="s">
        <v>877</v>
      </c>
      <c r="F146" s="220" t="str">
        <f>lng_iteminfo!$O247</f>
        <v>초대형 치료제 2</v>
      </c>
      <c r="G146" s="220">
        <v>0</v>
      </c>
      <c r="H146" s="220">
        <v>0</v>
      </c>
      <c r="I146" s="220" t="s">
        <v>797</v>
      </c>
      <c r="J146" s="220">
        <v>0</v>
      </c>
      <c r="K146" s="220" t="s">
        <v>1254</v>
      </c>
      <c r="L146" s="220">
        <v>0</v>
      </c>
      <c r="M146" s="220">
        <v>0</v>
      </c>
      <c r="N146" s="210">
        <v>0</v>
      </c>
      <c r="O146" s="220">
        <v>0</v>
      </c>
      <c r="P146" s="220">
        <v>2</v>
      </c>
      <c r="Q146" s="220">
        <v>3</v>
      </c>
      <c r="R146" s="220" t="str">
        <f>lng_iteminfo!$O265</f>
        <v>초대형 치료제 2</v>
      </c>
      <c r="S146" s="220">
        <v>5</v>
      </c>
      <c r="T146" s="220">
        <v>1</v>
      </c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  <c r="AK146" s="216"/>
    </row>
    <row r="147" spans="1:37" s="322" customFormat="1">
      <c r="B147" s="323">
        <v>812</v>
      </c>
      <c r="C147" s="323" t="s">
        <v>706</v>
      </c>
      <c r="D147" s="323" t="s">
        <v>876</v>
      </c>
      <c r="E147" s="323" t="s">
        <v>877</v>
      </c>
      <c r="F147" s="323" t="str">
        <f>lng_iteminfo!$O248</f>
        <v>일반 치료제 (5개)</v>
      </c>
      <c r="G147" s="323">
        <v>0</v>
      </c>
      <c r="H147" s="323">
        <v>0</v>
      </c>
      <c r="I147" s="323" t="s">
        <v>707</v>
      </c>
      <c r="J147" s="323">
        <v>0</v>
      </c>
      <c r="K147" s="323" t="s">
        <v>1253</v>
      </c>
      <c r="L147" s="323">
        <v>0</v>
      </c>
      <c r="M147" s="323">
        <v>0</v>
      </c>
      <c r="N147" s="323">
        <v>0</v>
      </c>
      <c r="O147" s="323">
        <v>0</v>
      </c>
      <c r="P147" s="323">
        <v>5</v>
      </c>
      <c r="Q147" s="323">
        <v>2</v>
      </c>
      <c r="R147" s="323" t="str">
        <f>lng_iteminfo!$O266</f>
        <v>수의사들이 애용하는 치료제 5개</v>
      </c>
      <c r="S147" s="323">
        <v>2</v>
      </c>
      <c r="T147" s="322">
        <v>0</v>
      </c>
    </row>
    <row r="148" spans="1:37" s="322" customFormat="1">
      <c r="B148" s="323">
        <v>813</v>
      </c>
      <c r="C148" s="323" t="s">
        <v>706</v>
      </c>
      <c r="D148" s="323" t="s">
        <v>876</v>
      </c>
      <c r="E148" s="323" t="s">
        <v>877</v>
      </c>
      <c r="F148" s="323" t="str">
        <f>lng_iteminfo!$O249</f>
        <v>일반 치료제 (10개)</v>
      </c>
      <c r="G148" s="323">
        <v>0</v>
      </c>
      <c r="H148" s="323">
        <v>0</v>
      </c>
      <c r="I148" s="323" t="s">
        <v>707</v>
      </c>
      <c r="J148" s="323">
        <v>0</v>
      </c>
      <c r="K148" s="323" t="s">
        <v>1253</v>
      </c>
      <c r="L148" s="323">
        <v>0</v>
      </c>
      <c r="M148" s="323">
        <v>0</v>
      </c>
      <c r="N148" s="323">
        <v>0</v>
      </c>
      <c r="O148" s="323">
        <v>0</v>
      </c>
      <c r="P148" s="323">
        <v>10</v>
      </c>
      <c r="Q148" s="323">
        <v>2</v>
      </c>
      <c r="R148" s="323" t="str">
        <f>lng_iteminfo!$O267</f>
        <v>수의사들이 애용하는 치료제 10개</v>
      </c>
      <c r="S148" s="323">
        <v>2</v>
      </c>
      <c r="T148" s="322">
        <v>0</v>
      </c>
    </row>
    <row r="149" spans="1:37" s="322" customFormat="1">
      <c r="B149" s="323">
        <v>814</v>
      </c>
      <c r="C149" s="323" t="s">
        <v>706</v>
      </c>
      <c r="D149" s="323" t="s">
        <v>876</v>
      </c>
      <c r="E149" s="323" t="s">
        <v>877</v>
      </c>
      <c r="F149" s="323" t="str">
        <f>lng_iteminfo!$O250</f>
        <v>일반 치료제 (20개)</v>
      </c>
      <c r="G149" s="323">
        <v>0</v>
      </c>
      <c r="H149" s="323">
        <v>0</v>
      </c>
      <c r="I149" s="323" t="s">
        <v>707</v>
      </c>
      <c r="J149" s="323">
        <v>0</v>
      </c>
      <c r="K149" s="323" t="s">
        <v>1253</v>
      </c>
      <c r="L149" s="323">
        <v>0</v>
      </c>
      <c r="M149" s="323">
        <v>0</v>
      </c>
      <c r="N149" s="323">
        <v>0</v>
      </c>
      <c r="O149" s="323">
        <v>0</v>
      </c>
      <c r="P149" s="323">
        <v>20</v>
      </c>
      <c r="Q149" s="323">
        <v>2</v>
      </c>
      <c r="R149" s="323" t="str">
        <f>lng_iteminfo!$O268</f>
        <v>수의사들이 애용하는 치료제 20개</v>
      </c>
      <c r="S149" s="323">
        <v>2</v>
      </c>
      <c r="T149" s="322">
        <v>0</v>
      </c>
    </row>
    <row r="150" spans="1:37" s="322" customFormat="1">
      <c r="B150" s="323">
        <v>815</v>
      </c>
      <c r="C150" s="323" t="s">
        <v>706</v>
      </c>
      <c r="D150" s="323" t="s">
        <v>876</v>
      </c>
      <c r="E150" s="323" t="s">
        <v>877</v>
      </c>
      <c r="F150" s="323" t="str">
        <f>lng_iteminfo!$O251</f>
        <v>일반 치료제 (30개)</v>
      </c>
      <c r="G150" s="323">
        <v>0</v>
      </c>
      <c r="H150" s="323">
        <v>0</v>
      </c>
      <c r="I150" s="323" t="s">
        <v>707</v>
      </c>
      <c r="J150" s="323">
        <v>0</v>
      </c>
      <c r="K150" s="323" t="s">
        <v>1253</v>
      </c>
      <c r="L150" s="323">
        <v>0</v>
      </c>
      <c r="M150" s="323">
        <v>0</v>
      </c>
      <c r="N150" s="323">
        <v>0</v>
      </c>
      <c r="O150" s="323">
        <v>0</v>
      </c>
      <c r="P150" s="323">
        <v>30</v>
      </c>
      <c r="Q150" s="323">
        <v>2</v>
      </c>
      <c r="R150" s="323" t="str">
        <f>lng_iteminfo!$O269</f>
        <v>수의사들이 애용하는 치료제 30개</v>
      </c>
      <c r="S150" s="323">
        <v>2</v>
      </c>
      <c r="T150" s="322">
        <v>0</v>
      </c>
    </row>
    <row r="151" spans="1:37" s="322" customFormat="1">
      <c r="B151" s="323">
        <v>816</v>
      </c>
      <c r="C151" s="323" t="s">
        <v>706</v>
      </c>
      <c r="D151" s="323" t="s">
        <v>876</v>
      </c>
      <c r="E151" s="323" t="s">
        <v>877</v>
      </c>
      <c r="F151" s="323" t="str">
        <f>lng_iteminfo!$O252</f>
        <v>일반 치료제 (40개)</v>
      </c>
      <c r="G151" s="323">
        <v>0</v>
      </c>
      <c r="H151" s="323">
        <v>0</v>
      </c>
      <c r="I151" s="323" t="s">
        <v>707</v>
      </c>
      <c r="J151" s="323">
        <v>0</v>
      </c>
      <c r="K151" s="323" t="s">
        <v>1253</v>
      </c>
      <c r="L151" s="323">
        <v>0</v>
      </c>
      <c r="M151" s="323">
        <v>0</v>
      </c>
      <c r="N151" s="323">
        <v>0</v>
      </c>
      <c r="O151" s="323">
        <v>0</v>
      </c>
      <c r="P151" s="323">
        <v>40</v>
      </c>
      <c r="Q151" s="323">
        <v>2</v>
      </c>
      <c r="R151" s="323" t="str">
        <f>lng_iteminfo!$O270</f>
        <v>수의사들이 애용하는 치료제 40개</v>
      </c>
      <c r="S151" s="323">
        <v>2</v>
      </c>
      <c r="T151" s="322">
        <v>0</v>
      </c>
    </row>
    <row r="152" spans="1:37" s="42" customFormat="1">
      <c r="A152" s="157" t="s">
        <v>1108</v>
      </c>
      <c r="B152" s="157" t="s">
        <v>687</v>
      </c>
      <c r="C152" s="157" t="s">
        <v>471</v>
      </c>
      <c r="D152" s="157" t="s">
        <v>710</v>
      </c>
      <c r="E152" s="157" t="s">
        <v>3083</v>
      </c>
      <c r="F152" s="157" t="s">
        <v>3084</v>
      </c>
      <c r="G152" s="157" t="s">
        <v>3085</v>
      </c>
      <c r="H152" s="157" t="s">
        <v>3086</v>
      </c>
      <c r="I152" s="157" t="s">
        <v>3087</v>
      </c>
      <c r="J152" s="157" t="s">
        <v>3088</v>
      </c>
      <c r="K152" s="157" t="s">
        <v>3089</v>
      </c>
      <c r="L152" s="157" t="s">
        <v>3090</v>
      </c>
      <c r="M152" s="157" t="s">
        <v>3091</v>
      </c>
      <c r="N152" s="157" t="s">
        <v>3092</v>
      </c>
      <c r="O152" s="157" t="s">
        <v>3093</v>
      </c>
      <c r="P152" s="157" t="s">
        <v>3094</v>
      </c>
      <c r="Q152" s="157" t="s">
        <v>3095</v>
      </c>
      <c r="R152" s="157" t="s">
        <v>3096</v>
      </c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</row>
    <row r="153" spans="1:37" s="39" customFormat="1">
      <c r="A153" s="216"/>
      <c r="B153" s="216">
        <v>900</v>
      </c>
      <c r="C153" s="216" t="s">
        <v>3097</v>
      </c>
      <c r="D153" s="216" t="s">
        <v>3097</v>
      </c>
      <c r="E153" s="216" t="s">
        <v>505</v>
      </c>
      <c r="F153" s="216" t="str">
        <f>lng_iteminfo!$O272</f>
        <v>건초 묶음 (10개)</v>
      </c>
      <c r="G153" s="216">
        <v>1</v>
      </c>
      <c r="H153" s="216">
        <v>0</v>
      </c>
      <c r="I153" s="216" t="s">
        <v>707</v>
      </c>
      <c r="J153" s="216">
        <v>0</v>
      </c>
      <c r="K153" s="223" t="s">
        <v>3098</v>
      </c>
      <c r="L153" s="216">
        <v>0</v>
      </c>
      <c r="M153" s="216">
        <v>0</v>
      </c>
      <c r="N153" s="216">
        <v>0</v>
      </c>
      <c r="O153" s="216">
        <v>1</v>
      </c>
      <c r="P153" s="216">
        <v>10</v>
      </c>
      <c r="Q153" s="216">
        <v>1</v>
      </c>
      <c r="R153" s="216" t="str">
        <f>F153</f>
        <v>건초 묶음 (10개)</v>
      </c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</row>
    <row r="154" spans="1:37" s="39" customFormat="1">
      <c r="A154" s="216"/>
      <c r="B154" s="216">
        <v>901</v>
      </c>
      <c r="C154" s="216" t="s">
        <v>3097</v>
      </c>
      <c r="D154" s="216" t="s">
        <v>3097</v>
      </c>
      <c r="E154" s="216" t="s">
        <v>505</v>
      </c>
      <c r="F154" s="216" t="str">
        <f>lng_iteminfo!$O273</f>
        <v>건초 묶음 (55개)</v>
      </c>
      <c r="G154" s="216">
        <v>1</v>
      </c>
      <c r="H154" s="216">
        <v>0</v>
      </c>
      <c r="I154" s="216" t="s">
        <v>707</v>
      </c>
      <c r="J154" s="216">
        <v>0</v>
      </c>
      <c r="K154" s="223" t="s">
        <v>3098</v>
      </c>
      <c r="L154" s="216">
        <v>0</v>
      </c>
      <c r="M154" s="216">
        <v>0</v>
      </c>
      <c r="N154" s="216">
        <v>0</v>
      </c>
      <c r="O154" s="216">
        <v>5</v>
      </c>
      <c r="P154" s="216">
        <v>55</v>
      </c>
      <c r="Q154" s="216">
        <v>1</v>
      </c>
      <c r="R154" s="216" t="str">
        <f t="shared" ref="R154:R169" si="11">F154</f>
        <v>건초 묶음 (55개)</v>
      </c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</row>
    <row r="155" spans="1:37" s="39" customFormat="1">
      <c r="A155" s="216"/>
      <c r="B155" s="216">
        <v>902</v>
      </c>
      <c r="C155" s="216" t="s">
        <v>3097</v>
      </c>
      <c r="D155" s="216" t="s">
        <v>3097</v>
      </c>
      <c r="E155" s="216" t="s">
        <v>505</v>
      </c>
      <c r="F155" s="216" t="str">
        <f>lng_iteminfo!$O274</f>
        <v>건초 묶음 (121개)</v>
      </c>
      <c r="G155" s="216">
        <v>1</v>
      </c>
      <c r="H155" s="216">
        <v>0</v>
      </c>
      <c r="I155" s="216" t="s">
        <v>707</v>
      </c>
      <c r="J155" s="216">
        <v>0</v>
      </c>
      <c r="K155" s="223" t="s">
        <v>3098</v>
      </c>
      <c r="L155" s="216">
        <v>0</v>
      </c>
      <c r="M155" s="216">
        <v>0</v>
      </c>
      <c r="N155" s="216">
        <v>0</v>
      </c>
      <c r="O155" s="216">
        <v>10</v>
      </c>
      <c r="P155" s="216">
        <v>121</v>
      </c>
      <c r="Q155" s="216">
        <v>1</v>
      </c>
      <c r="R155" s="216" t="str">
        <f t="shared" si="11"/>
        <v>건초 묶음 (121개)</v>
      </c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</row>
    <row r="156" spans="1:37" s="39" customFormat="1">
      <c r="A156" s="216"/>
      <c r="B156" s="216">
        <v>903</v>
      </c>
      <c r="C156" s="216" t="s">
        <v>3097</v>
      </c>
      <c r="D156" s="216" t="s">
        <v>3097</v>
      </c>
      <c r="E156" s="216" t="s">
        <v>505</v>
      </c>
      <c r="F156" s="216" t="str">
        <f>lng_iteminfo!$O275</f>
        <v>건초 묶음 (264개)</v>
      </c>
      <c r="G156" s="216">
        <v>1</v>
      </c>
      <c r="H156" s="216">
        <v>0</v>
      </c>
      <c r="I156" s="216" t="s">
        <v>707</v>
      </c>
      <c r="J156" s="216">
        <v>0</v>
      </c>
      <c r="K156" s="223" t="s">
        <v>3098</v>
      </c>
      <c r="L156" s="216">
        <v>0</v>
      </c>
      <c r="M156" s="216">
        <v>0</v>
      </c>
      <c r="N156" s="216">
        <v>0</v>
      </c>
      <c r="O156" s="216">
        <v>20</v>
      </c>
      <c r="P156" s="216">
        <v>264</v>
      </c>
      <c r="Q156" s="216">
        <v>1</v>
      </c>
      <c r="R156" s="216" t="str">
        <f t="shared" si="11"/>
        <v>건초 묶음 (264개)</v>
      </c>
      <c r="S156" s="216"/>
      <c r="T156" s="216"/>
      <c r="U156" s="216"/>
      <c r="V156" s="68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</row>
    <row r="157" spans="1:37" s="39" customFormat="1">
      <c r="A157" s="216"/>
      <c r="B157" s="216">
        <v>904</v>
      </c>
      <c r="C157" s="216" t="s">
        <v>3097</v>
      </c>
      <c r="D157" s="216" t="s">
        <v>3097</v>
      </c>
      <c r="E157" s="216" t="s">
        <v>505</v>
      </c>
      <c r="F157" s="216" t="str">
        <f>lng_iteminfo!$O276</f>
        <v>건초 묶음 (600개)</v>
      </c>
      <c r="G157" s="216">
        <v>1</v>
      </c>
      <c r="H157" s="216">
        <v>0</v>
      </c>
      <c r="I157" s="216" t="s">
        <v>707</v>
      </c>
      <c r="J157" s="216">
        <v>0</v>
      </c>
      <c r="K157" s="223" t="s">
        <v>3098</v>
      </c>
      <c r="L157" s="216">
        <v>0</v>
      </c>
      <c r="M157" s="216">
        <v>0</v>
      </c>
      <c r="N157" s="216">
        <v>0</v>
      </c>
      <c r="O157" s="216">
        <v>40</v>
      </c>
      <c r="P157" s="216">
        <v>600</v>
      </c>
      <c r="Q157" s="216">
        <v>1</v>
      </c>
      <c r="R157" s="216" t="str">
        <f t="shared" si="11"/>
        <v>건초 묶음 (600개)</v>
      </c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</row>
    <row r="158" spans="1:37" s="198" customFormat="1">
      <c r="A158" s="216"/>
      <c r="B158" s="220">
        <v>905</v>
      </c>
      <c r="C158" s="220" t="s">
        <v>3097</v>
      </c>
      <c r="D158" s="220" t="s">
        <v>3097</v>
      </c>
      <c r="E158" s="220" t="s">
        <v>505</v>
      </c>
      <c r="F158" s="220" t="str">
        <f>lng_iteminfo!$O277</f>
        <v>건초 묶음 (1개)</v>
      </c>
      <c r="G158" s="220">
        <v>0</v>
      </c>
      <c r="H158" s="220">
        <v>0</v>
      </c>
      <c r="I158" s="220" t="s">
        <v>707</v>
      </c>
      <c r="J158" s="220">
        <v>0</v>
      </c>
      <c r="K158" s="220" t="s">
        <v>3098</v>
      </c>
      <c r="L158" s="220">
        <v>0</v>
      </c>
      <c r="M158" s="220">
        <v>0</v>
      </c>
      <c r="N158" s="220">
        <v>0</v>
      </c>
      <c r="O158" s="220">
        <v>0</v>
      </c>
      <c r="P158" s="220">
        <v>1</v>
      </c>
      <c r="Q158" s="220">
        <v>1</v>
      </c>
      <c r="R158" s="220" t="str">
        <f t="shared" ref="R158:R163" si="12">F158</f>
        <v>건초 묶음 (1개)</v>
      </c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  <c r="AK158" s="216"/>
    </row>
    <row r="159" spans="1:37" s="198" customFormat="1">
      <c r="A159" s="216"/>
      <c r="B159" s="220">
        <v>906</v>
      </c>
      <c r="C159" s="220" t="s">
        <v>3097</v>
      </c>
      <c r="D159" s="220" t="s">
        <v>3097</v>
      </c>
      <c r="E159" s="220" t="s">
        <v>505</v>
      </c>
      <c r="F159" s="220" t="str">
        <f>lng_iteminfo!$O278</f>
        <v>건초 묶음 (5개)</v>
      </c>
      <c r="G159" s="220">
        <v>0</v>
      </c>
      <c r="H159" s="220">
        <v>0</v>
      </c>
      <c r="I159" s="220" t="s">
        <v>707</v>
      </c>
      <c r="J159" s="220">
        <v>0</v>
      </c>
      <c r="K159" s="220" t="s">
        <v>3098</v>
      </c>
      <c r="L159" s="220">
        <v>0</v>
      </c>
      <c r="M159" s="220">
        <v>0</v>
      </c>
      <c r="N159" s="220">
        <v>0</v>
      </c>
      <c r="O159" s="220">
        <v>0</v>
      </c>
      <c r="P159" s="220">
        <v>5</v>
      </c>
      <c r="Q159" s="220">
        <v>1</v>
      </c>
      <c r="R159" s="220" t="str">
        <f t="shared" si="12"/>
        <v>건초 묶음 (5개)</v>
      </c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216"/>
      <c r="AG159" s="216"/>
      <c r="AH159" s="216"/>
      <c r="AI159" s="216"/>
      <c r="AJ159" s="216"/>
      <c r="AK159" s="216"/>
    </row>
    <row r="160" spans="1:37" s="198" customFormat="1">
      <c r="A160" s="216"/>
      <c r="B160" s="220">
        <v>907</v>
      </c>
      <c r="C160" s="220" t="s">
        <v>3097</v>
      </c>
      <c r="D160" s="220" t="s">
        <v>3097</v>
      </c>
      <c r="E160" s="220" t="s">
        <v>505</v>
      </c>
      <c r="F160" s="220" t="str">
        <f>lng_iteminfo!$O279</f>
        <v>건초 묶음 (10개)</v>
      </c>
      <c r="G160" s="220">
        <v>0</v>
      </c>
      <c r="H160" s="220">
        <v>0</v>
      </c>
      <c r="I160" s="220" t="s">
        <v>707</v>
      </c>
      <c r="J160" s="220">
        <v>0</v>
      </c>
      <c r="K160" s="220" t="s">
        <v>3098</v>
      </c>
      <c r="L160" s="220">
        <v>0</v>
      </c>
      <c r="M160" s="220">
        <v>0</v>
      </c>
      <c r="N160" s="220">
        <v>0</v>
      </c>
      <c r="O160" s="220">
        <v>0</v>
      </c>
      <c r="P160" s="220">
        <v>10</v>
      </c>
      <c r="Q160" s="220">
        <v>1</v>
      </c>
      <c r="R160" s="220" t="str">
        <f t="shared" si="12"/>
        <v>건초 묶음 (10개)</v>
      </c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216"/>
      <c r="AE160" s="216"/>
      <c r="AF160" s="216"/>
      <c r="AG160" s="216"/>
      <c r="AH160" s="216"/>
      <c r="AI160" s="216"/>
      <c r="AJ160" s="216"/>
      <c r="AK160" s="216"/>
    </row>
    <row r="161" spans="1:37" s="198" customFormat="1">
      <c r="A161" s="216"/>
      <c r="B161" s="220">
        <v>908</v>
      </c>
      <c r="C161" s="220" t="s">
        <v>3097</v>
      </c>
      <c r="D161" s="220" t="s">
        <v>3097</v>
      </c>
      <c r="E161" s="220" t="s">
        <v>505</v>
      </c>
      <c r="F161" s="220" t="str">
        <f>lng_iteminfo!$O280</f>
        <v>건초 묶음 (20개)</v>
      </c>
      <c r="G161" s="220">
        <v>0</v>
      </c>
      <c r="H161" s="220">
        <v>0</v>
      </c>
      <c r="I161" s="220" t="s">
        <v>707</v>
      </c>
      <c r="J161" s="220">
        <v>0</v>
      </c>
      <c r="K161" s="220" t="s">
        <v>3098</v>
      </c>
      <c r="L161" s="220">
        <v>0</v>
      </c>
      <c r="M161" s="220">
        <v>0</v>
      </c>
      <c r="N161" s="220">
        <v>0</v>
      </c>
      <c r="O161" s="220">
        <v>0</v>
      </c>
      <c r="P161" s="220">
        <v>20</v>
      </c>
      <c r="Q161" s="220">
        <v>1</v>
      </c>
      <c r="R161" s="220" t="str">
        <f t="shared" si="12"/>
        <v>건초 묶음 (20개)</v>
      </c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6"/>
      <c r="AF161" s="216"/>
      <c r="AG161" s="216"/>
      <c r="AH161" s="216"/>
      <c r="AI161" s="216"/>
      <c r="AJ161" s="216"/>
      <c r="AK161" s="216"/>
    </row>
    <row r="162" spans="1:37" s="198" customFormat="1">
      <c r="A162" s="216"/>
      <c r="B162" s="220">
        <v>909</v>
      </c>
      <c r="C162" s="220" t="s">
        <v>3097</v>
      </c>
      <c r="D162" s="220" t="s">
        <v>3097</v>
      </c>
      <c r="E162" s="220" t="s">
        <v>505</v>
      </c>
      <c r="F162" s="220" t="str">
        <f>lng_iteminfo!$O281</f>
        <v>건초 묶음 (30개)</v>
      </c>
      <c r="G162" s="220">
        <v>0</v>
      </c>
      <c r="H162" s="220">
        <v>0</v>
      </c>
      <c r="I162" s="220" t="s">
        <v>707</v>
      </c>
      <c r="J162" s="220">
        <v>0</v>
      </c>
      <c r="K162" s="220" t="s">
        <v>3098</v>
      </c>
      <c r="L162" s="220">
        <v>0</v>
      </c>
      <c r="M162" s="220">
        <v>0</v>
      </c>
      <c r="N162" s="220">
        <v>0</v>
      </c>
      <c r="O162" s="220">
        <v>0</v>
      </c>
      <c r="P162" s="220">
        <v>30</v>
      </c>
      <c r="Q162" s="220">
        <v>1</v>
      </c>
      <c r="R162" s="220" t="str">
        <f t="shared" si="12"/>
        <v>건초 묶음 (30개)</v>
      </c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</row>
    <row r="163" spans="1:37" s="198" customFormat="1">
      <c r="A163" s="216"/>
      <c r="B163" s="220">
        <v>910</v>
      </c>
      <c r="C163" s="220" t="s">
        <v>3097</v>
      </c>
      <c r="D163" s="220" t="s">
        <v>3097</v>
      </c>
      <c r="E163" s="220" t="s">
        <v>505</v>
      </c>
      <c r="F163" s="220" t="str">
        <f>lng_iteminfo!$O282</f>
        <v>건초 묶음 (40개)</v>
      </c>
      <c r="G163" s="220">
        <v>0</v>
      </c>
      <c r="H163" s="220">
        <v>0</v>
      </c>
      <c r="I163" s="220" t="s">
        <v>707</v>
      </c>
      <c r="J163" s="220">
        <v>0</v>
      </c>
      <c r="K163" s="220" t="s">
        <v>3098</v>
      </c>
      <c r="L163" s="220">
        <v>0</v>
      </c>
      <c r="M163" s="220">
        <v>0</v>
      </c>
      <c r="N163" s="220">
        <v>0</v>
      </c>
      <c r="O163" s="220">
        <v>0</v>
      </c>
      <c r="P163" s="220">
        <v>40</v>
      </c>
      <c r="Q163" s="220">
        <v>1</v>
      </c>
      <c r="R163" s="220" t="str">
        <f t="shared" si="12"/>
        <v>건초 묶음 (40개)</v>
      </c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  <c r="AG163" s="216"/>
      <c r="AH163" s="216"/>
      <c r="AI163" s="216"/>
      <c r="AJ163" s="216"/>
      <c r="AK163" s="216"/>
    </row>
    <row r="164" spans="1:37" s="198" customFormat="1">
      <c r="A164" s="216"/>
      <c r="B164" s="220">
        <v>911</v>
      </c>
      <c r="C164" s="220" t="s">
        <v>3097</v>
      </c>
      <c r="D164" s="220" t="s">
        <v>3097</v>
      </c>
      <c r="E164" s="220" t="s">
        <v>505</v>
      </c>
      <c r="F164" s="220" t="str">
        <f>lng_iteminfo!$O283</f>
        <v>건초 묶음 (50개)</v>
      </c>
      <c r="G164" s="220">
        <v>0</v>
      </c>
      <c r="H164" s="220">
        <v>0</v>
      </c>
      <c r="I164" s="220" t="s">
        <v>707</v>
      </c>
      <c r="J164" s="220">
        <v>0</v>
      </c>
      <c r="K164" s="220" t="s">
        <v>3098</v>
      </c>
      <c r="L164" s="220">
        <v>0</v>
      </c>
      <c r="M164" s="220">
        <v>0</v>
      </c>
      <c r="N164" s="220">
        <v>0</v>
      </c>
      <c r="O164" s="220">
        <v>0</v>
      </c>
      <c r="P164" s="220">
        <v>50</v>
      </c>
      <c r="Q164" s="220">
        <v>1</v>
      </c>
      <c r="R164" s="220" t="str">
        <f t="shared" si="11"/>
        <v>건초 묶음 (50개)</v>
      </c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  <c r="AG164" s="216"/>
      <c r="AH164" s="216"/>
      <c r="AI164" s="216"/>
      <c r="AJ164" s="216"/>
      <c r="AK164" s="216"/>
    </row>
    <row r="165" spans="1:37" s="198" customFormat="1">
      <c r="A165" s="216"/>
      <c r="B165" s="220">
        <v>912</v>
      </c>
      <c r="C165" s="220" t="s">
        <v>3097</v>
      </c>
      <c r="D165" s="220" t="s">
        <v>3097</v>
      </c>
      <c r="E165" s="220" t="s">
        <v>505</v>
      </c>
      <c r="F165" s="220" t="str">
        <f>lng_iteminfo!$O284</f>
        <v>건초 묶음 (75개)</v>
      </c>
      <c r="G165" s="220">
        <v>0</v>
      </c>
      <c r="H165" s="220">
        <v>0</v>
      </c>
      <c r="I165" s="220" t="s">
        <v>707</v>
      </c>
      <c r="J165" s="220">
        <v>0</v>
      </c>
      <c r="K165" s="220" t="s">
        <v>3098</v>
      </c>
      <c r="L165" s="220">
        <v>0</v>
      </c>
      <c r="M165" s="220">
        <v>0</v>
      </c>
      <c r="N165" s="220">
        <v>0</v>
      </c>
      <c r="O165" s="220">
        <v>0</v>
      </c>
      <c r="P165" s="220">
        <v>75</v>
      </c>
      <c r="Q165" s="220">
        <v>1</v>
      </c>
      <c r="R165" s="220" t="str">
        <f t="shared" si="11"/>
        <v>건초 묶음 (75개)</v>
      </c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</row>
    <row r="166" spans="1:37" s="198" customFormat="1">
      <c r="A166" s="216"/>
      <c r="B166" s="220">
        <v>913</v>
      </c>
      <c r="C166" s="220" t="s">
        <v>3097</v>
      </c>
      <c r="D166" s="220" t="s">
        <v>3097</v>
      </c>
      <c r="E166" s="220" t="s">
        <v>505</v>
      </c>
      <c r="F166" s="220" t="str">
        <f>lng_iteminfo!$O285</f>
        <v>건초 묶음 (100개)</v>
      </c>
      <c r="G166" s="220">
        <v>0</v>
      </c>
      <c r="H166" s="220">
        <v>0</v>
      </c>
      <c r="I166" s="220" t="s">
        <v>707</v>
      </c>
      <c r="J166" s="220">
        <v>0</v>
      </c>
      <c r="K166" s="220" t="s">
        <v>3098</v>
      </c>
      <c r="L166" s="220">
        <v>0</v>
      </c>
      <c r="M166" s="220">
        <v>0</v>
      </c>
      <c r="N166" s="220">
        <v>0</v>
      </c>
      <c r="O166" s="220">
        <v>0</v>
      </c>
      <c r="P166" s="220">
        <v>100</v>
      </c>
      <c r="Q166" s="220">
        <v>1</v>
      </c>
      <c r="R166" s="220" t="str">
        <f t="shared" ref="R166" si="13">F166</f>
        <v>건초 묶음 (100개)</v>
      </c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6"/>
      <c r="AF166" s="216"/>
      <c r="AG166" s="216"/>
      <c r="AH166" s="216"/>
      <c r="AI166" s="216"/>
      <c r="AJ166" s="216"/>
      <c r="AK166" s="216"/>
    </row>
    <row r="167" spans="1:37" s="198" customFormat="1">
      <c r="A167" s="216"/>
      <c r="B167" s="220">
        <v>914</v>
      </c>
      <c r="C167" s="220" t="s">
        <v>3097</v>
      </c>
      <c r="D167" s="220" t="s">
        <v>3097</v>
      </c>
      <c r="E167" s="220" t="s">
        <v>505</v>
      </c>
      <c r="F167" s="220" t="str">
        <f>lng_iteminfo!$O286</f>
        <v>건초 묶음 (200개)</v>
      </c>
      <c r="G167" s="220">
        <v>0</v>
      </c>
      <c r="H167" s="220">
        <v>0</v>
      </c>
      <c r="I167" s="220" t="s">
        <v>707</v>
      </c>
      <c r="J167" s="220">
        <v>0</v>
      </c>
      <c r="K167" s="220" t="s">
        <v>3098</v>
      </c>
      <c r="L167" s="220">
        <v>0</v>
      </c>
      <c r="M167" s="220">
        <v>0</v>
      </c>
      <c r="N167" s="220">
        <v>0</v>
      </c>
      <c r="O167" s="220">
        <v>0</v>
      </c>
      <c r="P167" s="220">
        <v>200</v>
      </c>
      <c r="Q167" s="220">
        <v>1</v>
      </c>
      <c r="R167" s="220" t="str">
        <f t="shared" ref="R167:R168" si="14">F167</f>
        <v>건초 묶음 (200개)</v>
      </c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  <c r="AG167" s="216"/>
      <c r="AH167" s="216"/>
      <c r="AI167" s="216"/>
      <c r="AJ167" s="216"/>
      <c r="AK167" s="216"/>
    </row>
    <row r="168" spans="1:37" s="198" customFormat="1">
      <c r="A168" s="216"/>
      <c r="B168" s="220">
        <v>915</v>
      </c>
      <c r="C168" s="220" t="s">
        <v>3097</v>
      </c>
      <c r="D168" s="220" t="s">
        <v>3097</v>
      </c>
      <c r="E168" s="220" t="s">
        <v>505</v>
      </c>
      <c r="F168" s="220" t="str">
        <f>lng_iteminfo!$O287</f>
        <v>건초 묶음 (500개)</v>
      </c>
      <c r="G168" s="220">
        <v>0</v>
      </c>
      <c r="H168" s="220">
        <v>0</v>
      </c>
      <c r="I168" s="220" t="s">
        <v>707</v>
      </c>
      <c r="J168" s="220">
        <v>0</v>
      </c>
      <c r="K168" s="220" t="s">
        <v>3098</v>
      </c>
      <c r="L168" s="220">
        <v>0</v>
      </c>
      <c r="M168" s="220">
        <v>0</v>
      </c>
      <c r="N168" s="220">
        <v>0</v>
      </c>
      <c r="O168" s="220">
        <v>0</v>
      </c>
      <c r="P168" s="220">
        <v>500</v>
      </c>
      <c r="Q168" s="220">
        <v>1</v>
      </c>
      <c r="R168" s="220" t="str">
        <f t="shared" si="14"/>
        <v>건초 묶음 (500개)</v>
      </c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  <c r="AG168" s="216"/>
      <c r="AH168" s="216"/>
      <c r="AI168" s="216"/>
      <c r="AJ168" s="216"/>
      <c r="AK168" s="216"/>
    </row>
    <row r="169" spans="1:37" s="39" customFormat="1">
      <c r="A169" s="216"/>
      <c r="B169" s="220">
        <v>916</v>
      </c>
      <c r="C169" s="220" t="s">
        <v>3097</v>
      </c>
      <c r="D169" s="220" t="s">
        <v>3097</v>
      </c>
      <c r="E169" s="220" t="s">
        <v>505</v>
      </c>
      <c r="F169" s="220" t="str">
        <f>lng_iteminfo!$O288</f>
        <v>건초 묶음 (1000개)</v>
      </c>
      <c r="G169" s="220">
        <v>0</v>
      </c>
      <c r="H169" s="220">
        <v>0</v>
      </c>
      <c r="I169" s="220" t="s">
        <v>707</v>
      </c>
      <c r="J169" s="220">
        <v>0</v>
      </c>
      <c r="K169" s="220" t="s">
        <v>3098</v>
      </c>
      <c r="L169" s="220">
        <v>0</v>
      </c>
      <c r="M169" s="220">
        <v>0</v>
      </c>
      <c r="N169" s="220">
        <v>0</v>
      </c>
      <c r="O169" s="220">
        <v>0</v>
      </c>
      <c r="P169" s="220">
        <v>1000</v>
      </c>
      <c r="Q169" s="220">
        <v>1</v>
      </c>
      <c r="R169" s="220" t="str">
        <f t="shared" si="11"/>
        <v>건초 묶음 (1000개)</v>
      </c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</row>
    <row r="170" spans="1:37" s="42" customFormat="1">
      <c r="A170" s="157" t="s">
        <v>3099</v>
      </c>
      <c r="B170" s="157" t="s">
        <v>3100</v>
      </c>
      <c r="C170" s="157" t="s">
        <v>3101</v>
      </c>
      <c r="D170" s="157" t="s">
        <v>3102</v>
      </c>
      <c r="E170" s="157" t="s">
        <v>3083</v>
      </c>
      <c r="F170" s="157" t="s">
        <v>3084</v>
      </c>
      <c r="G170" s="157" t="s">
        <v>3085</v>
      </c>
      <c r="H170" s="157" t="s">
        <v>3086</v>
      </c>
      <c r="I170" s="157" t="s">
        <v>3087</v>
      </c>
      <c r="J170" s="157" t="s">
        <v>3088</v>
      </c>
      <c r="K170" s="157" t="s">
        <v>3089</v>
      </c>
      <c r="L170" s="157" t="s">
        <v>3090</v>
      </c>
      <c r="M170" s="157" t="s">
        <v>3091</v>
      </c>
      <c r="N170" s="157" t="s">
        <v>3092</v>
      </c>
      <c r="O170" s="157" t="s">
        <v>3093</v>
      </c>
      <c r="P170" s="157" t="s">
        <v>3094</v>
      </c>
      <c r="Q170" s="157" t="s">
        <v>3095</v>
      </c>
      <c r="R170" s="157" t="s">
        <v>3096</v>
      </c>
      <c r="S170" s="157" t="s">
        <v>3103</v>
      </c>
      <c r="T170" s="157" t="s">
        <v>3104</v>
      </c>
      <c r="U170" s="157" t="s">
        <v>3105</v>
      </c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</row>
    <row r="171" spans="1:37" s="39" customFormat="1">
      <c r="A171" s="216"/>
      <c r="B171" s="216">
        <v>1000</v>
      </c>
      <c r="C171" s="216" t="s">
        <v>706</v>
      </c>
      <c r="D171" s="216" t="s">
        <v>805</v>
      </c>
      <c r="E171" s="216" t="s">
        <v>806</v>
      </c>
      <c r="F171" s="216" t="str">
        <f>lng_iteminfo!$O290</f>
        <v>초보 아르바이트</v>
      </c>
      <c r="G171" s="216">
        <v>1</v>
      </c>
      <c r="H171" s="216">
        <v>0</v>
      </c>
      <c r="I171" s="216" t="s">
        <v>506</v>
      </c>
      <c r="J171" s="216">
        <v>0</v>
      </c>
      <c r="K171" s="223" t="s">
        <v>3106</v>
      </c>
      <c r="L171" s="223">
        <v>0</v>
      </c>
      <c r="M171" s="223">
        <v>0</v>
      </c>
      <c r="N171" s="210">
        <v>6</v>
      </c>
      <c r="O171" s="223">
        <v>0</v>
      </c>
      <c r="P171" s="223">
        <v>1</v>
      </c>
      <c r="Q171" s="223">
        <v>1</v>
      </c>
      <c r="R171" s="223" t="str">
        <f>lng_iteminfo!$O314</f>
        <v>인근 지역에서 온 아르바이트생. 일이 익숙하지 않아 느릿느릿하다.</v>
      </c>
      <c r="S171" s="210">
        <v>1800</v>
      </c>
      <c r="T171" s="216">
        <v>1</v>
      </c>
      <c r="U171" s="216" t="s">
        <v>3107</v>
      </c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</row>
    <row r="172" spans="1:37" s="39" customFormat="1">
      <c r="A172" s="216"/>
      <c r="B172" s="216">
        <v>1001</v>
      </c>
      <c r="C172" s="216" t="s">
        <v>706</v>
      </c>
      <c r="D172" s="216" t="s">
        <v>805</v>
      </c>
      <c r="E172" s="322" t="s">
        <v>3986</v>
      </c>
      <c r="F172" s="322" t="str">
        <f>lng_iteminfo!$O291</f>
        <v>농부</v>
      </c>
      <c r="G172" s="216">
        <v>1</v>
      </c>
      <c r="H172" s="216">
        <v>0</v>
      </c>
      <c r="I172" s="216" t="s">
        <v>707</v>
      </c>
      <c r="J172" s="216">
        <v>0</v>
      </c>
      <c r="K172" s="223" t="s">
        <v>1255</v>
      </c>
      <c r="L172" s="223">
        <v>0</v>
      </c>
      <c r="M172" s="223">
        <v>0</v>
      </c>
      <c r="N172" s="210">
        <v>75</v>
      </c>
      <c r="O172" s="223">
        <v>0</v>
      </c>
      <c r="P172" s="223">
        <v>1</v>
      </c>
      <c r="Q172" s="223">
        <v>2</v>
      </c>
      <c r="R172" s="223" t="str">
        <f>lng_iteminfo!$O315</f>
        <v>목장 일에 잔뼈가 굵은 농부. 일 속도가 빠르다.</v>
      </c>
      <c r="S172" s="210">
        <v>1250</v>
      </c>
      <c r="T172" s="216">
        <v>2</v>
      </c>
      <c r="U172" s="216" t="s">
        <v>3108</v>
      </c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</row>
    <row r="173" spans="1:37" s="88" customFormat="1">
      <c r="A173" s="216"/>
      <c r="B173" s="220">
        <v>1002</v>
      </c>
      <c r="C173" s="220" t="s">
        <v>706</v>
      </c>
      <c r="D173" s="220" t="s">
        <v>805</v>
      </c>
      <c r="E173" s="220" t="s">
        <v>806</v>
      </c>
      <c r="F173" s="220" t="str">
        <f>lng_iteminfo!$O292</f>
        <v>알바의 귀재</v>
      </c>
      <c r="G173" s="220">
        <v>1</v>
      </c>
      <c r="H173" s="220">
        <v>0</v>
      </c>
      <c r="I173" s="220" t="s">
        <v>797</v>
      </c>
      <c r="J173" s="220">
        <v>0</v>
      </c>
      <c r="K173" s="220" t="s">
        <v>1256</v>
      </c>
      <c r="L173" s="220">
        <v>0</v>
      </c>
      <c r="M173" s="220">
        <v>0</v>
      </c>
      <c r="N173" s="210">
        <v>350</v>
      </c>
      <c r="O173" s="220">
        <v>0</v>
      </c>
      <c r="P173" s="220">
        <v>1</v>
      </c>
      <c r="Q173" s="220">
        <v>3</v>
      </c>
      <c r="R173" s="220" t="str">
        <f>lng_iteminfo!$O316</f>
        <v>어떤 일을 하더라도 빠른 속도로 처리해내는 노련한 아르바이트 전문 인력. 비싼 값을 한다.</v>
      </c>
      <c r="S173" s="210">
        <v>370</v>
      </c>
      <c r="T173" s="220">
        <v>10</v>
      </c>
      <c r="U173" s="220" t="s">
        <v>3109</v>
      </c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</row>
    <row r="174" spans="1:37" s="88" customFormat="1">
      <c r="A174" s="216"/>
      <c r="B174" s="217">
        <v>1003</v>
      </c>
      <c r="C174" s="217" t="s">
        <v>706</v>
      </c>
      <c r="D174" s="217" t="s">
        <v>805</v>
      </c>
      <c r="E174" s="217" t="s">
        <v>806</v>
      </c>
      <c r="F174" s="217" t="str">
        <f>lng_iteminfo!$O293</f>
        <v>알바의 귀재 패키지 (4개)</v>
      </c>
      <c r="G174" s="217">
        <v>1</v>
      </c>
      <c r="H174" s="217">
        <v>0</v>
      </c>
      <c r="I174" s="217" t="s">
        <v>797</v>
      </c>
      <c r="J174" s="217">
        <v>0</v>
      </c>
      <c r="K174" s="217" t="s">
        <v>3110</v>
      </c>
      <c r="L174" s="217">
        <v>0</v>
      </c>
      <c r="M174" s="217">
        <v>0</v>
      </c>
      <c r="N174" s="217">
        <v>0</v>
      </c>
      <c r="O174" s="217">
        <v>7</v>
      </c>
      <c r="P174" s="217">
        <v>4</v>
      </c>
      <c r="Q174" s="217">
        <v>3</v>
      </c>
      <c r="R174" s="217" t="str">
        <f>lng_iteminfo!$O317</f>
        <v>알바의 귀재 패키지 (4개)</v>
      </c>
      <c r="S174" s="217">
        <v>370</v>
      </c>
      <c r="T174" s="217">
        <v>10</v>
      </c>
      <c r="U174" s="217" t="s">
        <v>3109</v>
      </c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</row>
    <row r="175" spans="1:37" s="88" customFormat="1">
      <c r="A175" s="216"/>
      <c r="B175" s="217">
        <v>1004</v>
      </c>
      <c r="C175" s="217" t="s">
        <v>706</v>
      </c>
      <c r="D175" s="217" t="s">
        <v>805</v>
      </c>
      <c r="E175" s="217" t="s">
        <v>806</v>
      </c>
      <c r="F175" s="217" t="str">
        <f>lng_iteminfo!$O294</f>
        <v>알바의 귀재 패키지 (8개)</v>
      </c>
      <c r="G175" s="217">
        <v>0</v>
      </c>
      <c r="H175" s="217">
        <v>0</v>
      </c>
      <c r="I175" s="217" t="s">
        <v>797</v>
      </c>
      <c r="J175" s="217">
        <v>0</v>
      </c>
      <c r="K175" s="217" t="s">
        <v>3110</v>
      </c>
      <c r="L175" s="217">
        <v>0</v>
      </c>
      <c r="M175" s="217">
        <v>0</v>
      </c>
      <c r="N175" s="217">
        <v>0</v>
      </c>
      <c r="O175" s="217">
        <v>14</v>
      </c>
      <c r="P175" s="217">
        <v>8</v>
      </c>
      <c r="Q175" s="217">
        <v>3</v>
      </c>
      <c r="R175" s="217" t="str">
        <f>lng_iteminfo!$O318</f>
        <v>알바의 귀재 패키지 (8개)</v>
      </c>
      <c r="S175" s="217">
        <v>370</v>
      </c>
      <c r="T175" s="217">
        <v>10</v>
      </c>
      <c r="U175" s="217" t="s">
        <v>3109</v>
      </c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</row>
    <row r="176" spans="1:37" s="88" customFormat="1">
      <c r="A176" s="216"/>
      <c r="B176" s="217">
        <v>1005</v>
      </c>
      <c r="C176" s="217" t="s">
        <v>706</v>
      </c>
      <c r="D176" s="217" t="s">
        <v>805</v>
      </c>
      <c r="E176" s="217" t="s">
        <v>806</v>
      </c>
      <c r="F176" s="217" t="str">
        <f>lng_iteminfo!$O295</f>
        <v>알바의 귀재 패키지 (12개)</v>
      </c>
      <c r="G176" s="217">
        <v>0</v>
      </c>
      <c r="H176" s="217">
        <v>0</v>
      </c>
      <c r="I176" s="217" t="s">
        <v>797</v>
      </c>
      <c r="J176" s="217">
        <v>0</v>
      </c>
      <c r="K176" s="217" t="s">
        <v>3110</v>
      </c>
      <c r="L176" s="217">
        <v>0</v>
      </c>
      <c r="M176" s="217">
        <v>0</v>
      </c>
      <c r="N176" s="217">
        <v>0</v>
      </c>
      <c r="O176" s="217">
        <v>21</v>
      </c>
      <c r="P176" s="217">
        <v>12</v>
      </c>
      <c r="Q176" s="217">
        <v>3</v>
      </c>
      <c r="R176" s="217" t="str">
        <f>lng_iteminfo!$O319</f>
        <v>알바의 귀재 패키지 (12개)</v>
      </c>
      <c r="S176" s="217">
        <v>370</v>
      </c>
      <c r="T176" s="217">
        <v>10</v>
      </c>
      <c r="U176" s="217" t="s">
        <v>3109</v>
      </c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</row>
    <row r="177" spans="1:37" s="88" customFormat="1">
      <c r="A177" s="216"/>
      <c r="B177" s="217">
        <v>1006</v>
      </c>
      <c r="C177" s="217" t="s">
        <v>706</v>
      </c>
      <c r="D177" s="217" t="s">
        <v>805</v>
      </c>
      <c r="E177" s="217" t="s">
        <v>806</v>
      </c>
      <c r="F177" s="217" t="str">
        <f>lng_iteminfo!$O296</f>
        <v>알바의 귀재 패키지 (16개)</v>
      </c>
      <c r="G177" s="217">
        <v>0</v>
      </c>
      <c r="H177" s="217">
        <v>0</v>
      </c>
      <c r="I177" s="217" t="s">
        <v>797</v>
      </c>
      <c r="J177" s="217">
        <v>0</v>
      </c>
      <c r="K177" s="217" t="s">
        <v>3110</v>
      </c>
      <c r="L177" s="217">
        <v>0</v>
      </c>
      <c r="M177" s="217">
        <v>0</v>
      </c>
      <c r="N177" s="217">
        <v>0</v>
      </c>
      <c r="O177" s="217">
        <v>28</v>
      </c>
      <c r="P177" s="217">
        <v>16</v>
      </c>
      <c r="Q177" s="217">
        <v>3</v>
      </c>
      <c r="R177" s="217" t="str">
        <f>lng_iteminfo!$O320</f>
        <v>알바의 귀재 패키지 (16개)</v>
      </c>
      <c r="S177" s="217">
        <v>370</v>
      </c>
      <c r="T177" s="217">
        <v>10</v>
      </c>
      <c r="U177" s="217" t="s">
        <v>3109</v>
      </c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</row>
    <row r="178" spans="1:37" s="88" customFormat="1">
      <c r="A178" s="216"/>
      <c r="B178" s="217">
        <v>1007</v>
      </c>
      <c r="C178" s="217" t="s">
        <v>706</v>
      </c>
      <c r="D178" s="217" t="s">
        <v>805</v>
      </c>
      <c r="E178" s="217" t="s">
        <v>806</v>
      </c>
      <c r="F178" s="217" t="str">
        <f>lng_iteminfo!$O297</f>
        <v>알바의 귀재 패키지 (20개)</v>
      </c>
      <c r="G178" s="217">
        <v>0</v>
      </c>
      <c r="H178" s="217">
        <v>0</v>
      </c>
      <c r="I178" s="217" t="s">
        <v>797</v>
      </c>
      <c r="J178" s="217">
        <v>0</v>
      </c>
      <c r="K178" s="217" t="s">
        <v>3110</v>
      </c>
      <c r="L178" s="217">
        <v>0</v>
      </c>
      <c r="M178" s="217">
        <v>0</v>
      </c>
      <c r="N178" s="217">
        <v>0</v>
      </c>
      <c r="O178" s="217">
        <v>35</v>
      </c>
      <c r="P178" s="217">
        <v>20</v>
      </c>
      <c r="Q178" s="217">
        <v>3</v>
      </c>
      <c r="R178" s="217" t="str">
        <f>lng_iteminfo!$O321</f>
        <v>알바의 귀재 패키지 (20개)</v>
      </c>
      <c r="S178" s="217">
        <v>370</v>
      </c>
      <c r="T178" s="217">
        <v>10</v>
      </c>
      <c r="U178" s="217" t="s">
        <v>3109</v>
      </c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</row>
    <row r="179" spans="1:37" s="148" customFormat="1">
      <c r="A179" s="216"/>
      <c r="B179" s="217">
        <v>1008</v>
      </c>
      <c r="C179" s="217" t="s">
        <v>706</v>
      </c>
      <c r="D179" s="217" t="s">
        <v>805</v>
      </c>
      <c r="E179" s="217" t="s">
        <v>806</v>
      </c>
      <c r="F179" s="217" t="str">
        <f>lng_iteminfo!$O298</f>
        <v>알바의 귀재 패키지 (30개)</v>
      </c>
      <c r="G179" s="217">
        <v>0</v>
      </c>
      <c r="H179" s="217">
        <v>0</v>
      </c>
      <c r="I179" s="217" t="s">
        <v>797</v>
      </c>
      <c r="J179" s="217">
        <v>0</v>
      </c>
      <c r="K179" s="217" t="s">
        <v>3110</v>
      </c>
      <c r="L179" s="217">
        <v>0</v>
      </c>
      <c r="M179" s="217">
        <v>0</v>
      </c>
      <c r="N179" s="217">
        <v>0</v>
      </c>
      <c r="O179" s="217">
        <v>50</v>
      </c>
      <c r="P179" s="217">
        <v>30</v>
      </c>
      <c r="Q179" s="217">
        <v>3</v>
      </c>
      <c r="R179" s="217" t="str">
        <f>lng_iteminfo!$O322</f>
        <v>알바의 귀재 패키지 (30개)</v>
      </c>
      <c r="S179" s="217">
        <v>370</v>
      </c>
      <c r="T179" s="217">
        <v>10</v>
      </c>
      <c r="U179" s="217" t="s">
        <v>3109</v>
      </c>
      <c r="V179" s="216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216"/>
      <c r="AG179" s="216"/>
      <c r="AH179" s="216"/>
      <c r="AI179" s="216"/>
      <c r="AJ179" s="216"/>
      <c r="AK179" s="216"/>
    </row>
    <row r="180" spans="1:37" s="148" customFormat="1">
      <c r="A180" s="216"/>
      <c r="B180" s="217">
        <v>1009</v>
      </c>
      <c r="C180" s="217" t="s">
        <v>706</v>
      </c>
      <c r="D180" s="217" t="s">
        <v>805</v>
      </c>
      <c r="E180" s="217" t="s">
        <v>806</v>
      </c>
      <c r="F180" s="217" t="str">
        <f>lng_iteminfo!$O299</f>
        <v>알바의 귀재 패키지 (40개)</v>
      </c>
      <c r="G180" s="217">
        <v>0</v>
      </c>
      <c r="H180" s="217">
        <v>0</v>
      </c>
      <c r="I180" s="217" t="s">
        <v>797</v>
      </c>
      <c r="J180" s="217">
        <v>0</v>
      </c>
      <c r="K180" s="217" t="s">
        <v>3110</v>
      </c>
      <c r="L180" s="217">
        <v>0</v>
      </c>
      <c r="M180" s="217">
        <v>0</v>
      </c>
      <c r="N180" s="217">
        <v>0</v>
      </c>
      <c r="O180" s="217">
        <v>70</v>
      </c>
      <c r="P180" s="217">
        <v>40</v>
      </c>
      <c r="Q180" s="217">
        <v>3</v>
      </c>
      <c r="R180" s="217" t="str">
        <f>lng_iteminfo!$O323</f>
        <v>알바의 귀재 패키지 (40개)</v>
      </c>
      <c r="S180" s="217">
        <v>370</v>
      </c>
      <c r="T180" s="217">
        <v>10</v>
      </c>
      <c r="U180" s="217" t="s">
        <v>3109</v>
      </c>
      <c r="V180" s="216"/>
      <c r="W180" s="216"/>
      <c r="X180" s="216"/>
      <c r="Y180" s="216"/>
      <c r="Z180" s="216"/>
      <c r="AA180" s="216"/>
      <c r="AB180" s="216"/>
      <c r="AC180" s="216"/>
      <c r="AD180" s="216"/>
      <c r="AE180" s="216"/>
      <c r="AF180" s="216"/>
      <c r="AG180" s="216"/>
      <c r="AH180" s="216"/>
      <c r="AI180" s="216"/>
      <c r="AJ180" s="216"/>
      <c r="AK180" s="216"/>
    </row>
    <row r="181" spans="1:37" s="148" customFormat="1">
      <c r="A181" s="216"/>
      <c r="B181" s="217">
        <v>1010</v>
      </c>
      <c r="C181" s="217" t="s">
        <v>706</v>
      </c>
      <c r="D181" s="217" t="s">
        <v>805</v>
      </c>
      <c r="E181" s="217" t="s">
        <v>806</v>
      </c>
      <c r="F181" s="217" t="str">
        <f>lng_iteminfo!$O300</f>
        <v>알바의 귀재 패키지 (50개)</v>
      </c>
      <c r="G181" s="217">
        <v>0</v>
      </c>
      <c r="H181" s="217">
        <v>0</v>
      </c>
      <c r="I181" s="217" t="s">
        <v>797</v>
      </c>
      <c r="J181" s="217">
        <v>0</v>
      </c>
      <c r="K181" s="217" t="s">
        <v>3110</v>
      </c>
      <c r="L181" s="217">
        <v>0</v>
      </c>
      <c r="M181" s="217">
        <v>0</v>
      </c>
      <c r="N181" s="217">
        <v>0</v>
      </c>
      <c r="O181" s="217">
        <v>85</v>
      </c>
      <c r="P181" s="217">
        <v>50</v>
      </c>
      <c r="Q181" s="217">
        <v>3</v>
      </c>
      <c r="R181" s="217" t="str">
        <f>lng_iteminfo!$O324</f>
        <v>알바의 귀재 패키지 (50개)</v>
      </c>
      <c r="S181" s="217">
        <v>370</v>
      </c>
      <c r="T181" s="217">
        <v>10</v>
      </c>
      <c r="U181" s="217" t="s">
        <v>3109</v>
      </c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216"/>
      <c r="AG181" s="216"/>
      <c r="AH181" s="216"/>
      <c r="AI181" s="216"/>
      <c r="AJ181" s="216"/>
      <c r="AK181" s="216"/>
    </row>
    <row r="182" spans="1:37" s="148" customFormat="1">
      <c r="A182" s="216"/>
      <c r="B182" s="217">
        <v>1011</v>
      </c>
      <c r="C182" s="217" t="s">
        <v>706</v>
      </c>
      <c r="D182" s="217" t="s">
        <v>805</v>
      </c>
      <c r="E182" s="217" t="s">
        <v>806</v>
      </c>
      <c r="F182" s="217" t="str">
        <f>lng_iteminfo!$O301</f>
        <v>알바의 귀재 패키지 (90개)</v>
      </c>
      <c r="G182" s="217">
        <v>0</v>
      </c>
      <c r="H182" s="217">
        <v>0</v>
      </c>
      <c r="I182" s="217" t="s">
        <v>797</v>
      </c>
      <c r="J182" s="217">
        <v>0</v>
      </c>
      <c r="K182" s="217" t="s">
        <v>3110</v>
      </c>
      <c r="L182" s="217">
        <v>0</v>
      </c>
      <c r="M182" s="217">
        <v>0</v>
      </c>
      <c r="N182" s="217">
        <v>0</v>
      </c>
      <c r="O182" s="217">
        <v>150</v>
      </c>
      <c r="P182" s="217">
        <v>90</v>
      </c>
      <c r="Q182" s="217">
        <v>3</v>
      </c>
      <c r="R182" s="217" t="str">
        <f>lng_iteminfo!$O325</f>
        <v>알바의 귀재 패키지 (90개)</v>
      </c>
      <c r="S182" s="217">
        <v>370</v>
      </c>
      <c r="T182" s="217">
        <v>10</v>
      </c>
      <c r="U182" s="217" t="s">
        <v>3109</v>
      </c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216"/>
      <c r="AG182" s="216"/>
      <c r="AH182" s="216"/>
      <c r="AI182" s="216"/>
      <c r="AJ182" s="216"/>
      <c r="AK182" s="216"/>
    </row>
    <row r="183" spans="1:37" s="88" customFormat="1">
      <c r="A183" s="216"/>
      <c r="B183" s="219">
        <v>1020</v>
      </c>
      <c r="C183" s="219" t="s">
        <v>706</v>
      </c>
      <c r="D183" s="219" t="s">
        <v>805</v>
      </c>
      <c r="E183" s="219" t="s">
        <v>806</v>
      </c>
      <c r="F183" s="219" t="str">
        <f>lng_iteminfo!$O302</f>
        <v>친구 알바1</v>
      </c>
      <c r="G183" s="219">
        <v>0</v>
      </c>
      <c r="H183" s="219">
        <v>0</v>
      </c>
      <c r="I183" s="219" t="s">
        <v>506</v>
      </c>
      <c r="J183" s="219">
        <v>0</v>
      </c>
      <c r="K183" s="219" t="s">
        <v>1256</v>
      </c>
      <c r="L183" s="219">
        <v>0</v>
      </c>
      <c r="M183" s="219">
        <v>0</v>
      </c>
      <c r="N183" s="219">
        <v>50</v>
      </c>
      <c r="O183" s="219">
        <v>0</v>
      </c>
      <c r="P183" s="219">
        <v>1</v>
      </c>
      <c r="Q183" s="219">
        <v>3</v>
      </c>
      <c r="R183" s="219" t="str">
        <f>lng_iteminfo!$O326</f>
        <v>친구 알바1</v>
      </c>
      <c r="S183" s="219">
        <v>1800</v>
      </c>
      <c r="T183" s="219">
        <v>1</v>
      </c>
      <c r="U183" s="219" t="s">
        <v>3109</v>
      </c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  <c r="AG183" s="216"/>
      <c r="AH183" s="216"/>
      <c r="AI183" s="216"/>
      <c r="AJ183" s="216"/>
      <c r="AK183" s="216"/>
    </row>
    <row r="184" spans="1:37" s="88" customFormat="1">
      <c r="A184" s="216"/>
      <c r="B184" s="219">
        <v>1021</v>
      </c>
      <c r="C184" s="219" t="s">
        <v>706</v>
      </c>
      <c r="D184" s="219" t="s">
        <v>805</v>
      </c>
      <c r="E184" s="219" t="s">
        <v>806</v>
      </c>
      <c r="F184" s="219" t="str">
        <f>lng_iteminfo!$O303</f>
        <v>친구 알바2</v>
      </c>
      <c r="G184" s="219">
        <v>0</v>
      </c>
      <c r="H184" s="219">
        <v>0</v>
      </c>
      <c r="I184" s="219" t="s">
        <v>707</v>
      </c>
      <c r="J184" s="219">
        <v>0</v>
      </c>
      <c r="K184" s="219" t="s">
        <v>1256</v>
      </c>
      <c r="L184" s="219">
        <v>0</v>
      </c>
      <c r="M184" s="219">
        <v>0</v>
      </c>
      <c r="N184" s="219">
        <v>50</v>
      </c>
      <c r="O184" s="219">
        <v>0</v>
      </c>
      <c r="P184" s="219">
        <v>1</v>
      </c>
      <c r="Q184" s="219">
        <v>3</v>
      </c>
      <c r="R184" s="219" t="str">
        <f>lng_iteminfo!$O327</f>
        <v>친구 알바2</v>
      </c>
      <c r="S184" s="219">
        <v>1400</v>
      </c>
      <c r="T184" s="219">
        <v>1</v>
      </c>
      <c r="U184" s="219" t="s">
        <v>3109</v>
      </c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216"/>
      <c r="AG184" s="216"/>
      <c r="AH184" s="216"/>
      <c r="AI184" s="216"/>
      <c r="AJ184" s="216"/>
      <c r="AK184" s="216"/>
    </row>
    <row r="185" spans="1:37" s="88" customFormat="1">
      <c r="A185" s="216"/>
      <c r="B185" s="219">
        <v>1022</v>
      </c>
      <c r="C185" s="219" t="s">
        <v>706</v>
      </c>
      <c r="D185" s="219" t="s">
        <v>805</v>
      </c>
      <c r="E185" s="219" t="s">
        <v>806</v>
      </c>
      <c r="F185" s="219" t="str">
        <f>lng_iteminfo!$O304</f>
        <v>친구 알바3</v>
      </c>
      <c r="G185" s="219">
        <v>0</v>
      </c>
      <c r="H185" s="219">
        <v>0</v>
      </c>
      <c r="I185" s="219" t="s">
        <v>3111</v>
      </c>
      <c r="J185" s="219">
        <v>0</v>
      </c>
      <c r="K185" s="219" t="s">
        <v>1256</v>
      </c>
      <c r="L185" s="219">
        <v>0</v>
      </c>
      <c r="M185" s="219">
        <v>0</v>
      </c>
      <c r="N185" s="219">
        <v>50</v>
      </c>
      <c r="O185" s="219">
        <v>0</v>
      </c>
      <c r="P185" s="219">
        <v>1</v>
      </c>
      <c r="Q185" s="219">
        <v>3</v>
      </c>
      <c r="R185" s="219" t="str">
        <f>lng_iteminfo!$O328</f>
        <v>친구 알바3</v>
      </c>
      <c r="S185" s="219">
        <v>1000</v>
      </c>
      <c r="T185" s="219">
        <v>1</v>
      </c>
      <c r="U185" s="219" t="s">
        <v>3109</v>
      </c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  <c r="AK185" s="216"/>
    </row>
    <row r="186" spans="1:37" s="88" customFormat="1">
      <c r="A186" s="216"/>
      <c r="B186" s="219">
        <v>1023</v>
      </c>
      <c r="C186" s="219" t="s">
        <v>706</v>
      </c>
      <c r="D186" s="219" t="s">
        <v>805</v>
      </c>
      <c r="E186" s="219" t="s">
        <v>806</v>
      </c>
      <c r="F186" s="219" t="str">
        <f>lng_iteminfo!$O305</f>
        <v>친구 알바4</v>
      </c>
      <c r="G186" s="219">
        <v>0</v>
      </c>
      <c r="H186" s="219">
        <v>0</v>
      </c>
      <c r="I186" s="219" t="s">
        <v>795</v>
      </c>
      <c r="J186" s="219">
        <v>0</v>
      </c>
      <c r="K186" s="219" t="s">
        <v>1256</v>
      </c>
      <c r="L186" s="219">
        <v>0</v>
      </c>
      <c r="M186" s="219">
        <v>0</v>
      </c>
      <c r="N186" s="219">
        <v>50</v>
      </c>
      <c r="O186" s="219">
        <v>0</v>
      </c>
      <c r="P186" s="219">
        <v>1</v>
      </c>
      <c r="Q186" s="219">
        <v>3</v>
      </c>
      <c r="R186" s="219" t="str">
        <f>lng_iteminfo!$O329</f>
        <v>친구 알바4</v>
      </c>
      <c r="S186" s="219">
        <v>600</v>
      </c>
      <c r="T186" s="219">
        <v>1</v>
      </c>
      <c r="U186" s="219" t="s">
        <v>3109</v>
      </c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6"/>
      <c r="AJ186" s="216"/>
      <c r="AK186" s="216"/>
    </row>
    <row r="187" spans="1:37" s="88" customFormat="1">
      <c r="A187" s="216"/>
      <c r="B187" s="219">
        <v>1024</v>
      </c>
      <c r="C187" s="219" t="s">
        <v>706</v>
      </c>
      <c r="D187" s="219" t="s">
        <v>805</v>
      </c>
      <c r="E187" s="219" t="s">
        <v>806</v>
      </c>
      <c r="F187" s="219" t="str">
        <f>lng_iteminfo!$O306</f>
        <v>친구 알바5</v>
      </c>
      <c r="G187" s="219">
        <v>0</v>
      </c>
      <c r="H187" s="219">
        <v>0</v>
      </c>
      <c r="I187" s="219" t="s">
        <v>797</v>
      </c>
      <c r="J187" s="219">
        <v>0</v>
      </c>
      <c r="K187" s="219" t="s">
        <v>1256</v>
      </c>
      <c r="L187" s="219">
        <v>0</v>
      </c>
      <c r="M187" s="219">
        <v>0</v>
      </c>
      <c r="N187" s="219">
        <v>50</v>
      </c>
      <c r="O187" s="219">
        <v>0</v>
      </c>
      <c r="P187" s="219">
        <v>1</v>
      </c>
      <c r="Q187" s="219">
        <v>3</v>
      </c>
      <c r="R187" s="219" t="str">
        <f>lng_iteminfo!$O330</f>
        <v>친구 알바5</v>
      </c>
      <c r="S187" s="219">
        <v>320</v>
      </c>
      <c r="T187" s="219">
        <v>1</v>
      </c>
      <c r="U187" s="219" t="s">
        <v>3109</v>
      </c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  <c r="AG187" s="216"/>
      <c r="AH187" s="216"/>
      <c r="AI187" s="216"/>
      <c r="AJ187" s="216"/>
      <c r="AK187" s="216"/>
    </row>
    <row r="188" spans="1:37" s="187" customFormat="1">
      <c r="A188" s="216"/>
      <c r="B188" s="220">
        <v>1025</v>
      </c>
      <c r="C188" s="220" t="s">
        <v>706</v>
      </c>
      <c r="D188" s="220" t="s">
        <v>805</v>
      </c>
      <c r="E188" s="220" t="s">
        <v>806</v>
      </c>
      <c r="F188" s="220" t="str">
        <f>lng_iteminfo!$O307</f>
        <v>알바의 귀재 2</v>
      </c>
      <c r="G188" s="220">
        <v>0</v>
      </c>
      <c r="H188" s="220">
        <v>0</v>
      </c>
      <c r="I188" s="220" t="s">
        <v>797</v>
      </c>
      <c r="J188" s="220">
        <v>0</v>
      </c>
      <c r="K188" s="220" t="s">
        <v>1256</v>
      </c>
      <c r="L188" s="220">
        <v>0</v>
      </c>
      <c r="M188" s="220">
        <v>0</v>
      </c>
      <c r="N188" s="210">
        <v>0</v>
      </c>
      <c r="O188" s="220">
        <v>0</v>
      </c>
      <c r="P188" s="220">
        <v>2</v>
      </c>
      <c r="Q188" s="220">
        <v>3</v>
      </c>
      <c r="R188" s="220" t="str">
        <f>lng_iteminfo!$O331</f>
        <v>알바의 귀재 2</v>
      </c>
      <c r="S188" s="210">
        <v>370</v>
      </c>
      <c r="T188" s="220">
        <v>10</v>
      </c>
      <c r="U188" s="220" t="s">
        <v>3109</v>
      </c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</row>
    <row r="189" spans="1:37" s="322" customFormat="1">
      <c r="B189" s="323">
        <v>1026</v>
      </c>
      <c r="C189" s="323" t="s">
        <v>706</v>
      </c>
      <c r="D189" s="323" t="s">
        <v>805</v>
      </c>
      <c r="E189" s="323" t="s">
        <v>806</v>
      </c>
      <c r="F189" s="323" t="str">
        <f>lng_iteminfo!$O308</f>
        <v>농부 (5개)</v>
      </c>
      <c r="G189" s="323">
        <v>0</v>
      </c>
      <c r="H189" s="323">
        <v>0</v>
      </c>
      <c r="I189" s="323" t="s">
        <v>707</v>
      </c>
      <c r="J189" s="323">
        <v>0</v>
      </c>
      <c r="K189" s="323" t="s">
        <v>1255</v>
      </c>
      <c r="L189" s="323">
        <v>0</v>
      </c>
      <c r="M189" s="323">
        <v>0</v>
      </c>
      <c r="N189" s="323">
        <v>0</v>
      </c>
      <c r="O189" s="323">
        <v>0</v>
      </c>
      <c r="P189" s="323">
        <v>5</v>
      </c>
      <c r="Q189" s="323">
        <v>2</v>
      </c>
      <c r="R189" s="323" t="str">
        <f>lng_iteminfo!$O332</f>
        <v>목장 일에 잔뼈가 굵은 농부 (5개)</v>
      </c>
      <c r="S189" s="323">
        <v>1250</v>
      </c>
      <c r="T189" s="323">
        <v>2</v>
      </c>
      <c r="U189" s="323" t="s">
        <v>3108</v>
      </c>
    </row>
    <row r="190" spans="1:37" s="322" customFormat="1">
      <c r="B190" s="323">
        <v>1027</v>
      </c>
      <c r="C190" s="323" t="s">
        <v>706</v>
      </c>
      <c r="D190" s="323" t="s">
        <v>805</v>
      </c>
      <c r="E190" s="323" t="s">
        <v>806</v>
      </c>
      <c r="F190" s="323" t="str">
        <f>lng_iteminfo!$O309</f>
        <v>농부 (10개)</v>
      </c>
      <c r="G190" s="323">
        <v>0</v>
      </c>
      <c r="H190" s="323">
        <v>0</v>
      </c>
      <c r="I190" s="323" t="s">
        <v>707</v>
      </c>
      <c r="J190" s="323">
        <v>0</v>
      </c>
      <c r="K190" s="323" t="s">
        <v>1255</v>
      </c>
      <c r="L190" s="323">
        <v>0</v>
      </c>
      <c r="M190" s="323">
        <v>0</v>
      </c>
      <c r="N190" s="323">
        <v>0</v>
      </c>
      <c r="O190" s="323">
        <v>0</v>
      </c>
      <c r="P190" s="323">
        <v>10</v>
      </c>
      <c r="Q190" s="323">
        <v>2</v>
      </c>
      <c r="R190" s="323" t="str">
        <f>lng_iteminfo!$O333</f>
        <v>목장 일에 잔뼈가 굵은 농부 (10개)</v>
      </c>
      <c r="S190" s="323">
        <v>1250</v>
      </c>
      <c r="T190" s="323">
        <v>2</v>
      </c>
      <c r="U190" s="323" t="s">
        <v>3108</v>
      </c>
    </row>
    <row r="191" spans="1:37" s="322" customFormat="1">
      <c r="B191" s="323">
        <v>1028</v>
      </c>
      <c r="C191" s="323" t="s">
        <v>706</v>
      </c>
      <c r="D191" s="323" t="s">
        <v>805</v>
      </c>
      <c r="E191" s="323" t="s">
        <v>806</v>
      </c>
      <c r="F191" s="323" t="str">
        <f>lng_iteminfo!$O310</f>
        <v>농부 (20개)</v>
      </c>
      <c r="G191" s="323">
        <v>0</v>
      </c>
      <c r="H191" s="323">
        <v>0</v>
      </c>
      <c r="I191" s="323" t="s">
        <v>707</v>
      </c>
      <c r="J191" s="323">
        <v>0</v>
      </c>
      <c r="K191" s="323" t="s">
        <v>1255</v>
      </c>
      <c r="L191" s="323">
        <v>0</v>
      </c>
      <c r="M191" s="323">
        <v>0</v>
      </c>
      <c r="N191" s="323">
        <v>0</v>
      </c>
      <c r="O191" s="323">
        <v>0</v>
      </c>
      <c r="P191" s="323">
        <v>20</v>
      </c>
      <c r="Q191" s="323">
        <v>2</v>
      </c>
      <c r="R191" s="323" t="str">
        <f>lng_iteminfo!$O334</f>
        <v>목장 일에 잔뼈가 굵은 농부 (20개)</v>
      </c>
      <c r="S191" s="323">
        <v>1250</v>
      </c>
      <c r="T191" s="323">
        <v>2</v>
      </c>
      <c r="U191" s="323" t="s">
        <v>3108</v>
      </c>
    </row>
    <row r="192" spans="1:37" s="322" customFormat="1">
      <c r="B192" s="323">
        <v>1029</v>
      </c>
      <c r="C192" s="323" t="s">
        <v>706</v>
      </c>
      <c r="D192" s="323" t="s">
        <v>805</v>
      </c>
      <c r="E192" s="323" t="s">
        <v>806</v>
      </c>
      <c r="F192" s="323" t="str">
        <f>lng_iteminfo!$O311</f>
        <v>농부 (30개)</v>
      </c>
      <c r="G192" s="323">
        <v>0</v>
      </c>
      <c r="H192" s="323">
        <v>0</v>
      </c>
      <c r="I192" s="323" t="s">
        <v>707</v>
      </c>
      <c r="J192" s="323">
        <v>0</v>
      </c>
      <c r="K192" s="323" t="s">
        <v>1255</v>
      </c>
      <c r="L192" s="323">
        <v>0</v>
      </c>
      <c r="M192" s="323">
        <v>0</v>
      </c>
      <c r="N192" s="323">
        <v>0</v>
      </c>
      <c r="O192" s="323">
        <v>0</v>
      </c>
      <c r="P192" s="323">
        <v>30</v>
      </c>
      <c r="Q192" s="323">
        <v>2</v>
      </c>
      <c r="R192" s="323" t="str">
        <f>lng_iteminfo!$O335</f>
        <v>목장 일에 잔뼈가 굵은 농부 (30개)</v>
      </c>
      <c r="S192" s="323">
        <v>1250</v>
      </c>
      <c r="T192" s="323">
        <v>2</v>
      </c>
      <c r="U192" s="323" t="s">
        <v>3108</v>
      </c>
    </row>
    <row r="193" spans="1:37" s="322" customFormat="1">
      <c r="B193" s="323">
        <v>1030</v>
      </c>
      <c r="C193" s="323" t="s">
        <v>706</v>
      </c>
      <c r="D193" s="323" t="s">
        <v>805</v>
      </c>
      <c r="E193" s="323" t="s">
        <v>806</v>
      </c>
      <c r="F193" s="323" t="str">
        <f>lng_iteminfo!$O312</f>
        <v>농부 (40개)</v>
      </c>
      <c r="G193" s="323">
        <v>0</v>
      </c>
      <c r="H193" s="323">
        <v>0</v>
      </c>
      <c r="I193" s="323" t="s">
        <v>707</v>
      </c>
      <c r="J193" s="323">
        <v>0</v>
      </c>
      <c r="K193" s="323" t="s">
        <v>1255</v>
      </c>
      <c r="L193" s="323">
        <v>0</v>
      </c>
      <c r="M193" s="323">
        <v>0</v>
      </c>
      <c r="N193" s="323">
        <v>0</v>
      </c>
      <c r="O193" s="323">
        <v>0</v>
      </c>
      <c r="P193" s="323">
        <v>40</v>
      </c>
      <c r="Q193" s="323">
        <v>2</v>
      </c>
      <c r="R193" s="323" t="str">
        <f>lng_iteminfo!$O336</f>
        <v>목장 일에 잔뼈가 굵은 농부 (40개)</v>
      </c>
      <c r="S193" s="323">
        <v>1250</v>
      </c>
      <c r="T193" s="323">
        <v>2</v>
      </c>
      <c r="U193" s="323" t="s">
        <v>3108</v>
      </c>
    </row>
    <row r="194" spans="1:37" s="42" customFormat="1">
      <c r="A194" s="157" t="s">
        <v>3099</v>
      </c>
      <c r="B194" s="157" t="s">
        <v>3100</v>
      </c>
      <c r="C194" s="157" t="s">
        <v>3101</v>
      </c>
      <c r="D194" s="157" t="s">
        <v>3102</v>
      </c>
      <c r="E194" s="157" t="s">
        <v>3083</v>
      </c>
      <c r="F194" s="157" t="s">
        <v>3084</v>
      </c>
      <c r="G194" s="157" t="s">
        <v>3085</v>
      </c>
      <c r="H194" s="157" t="s">
        <v>3086</v>
      </c>
      <c r="I194" s="157" t="s">
        <v>3087</v>
      </c>
      <c r="J194" s="157" t="s">
        <v>3088</v>
      </c>
      <c r="K194" s="157" t="s">
        <v>3089</v>
      </c>
      <c r="L194" s="157" t="s">
        <v>3090</v>
      </c>
      <c r="M194" s="157" t="s">
        <v>3091</v>
      </c>
      <c r="N194" s="157" t="s">
        <v>3092</v>
      </c>
      <c r="O194" s="157" t="s">
        <v>3093</v>
      </c>
      <c r="P194" s="157" t="s">
        <v>3094</v>
      </c>
      <c r="Q194" s="157" t="s">
        <v>3095</v>
      </c>
      <c r="R194" s="157" t="s">
        <v>3096</v>
      </c>
      <c r="S194" s="157" t="s">
        <v>3112</v>
      </c>
      <c r="T194" s="157" t="s">
        <v>3104</v>
      </c>
      <c r="U194" s="157" t="s">
        <v>3113</v>
      </c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</row>
    <row r="195" spans="1:37" s="39" customFormat="1">
      <c r="A195" s="216"/>
      <c r="B195" s="223">
        <v>1100</v>
      </c>
      <c r="C195" s="223" t="s">
        <v>706</v>
      </c>
      <c r="D195" s="223" t="s">
        <v>807</v>
      </c>
      <c r="E195" s="223" t="s">
        <v>808</v>
      </c>
      <c r="F195" s="223" t="str">
        <f>lng_iteminfo!$O338</f>
        <v>아주 작은 촉진제</v>
      </c>
      <c r="G195" s="223">
        <v>1</v>
      </c>
      <c r="H195" s="223">
        <v>0</v>
      </c>
      <c r="I195" s="223" t="s">
        <v>506</v>
      </c>
      <c r="J195" s="223">
        <v>0</v>
      </c>
      <c r="K195" s="223" t="s">
        <v>2318</v>
      </c>
      <c r="L195" s="223">
        <v>0</v>
      </c>
      <c r="M195" s="223">
        <v>0</v>
      </c>
      <c r="N195" s="223">
        <v>5</v>
      </c>
      <c r="O195" s="223">
        <v>0</v>
      </c>
      <c r="P195" s="223">
        <v>1</v>
      </c>
      <c r="Q195" s="223">
        <v>1</v>
      </c>
      <c r="R195" s="223" t="str">
        <f>lng_iteminfo!$O357</f>
        <v>생산 속도를 살짝 늘려주는 영양제.^사용시 동물이 너무 빨리 자란다면^한번 더 터치해 사용을 멈출 수 있다.</v>
      </c>
      <c r="S195" s="223">
        <v>120</v>
      </c>
      <c r="T195" s="223">
        <v>1</v>
      </c>
      <c r="U195" s="216">
        <v>100000</v>
      </c>
      <c r="V195" s="216"/>
      <c r="W195" s="216"/>
      <c r="X195" s="216"/>
      <c r="Y195" s="216"/>
      <c r="Z195" s="216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  <c r="AK195" s="216"/>
    </row>
    <row r="196" spans="1:37" s="39" customFormat="1">
      <c r="A196" s="216"/>
      <c r="B196" s="223">
        <v>1101</v>
      </c>
      <c r="C196" s="223" t="s">
        <v>706</v>
      </c>
      <c r="D196" s="223" t="s">
        <v>807</v>
      </c>
      <c r="E196" s="223" t="s">
        <v>808</v>
      </c>
      <c r="F196" s="223" t="str">
        <f>lng_iteminfo!$O339</f>
        <v>작은 촉진제</v>
      </c>
      <c r="G196" s="223">
        <v>1</v>
      </c>
      <c r="H196" s="223">
        <v>0</v>
      </c>
      <c r="I196" s="223" t="s">
        <v>707</v>
      </c>
      <c r="J196" s="223">
        <v>0</v>
      </c>
      <c r="K196" s="223" t="s">
        <v>1257</v>
      </c>
      <c r="L196" s="223">
        <v>0</v>
      </c>
      <c r="M196" s="223">
        <v>0</v>
      </c>
      <c r="N196" s="223">
        <v>12</v>
      </c>
      <c r="O196" s="223">
        <v>0</v>
      </c>
      <c r="P196" s="223">
        <v>1</v>
      </c>
      <c r="Q196" s="223">
        <v>1</v>
      </c>
      <c r="R196" s="223" t="str">
        <f>lng_iteminfo!$O358</f>
        <v>생산속도를 약간 늘려주는 영양제.^사용시 동물이 너무 빨리 자란다면^한번 더 터치해 사용을 멈출 수 있다.</v>
      </c>
      <c r="S196" s="223">
        <v>240</v>
      </c>
      <c r="T196" s="223">
        <v>2</v>
      </c>
      <c r="U196" s="216">
        <v>100000</v>
      </c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</row>
    <row r="197" spans="1:37" s="88" customFormat="1">
      <c r="A197" s="216"/>
      <c r="B197" s="223">
        <v>1102</v>
      </c>
      <c r="C197" s="223" t="s">
        <v>706</v>
      </c>
      <c r="D197" s="223" t="s">
        <v>807</v>
      </c>
      <c r="E197" s="223" t="s">
        <v>808</v>
      </c>
      <c r="F197" s="318" t="str">
        <f>lng_iteminfo!$O340</f>
        <v>일반 촉진제</v>
      </c>
      <c r="G197" s="223">
        <v>1</v>
      </c>
      <c r="H197" s="223">
        <v>0</v>
      </c>
      <c r="I197" s="223" t="s">
        <v>795</v>
      </c>
      <c r="J197" s="223">
        <v>0</v>
      </c>
      <c r="K197" s="223" t="s">
        <v>1258</v>
      </c>
      <c r="L197" s="223">
        <v>0</v>
      </c>
      <c r="M197" s="223">
        <v>0</v>
      </c>
      <c r="N197" s="223">
        <v>30</v>
      </c>
      <c r="O197" s="223">
        <v>0</v>
      </c>
      <c r="P197" s="223">
        <v>1</v>
      </c>
      <c r="Q197" s="223">
        <v>1</v>
      </c>
      <c r="R197" s="223" t="str">
        <f>lng_iteminfo!$O359</f>
        <v>생산속도를 많이 늘려주는 영양제.^사용시 동물이 너무 빨리 자란다면^한번 더 터치해 사용을 멈출 수 있다.</v>
      </c>
      <c r="S197" s="223">
        <v>480</v>
      </c>
      <c r="T197" s="223">
        <v>3</v>
      </c>
      <c r="U197" s="216">
        <v>100000</v>
      </c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</row>
    <row r="198" spans="1:37" s="88" customFormat="1">
      <c r="A198" s="216"/>
      <c r="B198" s="220">
        <v>1103</v>
      </c>
      <c r="C198" s="220" t="s">
        <v>706</v>
      </c>
      <c r="D198" s="220" t="s">
        <v>807</v>
      </c>
      <c r="E198" s="220" t="s">
        <v>808</v>
      </c>
      <c r="F198" s="220" t="str">
        <f>lng_iteminfo!$O341</f>
        <v>특수 촉진제</v>
      </c>
      <c r="G198" s="220">
        <v>1</v>
      </c>
      <c r="H198" s="220">
        <v>0</v>
      </c>
      <c r="I198" s="220" t="s">
        <v>797</v>
      </c>
      <c r="J198" s="220">
        <v>0</v>
      </c>
      <c r="K198" s="220" t="s">
        <v>2319</v>
      </c>
      <c r="L198" s="220">
        <v>0</v>
      </c>
      <c r="M198" s="220">
        <v>0</v>
      </c>
      <c r="N198" s="220">
        <v>70</v>
      </c>
      <c r="O198" s="220">
        <v>0</v>
      </c>
      <c r="P198" s="220">
        <v>1</v>
      </c>
      <c r="Q198" s="220">
        <v>1</v>
      </c>
      <c r="R198" s="220" t="str">
        <f>lng_iteminfo!$O360</f>
        <v>생산속도를 크게 늘려주는 영양제.^사용시 동물이 너무 빨리 자란다면^한번 더 터치해 사용을 멈출 수 있다.</v>
      </c>
      <c r="S198" s="220">
        <v>580</v>
      </c>
      <c r="T198" s="220">
        <v>10</v>
      </c>
      <c r="U198" s="216">
        <v>100000</v>
      </c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</row>
    <row r="199" spans="1:37" s="148" customFormat="1">
      <c r="A199" s="216"/>
      <c r="B199" s="218">
        <v>1104</v>
      </c>
      <c r="C199" s="218" t="s">
        <v>706</v>
      </c>
      <c r="D199" s="218" t="s">
        <v>807</v>
      </c>
      <c r="E199" s="218" t="s">
        <v>808</v>
      </c>
      <c r="F199" s="217" t="str">
        <f>lng_iteminfo!$O342</f>
        <v>특수 촉진제 패키지 (5개)</v>
      </c>
      <c r="G199" s="218">
        <v>1</v>
      </c>
      <c r="H199" s="218">
        <v>0</v>
      </c>
      <c r="I199" s="218" t="s">
        <v>797</v>
      </c>
      <c r="J199" s="218">
        <v>0</v>
      </c>
      <c r="K199" s="218" t="s">
        <v>2320</v>
      </c>
      <c r="L199" s="218">
        <v>0</v>
      </c>
      <c r="M199" s="218">
        <v>0</v>
      </c>
      <c r="N199" s="218">
        <v>0</v>
      </c>
      <c r="O199" s="217">
        <v>2</v>
      </c>
      <c r="P199" s="217">
        <v>5</v>
      </c>
      <c r="Q199" s="218">
        <v>1</v>
      </c>
      <c r="R199" s="218" t="str">
        <f>lng_iteminfo!$O361</f>
        <v>특수 촉진제 패키지</v>
      </c>
      <c r="S199" s="218">
        <v>580</v>
      </c>
      <c r="T199" s="218">
        <v>10</v>
      </c>
      <c r="U199" s="216">
        <v>100000</v>
      </c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  <c r="AK199" s="216"/>
    </row>
    <row r="200" spans="1:37" s="148" customFormat="1">
      <c r="A200" s="216"/>
      <c r="B200" s="217">
        <v>1105</v>
      </c>
      <c r="C200" s="217" t="s">
        <v>706</v>
      </c>
      <c r="D200" s="217" t="s">
        <v>807</v>
      </c>
      <c r="E200" s="217" t="s">
        <v>808</v>
      </c>
      <c r="F200" s="217" t="str">
        <f>lng_iteminfo!$O343</f>
        <v>특수 촉진제 패키지 (10개)</v>
      </c>
      <c r="G200" s="217">
        <v>0</v>
      </c>
      <c r="H200" s="217">
        <v>0</v>
      </c>
      <c r="I200" s="217" t="s">
        <v>797</v>
      </c>
      <c r="J200" s="217">
        <v>0</v>
      </c>
      <c r="K200" s="218" t="s">
        <v>2320</v>
      </c>
      <c r="L200" s="217">
        <v>0</v>
      </c>
      <c r="M200" s="217">
        <v>0</v>
      </c>
      <c r="N200" s="217">
        <v>0</v>
      </c>
      <c r="O200" s="217">
        <v>4</v>
      </c>
      <c r="P200" s="217">
        <v>10</v>
      </c>
      <c r="Q200" s="217">
        <v>1</v>
      </c>
      <c r="R200" s="217" t="str">
        <f>lng_iteminfo!$O362</f>
        <v>특수 촉진제 패키지50</v>
      </c>
      <c r="S200" s="217">
        <v>580</v>
      </c>
      <c r="T200" s="217">
        <v>10</v>
      </c>
      <c r="U200" s="216">
        <v>100000</v>
      </c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  <c r="AG200" s="216"/>
      <c r="AH200" s="216"/>
      <c r="AI200" s="216"/>
      <c r="AJ200" s="216"/>
      <c r="AK200" s="216"/>
    </row>
    <row r="201" spans="1:37" s="148" customFormat="1">
      <c r="A201" s="216"/>
      <c r="B201" s="217">
        <v>1106</v>
      </c>
      <c r="C201" s="217" t="s">
        <v>706</v>
      </c>
      <c r="D201" s="217" t="s">
        <v>807</v>
      </c>
      <c r="E201" s="217" t="s">
        <v>808</v>
      </c>
      <c r="F201" s="217" t="str">
        <f>lng_iteminfo!$O344</f>
        <v>특수 촉진제 패키지 (15개)</v>
      </c>
      <c r="G201" s="217">
        <v>0</v>
      </c>
      <c r="H201" s="217">
        <v>0</v>
      </c>
      <c r="I201" s="217" t="s">
        <v>797</v>
      </c>
      <c r="J201" s="217">
        <v>0</v>
      </c>
      <c r="K201" s="218" t="s">
        <v>2320</v>
      </c>
      <c r="L201" s="217">
        <v>0</v>
      </c>
      <c r="M201" s="217">
        <v>0</v>
      </c>
      <c r="N201" s="217">
        <v>0</v>
      </c>
      <c r="O201" s="217">
        <v>6</v>
      </c>
      <c r="P201" s="217">
        <v>15</v>
      </c>
      <c r="Q201" s="217">
        <v>1</v>
      </c>
      <c r="R201" s="217" t="str">
        <f>lng_iteminfo!$O363</f>
        <v>특수 촉진제 패키지75</v>
      </c>
      <c r="S201" s="217">
        <v>580</v>
      </c>
      <c r="T201" s="217">
        <v>10</v>
      </c>
      <c r="U201" s="216">
        <v>100000</v>
      </c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</row>
    <row r="202" spans="1:37" s="148" customFormat="1">
      <c r="A202" s="216"/>
      <c r="B202" s="217">
        <v>1107</v>
      </c>
      <c r="C202" s="217" t="s">
        <v>706</v>
      </c>
      <c r="D202" s="217" t="s">
        <v>807</v>
      </c>
      <c r="E202" s="217" t="s">
        <v>808</v>
      </c>
      <c r="F202" s="217" t="str">
        <f>lng_iteminfo!$O345</f>
        <v>특수 촉진제 패키지 (20개)</v>
      </c>
      <c r="G202" s="217">
        <v>0</v>
      </c>
      <c r="H202" s="217">
        <v>0</v>
      </c>
      <c r="I202" s="217" t="s">
        <v>797</v>
      </c>
      <c r="J202" s="217">
        <v>0</v>
      </c>
      <c r="K202" s="218" t="s">
        <v>2320</v>
      </c>
      <c r="L202" s="217">
        <v>0</v>
      </c>
      <c r="M202" s="217">
        <v>0</v>
      </c>
      <c r="N202" s="217">
        <v>0</v>
      </c>
      <c r="O202" s="217">
        <v>8</v>
      </c>
      <c r="P202" s="217">
        <v>20</v>
      </c>
      <c r="Q202" s="217">
        <v>1</v>
      </c>
      <c r="R202" s="217" t="str">
        <f>lng_iteminfo!$O364</f>
        <v>특수 촉진제 패키지100</v>
      </c>
      <c r="S202" s="217">
        <v>580</v>
      </c>
      <c r="T202" s="217">
        <v>10</v>
      </c>
      <c r="U202" s="216">
        <v>100000</v>
      </c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</row>
    <row r="203" spans="1:37" s="148" customFormat="1">
      <c r="A203" s="216"/>
      <c r="B203" s="217">
        <v>1108</v>
      </c>
      <c r="C203" s="217" t="s">
        <v>706</v>
      </c>
      <c r="D203" s="217" t="s">
        <v>807</v>
      </c>
      <c r="E203" s="217" t="s">
        <v>808</v>
      </c>
      <c r="F203" s="217" t="str">
        <f>lng_iteminfo!$O346</f>
        <v>특수 촉진제 패키지 (25개)</v>
      </c>
      <c r="G203" s="217">
        <v>0</v>
      </c>
      <c r="H203" s="217">
        <v>0</v>
      </c>
      <c r="I203" s="217" t="s">
        <v>797</v>
      </c>
      <c r="J203" s="217">
        <v>0</v>
      </c>
      <c r="K203" s="218" t="s">
        <v>2320</v>
      </c>
      <c r="L203" s="217">
        <v>0</v>
      </c>
      <c r="M203" s="217">
        <v>0</v>
      </c>
      <c r="N203" s="217">
        <v>0</v>
      </c>
      <c r="O203" s="217">
        <v>10</v>
      </c>
      <c r="P203" s="217">
        <v>25</v>
      </c>
      <c r="Q203" s="217">
        <v>1</v>
      </c>
      <c r="R203" s="217" t="str">
        <f>lng_iteminfo!$O365</f>
        <v>특수 촉진제 패키지125</v>
      </c>
      <c r="S203" s="217">
        <v>580</v>
      </c>
      <c r="T203" s="217">
        <v>10</v>
      </c>
      <c r="U203" s="216">
        <v>100000</v>
      </c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</row>
    <row r="204" spans="1:37" s="148" customFormat="1">
      <c r="A204" s="216"/>
      <c r="B204" s="217">
        <v>1109</v>
      </c>
      <c r="C204" s="217" t="s">
        <v>706</v>
      </c>
      <c r="D204" s="217" t="s">
        <v>807</v>
      </c>
      <c r="E204" s="217" t="s">
        <v>808</v>
      </c>
      <c r="F204" s="217" t="str">
        <f>lng_iteminfo!$O347</f>
        <v>특수 촉진제 패키지 (50개)</v>
      </c>
      <c r="G204" s="217">
        <v>0</v>
      </c>
      <c r="H204" s="217">
        <v>0</v>
      </c>
      <c r="I204" s="217" t="s">
        <v>797</v>
      </c>
      <c r="J204" s="217">
        <v>0</v>
      </c>
      <c r="K204" s="218" t="s">
        <v>2320</v>
      </c>
      <c r="L204" s="217">
        <v>0</v>
      </c>
      <c r="M204" s="217">
        <v>0</v>
      </c>
      <c r="N204" s="217">
        <v>0</v>
      </c>
      <c r="O204" s="217">
        <v>20</v>
      </c>
      <c r="P204" s="217">
        <v>50</v>
      </c>
      <c r="Q204" s="217">
        <v>1</v>
      </c>
      <c r="R204" s="217" t="str">
        <f>lng_iteminfo!$O366</f>
        <v>특수 촉진제 패키지250</v>
      </c>
      <c r="S204" s="217">
        <v>580</v>
      </c>
      <c r="T204" s="217">
        <v>10</v>
      </c>
      <c r="U204" s="216">
        <v>100000</v>
      </c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</row>
    <row r="205" spans="1:37" s="148" customFormat="1">
      <c r="A205" s="216"/>
      <c r="B205" s="217">
        <v>1110</v>
      </c>
      <c r="C205" s="217" t="s">
        <v>706</v>
      </c>
      <c r="D205" s="217" t="s">
        <v>807</v>
      </c>
      <c r="E205" s="217" t="s">
        <v>808</v>
      </c>
      <c r="F205" s="217" t="str">
        <f>lng_iteminfo!$O348</f>
        <v>특수 촉진제 패키지 (70개)</v>
      </c>
      <c r="G205" s="217">
        <v>0</v>
      </c>
      <c r="H205" s="217">
        <v>0</v>
      </c>
      <c r="I205" s="217" t="s">
        <v>797</v>
      </c>
      <c r="J205" s="217">
        <v>0</v>
      </c>
      <c r="K205" s="218" t="s">
        <v>2320</v>
      </c>
      <c r="L205" s="217">
        <v>0</v>
      </c>
      <c r="M205" s="217">
        <v>0</v>
      </c>
      <c r="N205" s="217">
        <v>0</v>
      </c>
      <c r="O205" s="217">
        <v>28</v>
      </c>
      <c r="P205" s="217">
        <v>70</v>
      </c>
      <c r="Q205" s="217">
        <v>1</v>
      </c>
      <c r="R205" s="217" t="str">
        <f>lng_iteminfo!$O367</f>
        <v>특수 촉진제 패키지350</v>
      </c>
      <c r="S205" s="217">
        <v>580</v>
      </c>
      <c r="T205" s="217">
        <v>10</v>
      </c>
      <c r="U205" s="216">
        <v>100000</v>
      </c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</row>
    <row r="206" spans="1:37" s="148" customFormat="1">
      <c r="A206" s="216"/>
      <c r="B206" s="217">
        <v>1111</v>
      </c>
      <c r="C206" s="217" t="s">
        <v>706</v>
      </c>
      <c r="D206" s="217" t="s">
        <v>807</v>
      </c>
      <c r="E206" s="217" t="s">
        <v>808</v>
      </c>
      <c r="F206" s="217" t="str">
        <f>lng_iteminfo!$O349</f>
        <v>특수 촉진제 패키지 (99개)</v>
      </c>
      <c r="G206" s="217">
        <v>0</v>
      </c>
      <c r="H206" s="217">
        <v>0</v>
      </c>
      <c r="I206" s="217" t="s">
        <v>797</v>
      </c>
      <c r="J206" s="217">
        <v>0</v>
      </c>
      <c r="K206" s="218" t="s">
        <v>2320</v>
      </c>
      <c r="L206" s="217">
        <v>0</v>
      </c>
      <c r="M206" s="217">
        <v>0</v>
      </c>
      <c r="N206" s="217">
        <v>0</v>
      </c>
      <c r="O206" s="217">
        <v>39</v>
      </c>
      <c r="P206" s="217">
        <v>99</v>
      </c>
      <c r="Q206" s="217">
        <v>1</v>
      </c>
      <c r="R206" s="217" t="str">
        <f>lng_iteminfo!$O368</f>
        <v>특수 촉진제 패키지495</v>
      </c>
      <c r="S206" s="217">
        <v>580</v>
      </c>
      <c r="T206" s="217">
        <v>10</v>
      </c>
      <c r="U206" s="216">
        <v>100000</v>
      </c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</row>
    <row r="207" spans="1:37" s="187" customFormat="1">
      <c r="A207" s="216"/>
      <c r="B207" s="217">
        <v>1112</v>
      </c>
      <c r="C207" s="220" t="s">
        <v>706</v>
      </c>
      <c r="D207" s="220" t="s">
        <v>807</v>
      </c>
      <c r="E207" s="220" t="s">
        <v>808</v>
      </c>
      <c r="F207" s="220" t="str">
        <f>lng_iteminfo!$O350</f>
        <v>특수 촉진제 2</v>
      </c>
      <c r="G207" s="220">
        <v>0</v>
      </c>
      <c r="H207" s="220">
        <v>0</v>
      </c>
      <c r="I207" s="220" t="s">
        <v>797</v>
      </c>
      <c r="J207" s="220">
        <v>0</v>
      </c>
      <c r="K207" s="220" t="s">
        <v>2319</v>
      </c>
      <c r="L207" s="220">
        <v>0</v>
      </c>
      <c r="M207" s="220">
        <v>0</v>
      </c>
      <c r="N207" s="220">
        <v>0</v>
      </c>
      <c r="O207" s="220">
        <v>0</v>
      </c>
      <c r="P207" s="220">
        <v>2</v>
      </c>
      <c r="Q207" s="220">
        <v>1</v>
      </c>
      <c r="R207" s="220" t="str">
        <f>lng_iteminfo!$O369</f>
        <v>특수 촉진제</v>
      </c>
      <c r="S207" s="220">
        <v>580</v>
      </c>
      <c r="T207" s="220">
        <v>10</v>
      </c>
      <c r="U207" s="216">
        <v>100000</v>
      </c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</row>
    <row r="208" spans="1:37" s="322" customFormat="1">
      <c r="B208" s="323">
        <v>1113</v>
      </c>
      <c r="C208" s="323" t="s">
        <v>706</v>
      </c>
      <c r="D208" s="323" t="s">
        <v>807</v>
      </c>
      <c r="E208" s="323" t="s">
        <v>808</v>
      </c>
      <c r="F208" s="323" t="str">
        <f>lng_iteminfo!$O351</f>
        <v>일반 촉진제 (5개)</v>
      </c>
      <c r="G208" s="323">
        <v>0</v>
      </c>
      <c r="H208" s="323">
        <v>0</v>
      </c>
      <c r="I208" s="323" t="s">
        <v>795</v>
      </c>
      <c r="J208" s="323">
        <v>0</v>
      </c>
      <c r="K208" s="323" t="s">
        <v>1258</v>
      </c>
      <c r="L208" s="323">
        <v>0</v>
      </c>
      <c r="M208" s="323">
        <v>0</v>
      </c>
      <c r="N208" s="323">
        <f>P208*12</f>
        <v>60</v>
      </c>
      <c r="O208" s="323">
        <v>0</v>
      </c>
      <c r="P208" s="323">
        <v>5</v>
      </c>
      <c r="Q208" s="323">
        <v>1</v>
      </c>
      <c r="R208" s="323" t="str">
        <f>lng_iteminfo!$O370</f>
        <v>생산 속도를 많이 늘려주는 영양제 (5개)</v>
      </c>
      <c r="S208" s="323">
        <v>480</v>
      </c>
      <c r="T208" s="323">
        <v>3</v>
      </c>
      <c r="U208" s="323">
        <v>100000</v>
      </c>
    </row>
    <row r="209" spans="1:37" s="322" customFormat="1">
      <c r="B209" s="323">
        <v>1114</v>
      </c>
      <c r="C209" s="323" t="s">
        <v>706</v>
      </c>
      <c r="D209" s="323" t="s">
        <v>807</v>
      </c>
      <c r="E209" s="323" t="s">
        <v>808</v>
      </c>
      <c r="F209" s="323" t="str">
        <f>lng_iteminfo!$O352</f>
        <v>일반 촉진제 (10개)</v>
      </c>
      <c r="G209" s="323">
        <v>0</v>
      </c>
      <c r="H209" s="323">
        <v>0</v>
      </c>
      <c r="I209" s="323" t="s">
        <v>795</v>
      </c>
      <c r="J209" s="323">
        <v>0</v>
      </c>
      <c r="K209" s="323" t="s">
        <v>1258</v>
      </c>
      <c r="L209" s="323">
        <v>0</v>
      </c>
      <c r="M209" s="323">
        <v>0</v>
      </c>
      <c r="N209" s="323">
        <f>P209*12</f>
        <v>120</v>
      </c>
      <c r="O209" s="323">
        <v>0</v>
      </c>
      <c r="P209" s="323">
        <v>10</v>
      </c>
      <c r="Q209" s="323">
        <v>1</v>
      </c>
      <c r="R209" s="323" t="str">
        <f>lng_iteminfo!$O371</f>
        <v>생산 속도를 많이 늘려주는 영양제 (10개)</v>
      </c>
      <c r="S209" s="323">
        <v>480</v>
      </c>
      <c r="T209" s="323">
        <v>3</v>
      </c>
      <c r="U209" s="323">
        <v>100000</v>
      </c>
    </row>
    <row r="210" spans="1:37" s="322" customFormat="1">
      <c r="B210" s="323">
        <v>1115</v>
      </c>
      <c r="C210" s="323" t="s">
        <v>706</v>
      </c>
      <c r="D210" s="323" t="s">
        <v>807</v>
      </c>
      <c r="E210" s="323" t="s">
        <v>808</v>
      </c>
      <c r="F210" s="323" t="str">
        <f>lng_iteminfo!$O353</f>
        <v>일반 촉진제 (20개)</v>
      </c>
      <c r="G210" s="323">
        <v>0</v>
      </c>
      <c r="H210" s="323">
        <v>0</v>
      </c>
      <c r="I210" s="323" t="s">
        <v>795</v>
      </c>
      <c r="J210" s="323">
        <v>0</v>
      </c>
      <c r="K210" s="323" t="s">
        <v>1258</v>
      </c>
      <c r="L210" s="323">
        <v>0</v>
      </c>
      <c r="M210" s="323">
        <v>0</v>
      </c>
      <c r="N210" s="323">
        <f>P210*12</f>
        <v>240</v>
      </c>
      <c r="O210" s="323">
        <v>0</v>
      </c>
      <c r="P210" s="323">
        <v>20</v>
      </c>
      <c r="Q210" s="323">
        <v>1</v>
      </c>
      <c r="R210" s="323" t="str">
        <f>lng_iteminfo!$O372</f>
        <v>생산 속도를 많이 늘려주는 영양제 (20개)</v>
      </c>
      <c r="S210" s="323">
        <v>480</v>
      </c>
      <c r="T210" s="323">
        <v>3</v>
      </c>
      <c r="U210" s="323">
        <v>100000</v>
      </c>
    </row>
    <row r="211" spans="1:37" s="322" customFormat="1">
      <c r="B211" s="323">
        <v>1116</v>
      </c>
      <c r="C211" s="323" t="s">
        <v>706</v>
      </c>
      <c r="D211" s="323" t="s">
        <v>807</v>
      </c>
      <c r="E211" s="323" t="s">
        <v>808</v>
      </c>
      <c r="F211" s="323" t="str">
        <f>lng_iteminfo!$O354</f>
        <v>일반 촉진제 (30개)</v>
      </c>
      <c r="G211" s="323">
        <v>0</v>
      </c>
      <c r="H211" s="323">
        <v>0</v>
      </c>
      <c r="I211" s="323" t="s">
        <v>795</v>
      </c>
      <c r="J211" s="323">
        <v>0</v>
      </c>
      <c r="K211" s="323" t="s">
        <v>1258</v>
      </c>
      <c r="L211" s="323">
        <v>0</v>
      </c>
      <c r="M211" s="323">
        <v>0</v>
      </c>
      <c r="N211" s="323">
        <f>P211*12</f>
        <v>360</v>
      </c>
      <c r="O211" s="323">
        <v>0</v>
      </c>
      <c r="P211" s="323">
        <v>30</v>
      </c>
      <c r="Q211" s="323">
        <v>1</v>
      </c>
      <c r="R211" s="323" t="str">
        <f>lng_iteminfo!$O373</f>
        <v>생산 속도를 많이 늘려주는 영양제 (30개)</v>
      </c>
      <c r="S211" s="323">
        <v>480</v>
      </c>
      <c r="T211" s="323">
        <v>3</v>
      </c>
      <c r="U211" s="323">
        <v>100000</v>
      </c>
    </row>
    <row r="212" spans="1:37" s="322" customFormat="1">
      <c r="B212" s="323">
        <v>1117</v>
      </c>
      <c r="C212" s="323" t="s">
        <v>706</v>
      </c>
      <c r="D212" s="323" t="s">
        <v>807</v>
      </c>
      <c r="E212" s="323" t="s">
        <v>808</v>
      </c>
      <c r="F212" s="323" t="str">
        <f>lng_iteminfo!$O355</f>
        <v>일반 촉진제 (40개)</v>
      </c>
      <c r="G212" s="323">
        <v>0</v>
      </c>
      <c r="H212" s="323">
        <v>0</v>
      </c>
      <c r="I212" s="323" t="s">
        <v>795</v>
      </c>
      <c r="J212" s="323">
        <v>0</v>
      </c>
      <c r="K212" s="323" t="s">
        <v>1258</v>
      </c>
      <c r="L212" s="323">
        <v>0</v>
      </c>
      <c r="M212" s="323">
        <v>0</v>
      </c>
      <c r="N212" s="323">
        <f>P212*12</f>
        <v>480</v>
      </c>
      <c r="O212" s="323">
        <v>0</v>
      </c>
      <c r="P212" s="323">
        <v>40</v>
      </c>
      <c r="Q212" s="323">
        <v>1</v>
      </c>
      <c r="R212" s="323" t="str">
        <f>lng_iteminfo!$O374</f>
        <v>생산 속도를 많이 늘려주는 영양제 (40개)</v>
      </c>
      <c r="S212" s="323">
        <v>480</v>
      </c>
      <c r="T212" s="323">
        <v>3</v>
      </c>
      <c r="U212" s="323">
        <v>100000</v>
      </c>
    </row>
    <row r="213" spans="1:37" s="42" customFormat="1">
      <c r="A213" s="157" t="s">
        <v>3099</v>
      </c>
      <c r="B213" s="157" t="s">
        <v>3100</v>
      </c>
      <c r="C213" s="157" t="s">
        <v>3101</v>
      </c>
      <c r="D213" s="157" t="s">
        <v>3102</v>
      </c>
      <c r="E213" s="157" t="s">
        <v>3083</v>
      </c>
      <c r="F213" s="157" t="s">
        <v>3084</v>
      </c>
      <c r="G213" s="157" t="s">
        <v>3085</v>
      </c>
      <c r="H213" s="157" t="s">
        <v>3086</v>
      </c>
      <c r="I213" s="157" t="s">
        <v>3087</v>
      </c>
      <c r="J213" s="157" t="s">
        <v>3088</v>
      </c>
      <c r="K213" s="157" t="s">
        <v>3089</v>
      </c>
      <c r="L213" s="157" t="s">
        <v>3090</v>
      </c>
      <c r="M213" s="157" t="s">
        <v>3091</v>
      </c>
      <c r="N213" s="157" t="s">
        <v>3092</v>
      </c>
      <c r="O213" s="157" t="s">
        <v>3093</v>
      </c>
      <c r="P213" s="157" t="s">
        <v>3094</v>
      </c>
      <c r="Q213" s="157" t="s">
        <v>3095</v>
      </c>
      <c r="R213" s="157" t="s">
        <v>3096</v>
      </c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</row>
    <row r="214" spans="1:37" s="48" customFormat="1">
      <c r="A214" s="216"/>
      <c r="B214" s="223">
        <v>1200</v>
      </c>
      <c r="C214" s="223" t="s">
        <v>3114</v>
      </c>
      <c r="D214" s="223" t="s">
        <v>3115</v>
      </c>
      <c r="E214" s="223" t="s">
        <v>3116</v>
      </c>
      <c r="F214" s="223" t="str">
        <f>lng_iteminfo!$O376</f>
        <v>부활석</v>
      </c>
      <c r="G214" s="223">
        <v>1</v>
      </c>
      <c r="H214" s="223">
        <v>0</v>
      </c>
      <c r="I214" s="223" t="s">
        <v>3117</v>
      </c>
      <c r="J214" s="223">
        <v>0</v>
      </c>
      <c r="K214" s="223" t="s">
        <v>3118</v>
      </c>
      <c r="L214" s="223">
        <v>0</v>
      </c>
      <c r="M214" s="223">
        <v>0</v>
      </c>
      <c r="N214" s="223">
        <v>0</v>
      </c>
      <c r="O214" s="223">
        <f>INT(P214*2)</f>
        <v>2</v>
      </c>
      <c r="P214" s="223">
        <v>1</v>
      </c>
      <c r="Q214" s="223">
        <v>1</v>
      </c>
      <c r="R214" s="223" t="str">
        <f>lng_iteminfo!$O$387</f>
        <v>쓰러진 동물을 일으켜 세울 수 있는 신비한 돌.</v>
      </c>
      <c r="S214" s="216"/>
      <c r="T214" s="216"/>
      <c r="U214" s="216"/>
      <c r="V214" s="216"/>
      <c r="W214" s="216"/>
      <c r="X214" s="216"/>
      <c r="Y214" s="216"/>
      <c r="Z214" s="216"/>
      <c r="AA214" s="216"/>
      <c r="AB214" s="216"/>
      <c r="AC214" s="216"/>
      <c r="AD214" s="216"/>
      <c r="AE214" s="216"/>
      <c r="AF214" s="216"/>
      <c r="AG214" s="216"/>
      <c r="AH214" s="216"/>
      <c r="AI214" s="216"/>
      <c r="AJ214" s="216"/>
      <c r="AK214" s="216"/>
    </row>
    <row r="215" spans="1:37" s="48" customFormat="1">
      <c r="A215" s="216"/>
      <c r="B215" s="223">
        <v>1201</v>
      </c>
      <c r="C215" s="223" t="s">
        <v>3119</v>
      </c>
      <c r="D215" s="223" t="s">
        <v>3120</v>
      </c>
      <c r="E215" s="223" t="s">
        <v>3121</v>
      </c>
      <c r="F215" s="223" t="str">
        <f>lng_iteminfo!$O377</f>
        <v>부활석 (2개)</v>
      </c>
      <c r="G215" s="223">
        <v>0</v>
      </c>
      <c r="H215" s="223">
        <v>0</v>
      </c>
      <c r="I215" s="223" t="s">
        <v>3117</v>
      </c>
      <c r="J215" s="223">
        <v>0</v>
      </c>
      <c r="K215" s="223" t="s">
        <v>3118</v>
      </c>
      <c r="L215" s="223">
        <v>0</v>
      </c>
      <c r="M215" s="223">
        <v>0</v>
      </c>
      <c r="N215" s="223">
        <v>0</v>
      </c>
      <c r="O215" s="223">
        <f t="shared" ref="O215:O218" si="15">INT(P215*2)</f>
        <v>4</v>
      </c>
      <c r="P215" s="223">
        <v>2</v>
      </c>
      <c r="Q215" s="223">
        <v>1</v>
      </c>
      <c r="R215" s="223" t="str">
        <f t="shared" ref="R215:R223" si="16">F215</f>
        <v>부활석 (2개)</v>
      </c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216"/>
      <c r="AE215" s="216"/>
      <c r="AF215" s="216"/>
      <c r="AG215" s="216"/>
      <c r="AH215" s="216"/>
      <c r="AI215" s="216"/>
      <c r="AJ215" s="216"/>
      <c r="AK215" s="216"/>
    </row>
    <row r="216" spans="1:37" s="48" customFormat="1">
      <c r="A216" s="216"/>
      <c r="B216" s="223">
        <v>1202</v>
      </c>
      <c r="C216" s="223" t="s">
        <v>3119</v>
      </c>
      <c r="D216" s="223" t="s">
        <v>3120</v>
      </c>
      <c r="E216" s="223" t="s">
        <v>3121</v>
      </c>
      <c r="F216" s="223" t="str">
        <f>lng_iteminfo!$O378</f>
        <v>부활석 (3개)</v>
      </c>
      <c r="G216" s="223">
        <v>0</v>
      </c>
      <c r="H216" s="223">
        <v>0</v>
      </c>
      <c r="I216" s="223" t="s">
        <v>3117</v>
      </c>
      <c r="J216" s="223">
        <v>0</v>
      </c>
      <c r="K216" s="223" t="s">
        <v>3118</v>
      </c>
      <c r="L216" s="223">
        <v>0</v>
      </c>
      <c r="M216" s="223">
        <v>0</v>
      </c>
      <c r="N216" s="223">
        <v>0</v>
      </c>
      <c r="O216" s="223">
        <f t="shared" si="15"/>
        <v>6</v>
      </c>
      <c r="P216" s="223">
        <v>3</v>
      </c>
      <c r="Q216" s="223">
        <v>1</v>
      </c>
      <c r="R216" s="223" t="str">
        <f t="shared" si="16"/>
        <v>부활석 (3개)</v>
      </c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  <c r="AG216" s="216"/>
      <c r="AH216" s="216"/>
      <c r="AI216" s="216"/>
      <c r="AJ216" s="216"/>
      <c r="AK216" s="216"/>
    </row>
    <row r="217" spans="1:37" s="48" customFormat="1">
      <c r="A217" s="216"/>
      <c r="B217" s="223">
        <v>1203</v>
      </c>
      <c r="C217" s="223" t="s">
        <v>3119</v>
      </c>
      <c r="D217" s="223" t="s">
        <v>3120</v>
      </c>
      <c r="E217" s="223" t="s">
        <v>3121</v>
      </c>
      <c r="F217" s="223" t="str">
        <f>lng_iteminfo!$O379</f>
        <v>부활석 (4개)</v>
      </c>
      <c r="G217" s="223">
        <v>0</v>
      </c>
      <c r="H217" s="223">
        <v>0</v>
      </c>
      <c r="I217" s="223" t="s">
        <v>3117</v>
      </c>
      <c r="J217" s="223">
        <v>0</v>
      </c>
      <c r="K217" s="223" t="s">
        <v>3118</v>
      </c>
      <c r="L217" s="223">
        <v>0</v>
      </c>
      <c r="M217" s="223">
        <v>0</v>
      </c>
      <c r="N217" s="223">
        <v>0</v>
      </c>
      <c r="O217" s="223">
        <f t="shared" si="15"/>
        <v>8</v>
      </c>
      <c r="P217" s="223">
        <v>4</v>
      </c>
      <c r="Q217" s="223">
        <v>1</v>
      </c>
      <c r="R217" s="223" t="str">
        <f t="shared" si="16"/>
        <v>부활석 (4개)</v>
      </c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216"/>
      <c r="AE217" s="216"/>
      <c r="AF217" s="216"/>
      <c r="AG217" s="216"/>
      <c r="AH217" s="216"/>
      <c r="AI217" s="216"/>
      <c r="AJ217" s="216"/>
      <c r="AK217" s="216"/>
    </row>
    <row r="218" spans="1:37" s="66" customFormat="1">
      <c r="A218" s="216"/>
      <c r="B218" s="223">
        <v>1204</v>
      </c>
      <c r="C218" s="223" t="s">
        <v>3119</v>
      </c>
      <c r="D218" s="223" t="s">
        <v>3120</v>
      </c>
      <c r="E218" s="223" t="s">
        <v>3121</v>
      </c>
      <c r="F218" s="223" t="str">
        <f>lng_iteminfo!$O380</f>
        <v>부활석 (5개)</v>
      </c>
      <c r="G218" s="223">
        <v>0</v>
      </c>
      <c r="H218" s="223">
        <v>0</v>
      </c>
      <c r="I218" s="223" t="s">
        <v>3117</v>
      </c>
      <c r="J218" s="223">
        <v>0</v>
      </c>
      <c r="K218" s="223" t="s">
        <v>3118</v>
      </c>
      <c r="L218" s="223">
        <v>0</v>
      </c>
      <c r="M218" s="223">
        <v>0</v>
      </c>
      <c r="N218" s="223">
        <v>0</v>
      </c>
      <c r="O218" s="223">
        <f t="shared" si="15"/>
        <v>10</v>
      </c>
      <c r="P218" s="223">
        <v>5</v>
      </c>
      <c r="Q218" s="223">
        <v>1</v>
      </c>
      <c r="R218" s="223" t="str">
        <f t="shared" si="16"/>
        <v>부활석 (5개)</v>
      </c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  <c r="AK218" s="216"/>
    </row>
    <row r="219" spans="1:37" s="66" customFormat="1">
      <c r="A219" s="216"/>
      <c r="B219" s="223">
        <v>1205</v>
      </c>
      <c r="C219" s="223" t="s">
        <v>3119</v>
      </c>
      <c r="D219" s="223" t="s">
        <v>3120</v>
      </c>
      <c r="E219" s="223" t="s">
        <v>3121</v>
      </c>
      <c r="F219" s="223" t="str">
        <f>lng_iteminfo!$O381</f>
        <v>부활석 (10개)</v>
      </c>
      <c r="G219" s="223">
        <v>0</v>
      </c>
      <c r="H219" s="223">
        <v>0</v>
      </c>
      <c r="I219" s="223" t="s">
        <v>3117</v>
      </c>
      <c r="J219" s="223">
        <v>0</v>
      </c>
      <c r="K219" s="223" t="s">
        <v>3118</v>
      </c>
      <c r="L219" s="223">
        <v>0</v>
      </c>
      <c r="M219" s="223">
        <v>0</v>
      </c>
      <c r="N219" s="223">
        <v>0</v>
      </c>
      <c r="O219" s="223">
        <f>INT(P219*2) - INT(P219*2*0.05)</f>
        <v>19</v>
      </c>
      <c r="P219" s="223">
        <v>10</v>
      </c>
      <c r="Q219" s="223">
        <v>1</v>
      </c>
      <c r="R219" s="223" t="str">
        <f t="shared" si="16"/>
        <v>부활석 (10개)</v>
      </c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  <c r="AK219" s="216"/>
    </row>
    <row r="220" spans="1:37" s="66" customFormat="1">
      <c r="A220" s="216"/>
      <c r="B220" s="223">
        <v>1206</v>
      </c>
      <c r="C220" s="223" t="s">
        <v>3119</v>
      </c>
      <c r="D220" s="223" t="s">
        <v>3120</v>
      </c>
      <c r="E220" s="223" t="s">
        <v>3121</v>
      </c>
      <c r="F220" s="223" t="str">
        <f>lng_iteminfo!$O382</f>
        <v>부활석 (20개)</v>
      </c>
      <c r="G220" s="223">
        <v>0</v>
      </c>
      <c r="H220" s="223">
        <v>0</v>
      </c>
      <c r="I220" s="223" t="s">
        <v>3117</v>
      </c>
      <c r="J220" s="223">
        <v>0</v>
      </c>
      <c r="K220" s="223" t="s">
        <v>3118</v>
      </c>
      <c r="L220" s="223">
        <v>0</v>
      </c>
      <c r="M220" s="223">
        <v>0</v>
      </c>
      <c r="N220" s="223">
        <v>0</v>
      </c>
      <c r="O220" s="223">
        <f t="shared" ref="O220" si="17">INT(P220*2) - INT(P220*2*0.05)</f>
        <v>38</v>
      </c>
      <c r="P220" s="223">
        <v>20</v>
      </c>
      <c r="Q220" s="223">
        <v>1</v>
      </c>
      <c r="R220" s="223" t="str">
        <f t="shared" si="16"/>
        <v>부활석 (20개)</v>
      </c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  <c r="AK220" s="216"/>
    </row>
    <row r="221" spans="1:37" s="66" customFormat="1">
      <c r="A221" s="216"/>
      <c r="B221" s="223">
        <v>1207</v>
      </c>
      <c r="C221" s="223" t="s">
        <v>3119</v>
      </c>
      <c r="D221" s="223" t="s">
        <v>3120</v>
      </c>
      <c r="E221" s="223" t="s">
        <v>3121</v>
      </c>
      <c r="F221" s="223" t="str">
        <f>lng_iteminfo!$O383</f>
        <v>부활석 (30개)</v>
      </c>
      <c r="G221" s="223">
        <v>0</v>
      </c>
      <c r="H221" s="223">
        <v>0</v>
      </c>
      <c r="I221" s="223" t="s">
        <v>3117</v>
      </c>
      <c r="J221" s="223">
        <v>0</v>
      </c>
      <c r="K221" s="223" t="s">
        <v>3118</v>
      </c>
      <c r="L221" s="223">
        <v>0</v>
      </c>
      <c r="M221" s="223">
        <v>0</v>
      </c>
      <c r="N221" s="223">
        <v>0</v>
      </c>
      <c r="O221" s="223">
        <f>INT(P221*2) - INT(P221*2*0.1)</f>
        <v>54</v>
      </c>
      <c r="P221" s="223">
        <v>30</v>
      </c>
      <c r="Q221" s="223">
        <v>1</v>
      </c>
      <c r="R221" s="223" t="str">
        <f>F221</f>
        <v>부활석 (30개)</v>
      </c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216"/>
      <c r="AE221" s="216"/>
      <c r="AF221" s="216"/>
      <c r="AG221" s="216"/>
      <c r="AH221" s="216"/>
      <c r="AI221" s="216"/>
      <c r="AJ221" s="216"/>
      <c r="AK221" s="216"/>
    </row>
    <row r="222" spans="1:37" s="66" customFormat="1">
      <c r="A222" s="216"/>
      <c r="B222" s="223">
        <v>1208</v>
      </c>
      <c r="C222" s="223" t="s">
        <v>3119</v>
      </c>
      <c r="D222" s="223" t="s">
        <v>3120</v>
      </c>
      <c r="E222" s="223" t="s">
        <v>3121</v>
      </c>
      <c r="F222" s="223" t="str">
        <f>lng_iteminfo!$O384</f>
        <v>부활석 (50개)</v>
      </c>
      <c r="G222" s="223">
        <v>0</v>
      </c>
      <c r="H222" s="223">
        <v>0</v>
      </c>
      <c r="I222" s="223" t="s">
        <v>3117</v>
      </c>
      <c r="J222" s="223">
        <v>0</v>
      </c>
      <c r="K222" s="223" t="s">
        <v>3118</v>
      </c>
      <c r="L222" s="223">
        <v>0</v>
      </c>
      <c r="M222" s="223">
        <v>0</v>
      </c>
      <c r="N222" s="223">
        <v>0</v>
      </c>
      <c r="O222" s="223">
        <f>INT(P222*2) - INT(P222*2*0.15)</f>
        <v>85</v>
      </c>
      <c r="P222" s="223">
        <v>50</v>
      </c>
      <c r="Q222" s="223">
        <v>1</v>
      </c>
      <c r="R222" s="223" t="str">
        <f t="shared" si="16"/>
        <v>부활석 (50개)</v>
      </c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6"/>
      <c r="AJ222" s="216"/>
      <c r="AK222" s="216"/>
    </row>
    <row r="223" spans="1:37" s="39" customFormat="1">
      <c r="A223" s="216"/>
      <c r="B223" s="223">
        <v>1209</v>
      </c>
      <c r="C223" s="223" t="s">
        <v>3119</v>
      </c>
      <c r="D223" s="223" t="s">
        <v>3120</v>
      </c>
      <c r="E223" s="223" t="s">
        <v>3121</v>
      </c>
      <c r="F223" s="223" t="str">
        <f>lng_iteminfo!$O385</f>
        <v>부활석 (99개)</v>
      </c>
      <c r="G223" s="223">
        <v>0</v>
      </c>
      <c r="H223" s="223">
        <v>0</v>
      </c>
      <c r="I223" s="223" t="s">
        <v>3117</v>
      </c>
      <c r="J223" s="223">
        <v>0</v>
      </c>
      <c r="K223" s="223" t="s">
        <v>3118</v>
      </c>
      <c r="L223" s="223">
        <v>0</v>
      </c>
      <c r="M223" s="223">
        <v>0</v>
      </c>
      <c r="N223" s="223">
        <v>0</v>
      </c>
      <c r="O223" s="223">
        <f>INT(P223*2) - INT(P223*2*0.3)</f>
        <v>139</v>
      </c>
      <c r="P223" s="223">
        <v>99</v>
      </c>
      <c r="Q223" s="223">
        <v>1</v>
      </c>
      <c r="R223" s="223" t="str">
        <f t="shared" si="16"/>
        <v>부활석 (99개)</v>
      </c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216"/>
      <c r="AE223" s="216"/>
      <c r="AF223" s="216"/>
      <c r="AG223" s="216"/>
      <c r="AH223" s="216"/>
      <c r="AI223" s="216"/>
      <c r="AJ223" s="216"/>
      <c r="AK223" s="216"/>
    </row>
    <row r="224" spans="1:37" s="42" customFormat="1">
      <c r="A224" s="157" t="s">
        <v>3583</v>
      </c>
      <c r="B224" s="157" t="s">
        <v>3562</v>
      </c>
      <c r="C224" s="157" t="s">
        <v>3563</v>
      </c>
      <c r="D224" s="157" t="s">
        <v>3564</v>
      </c>
      <c r="E224" s="157" t="s">
        <v>3565</v>
      </c>
      <c r="F224" s="157" t="s">
        <v>3566</v>
      </c>
      <c r="G224" s="157" t="s">
        <v>3567</v>
      </c>
      <c r="H224" s="157" t="s">
        <v>3568</v>
      </c>
      <c r="I224" s="157" t="s">
        <v>3569</v>
      </c>
      <c r="J224" s="157" t="s">
        <v>3570</v>
      </c>
      <c r="K224" s="157" t="s">
        <v>3571</v>
      </c>
      <c r="L224" s="157" t="s">
        <v>3572</v>
      </c>
      <c r="M224" s="157" t="s">
        <v>3573</v>
      </c>
      <c r="N224" s="157" t="s">
        <v>3574</v>
      </c>
      <c r="O224" s="157" t="s">
        <v>3575</v>
      </c>
      <c r="P224" s="157" t="s">
        <v>3576</v>
      </c>
      <c r="Q224" s="157" t="s">
        <v>3577</v>
      </c>
      <c r="R224" s="157" t="s">
        <v>3578</v>
      </c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</row>
    <row r="225" spans="1:37" s="216" customFormat="1">
      <c r="B225" s="220">
        <v>1600</v>
      </c>
      <c r="C225" s="220" t="s">
        <v>3579</v>
      </c>
      <c r="D225" s="220" t="s">
        <v>3582</v>
      </c>
      <c r="E225" s="220" t="s">
        <v>3580</v>
      </c>
      <c r="F225" s="220" t="str">
        <f>lng_iteminfo!$O389</f>
        <v>합성1시간단축(대표)</v>
      </c>
      <c r="G225" s="220">
        <v>1</v>
      </c>
      <c r="H225" s="220">
        <v>0</v>
      </c>
      <c r="I225" s="220" t="s">
        <v>3581</v>
      </c>
      <c r="J225" s="220">
        <v>0</v>
      </c>
      <c r="K225" s="220" t="s">
        <v>3584</v>
      </c>
      <c r="L225" s="220">
        <v>0</v>
      </c>
      <c r="M225" s="220">
        <v>0</v>
      </c>
      <c r="N225" s="220">
        <v>5000</v>
      </c>
      <c r="O225" s="220">
        <v>0</v>
      </c>
      <c r="P225" s="220">
        <v>1</v>
      </c>
      <c r="Q225" s="220">
        <v>1</v>
      </c>
      <c r="R225" s="220" t="str">
        <f>lng_iteminfo!$O400</f>
        <v>합성시간을 1시간 줄여준다.</v>
      </c>
    </row>
    <row r="226" spans="1:37" s="216" customFormat="1">
      <c r="B226" s="217">
        <v>1601</v>
      </c>
      <c r="C226" s="217" t="s">
        <v>3114</v>
      </c>
      <c r="D226" s="217" t="s">
        <v>3582</v>
      </c>
      <c r="E226" s="217" t="s">
        <v>3580</v>
      </c>
      <c r="F226" s="217" t="str">
        <f>lng_iteminfo!$O390</f>
        <v>합성1시간단축 (1개)</v>
      </c>
      <c r="G226" s="217">
        <v>0</v>
      </c>
      <c r="H226" s="217">
        <v>0</v>
      </c>
      <c r="I226" s="217" t="s">
        <v>3581</v>
      </c>
      <c r="J226" s="217">
        <v>0</v>
      </c>
      <c r="K226" s="217" t="s">
        <v>3584</v>
      </c>
      <c r="L226" s="217">
        <v>0</v>
      </c>
      <c r="M226" s="217">
        <v>0</v>
      </c>
      <c r="N226" s="217">
        <v>0</v>
      </c>
      <c r="O226" s="217">
        <v>1</v>
      </c>
      <c r="P226" s="217">
        <v>1</v>
      </c>
      <c r="Q226" s="217">
        <v>1</v>
      </c>
      <c r="R226" s="217" t="str">
        <f t="shared" ref="R226:R231" si="18">F226</f>
        <v>합성1시간단축 (1개)</v>
      </c>
    </row>
    <row r="227" spans="1:37" s="216" customFormat="1">
      <c r="B227" s="217">
        <v>1602</v>
      </c>
      <c r="C227" s="217" t="s">
        <v>3114</v>
      </c>
      <c r="D227" s="217" t="s">
        <v>3582</v>
      </c>
      <c r="E227" s="217" t="s">
        <v>3116</v>
      </c>
      <c r="F227" s="217" t="str">
        <f>lng_iteminfo!$O391</f>
        <v>합성1시간단축 (2개)</v>
      </c>
      <c r="G227" s="217">
        <v>0</v>
      </c>
      <c r="H227" s="217">
        <v>0</v>
      </c>
      <c r="I227" s="217" t="s">
        <v>3117</v>
      </c>
      <c r="J227" s="217">
        <v>0</v>
      </c>
      <c r="K227" s="217" t="s">
        <v>3584</v>
      </c>
      <c r="L227" s="217">
        <v>0</v>
      </c>
      <c r="M227" s="217">
        <v>0</v>
      </c>
      <c r="N227" s="217">
        <v>0</v>
      </c>
      <c r="O227" s="217">
        <v>2</v>
      </c>
      <c r="P227" s="217">
        <v>2</v>
      </c>
      <c r="Q227" s="217">
        <v>1</v>
      </c>
      <c r="R227" s="217" t="str">
        <f t="shared" si="18"/>
        <v>합성1시간단축 (2개)</v>
      </c>
    </row>
    <row r="228" spans="1:37" s="216" customFormat="1">
      <c r="B228" s="217">
        <v>1603</v>
      </c>
      <c r="C228" s="217" t="s">
        <v>3114</v>
      </c>
      <c r="D228" s="217" t="s">
        <v>3582</v>
      </c>
      <c r="E228" s="217" t="s">
        <v>3116</v>
      </c>
      <c r="F228" s="217" t="str">
        <f>lng_iteminfo!$O392</f>
        <v>합성1시간단축 (3개)</v>
      </c>
      <c r="G228" s="217">
        <v>0</v>
      </c>
      <c r="H228" s="217">
        <v>0</v>
      </c>
      <c r="I228" s="217" t="s">
        <v>3117</v>
      </c>
      <c r="J228" s="217">
        <v>0</v>
      </c>
      <c r="K228" s="217" t="s">
        <v>3584</v>
      </c>
      <c r="L228" s="217">
        <v>0</v>
      </c>
      <c r="M228" s="217">
        <v>0</v>
      </c>
      <c r="N228" s="217">
        <v>0</v>
      </c>
      <c r="O228" s="217">
        <v>3</v>
      </c>
      <c r="P228" s="217">
        <v>3</v>
      </c>
      <c r="Q228" s="217">
        <v>1</v>
      </c>
      <c r="R228" s="217" t="str">
        <f t="shared" si="18"/>
        <v>합성1시간단축 (3개)</v>
      </c>
    </row>
    <row r="229" spans="1:37" s="216" customFormat="1">
      <c r="B229" s="217">
        <v>1604</v>
      </c>
      <c r="C229" s="217" t="s">
        <v>3114</v>
      </c>
      <c r="D229" s="217" t="s">
        <v>3582</v>
      </c>
      <c r="E229" s="217" t="s">
        <v>3116</v>
      </c>
      <c r="F229" s="217" t="str">
        <f>lng_iteminfo!$O393</f>
        <v>합성1시간단축 (5개)</v>
      </c>
      <c r="G229" s="217">
        <v>0</v>
      </c>
      <c r="H229" s="217">
        <v>0</v>
      </c>
      <c r="I229" s="217" t="s">
        <v>3117</v>
      </c>
      <c r="J229" s="217">
        <v>0</v>
      </c>
      <c r="K229" s="217" t="s">
        <v>3584</v>
      </c>
      <c r="L229" s="217">
        <v>0</v>
      </c>
      <c r="M229" s="217">
        <v>0</v>
      </c>
      <c r="N229" s="217">
        <v>0</v>
      </c>
      <c r="O229" s="217">
        <v>5</v>
      </c>
      <c r="P229" s="217">
        <v>5</v>
      </c>
      <c r="Q229" s="217">
        <v>1</v>
      </c>
      <c r="R229" s="217" t="str">
        <f t="shared" si="18"/>
        <v>합성1시간단축 (5개)</v>
      </c>
    </row>
    <row r="230" spans="1:37" s="216" customFormat="1">
      <c r="B230" s="217">
        <v>1605</v>
      </c>
      <c r="C230" s="217" t="s">
        <v>3114</v>
      </c>
      <c r="D230" s="217" t="s">
        <v>3582</v>
      </c>
      <c r="E230" s="217" t="s">
        <v>3116</v>
      </c>
      <c r="F230" s="217" t="str">
        <f>lng_iteminfo!$O394</f>
        <v>합성1시간단축 (10개)</v>
      </c>
      <c r="G230" s="217">
        <v>0</v>
      </c>
      <c r="H230" s="217">
        <v>0</v>
      </c>
      <c r="I230" s="217" t="s">
        <v>3117</v>
      </c>
      <c r="J230" s="217">
        <v>0</v>
      </c>
      <c r="K230" s="217" t="s">
        <v>3584</v>
      </c>
      <c r="L230" s="217">
        <v>0</v>
      </c>
      <c r="M230" s="217">
        <v>0</v>
      </c>
      <c r="N230" s="217">
        <v>0</v>
      </c>
      <c r="O230" s="217">
        <v>10</v>
      </c>
      <c r="P230" s="217">
        <v>10</v>
      </c>
      <c r="Q230" s="217">
        <v>1</v>
      </c>
      <c r="R230" s="217" t="str">
        <f t="shared" si="18"/>
        <v>합성1시간단축 (10개)</v>
      </c>
    </row>
    <row r="231" spans="1:37" s="216" customFormat="1">
      <c r="B231" s="217">
        <v>1606</v>
      </c>
      <c r="C231" s="217" t="s">
        <v>3114</v>
      </c>
      <c r="D231" s="217" t="s">
        <v>3582</v>
      </c>
      <c r="E231" s="217" t="s">
        <v>3116</v>
      </c>
      <c r="F231" s="217" t="str">
        <f>lng_iteminfo!$O395</f>
        <v>합성1시간단축 (20개)</v>
      </c>
      <c r="G231" s="217">
        <v>0</v>
      </c>
      <c r="H231" s="217">
        <v>0</v>
      </c>
      <c r="I231" s="217" t="s">
        <v>3117</v>
      </c>
      <c r="J231" s="217">
        <v>0</v>
      </c>
      <c r="K231" s="217" t="s">
        <v>3584</v>
      </c>
      <c r="L231" s="217">
        <v>0</v>
      </c>
      <c r="M231" s="217">
        <v>0</v>
      </c>
      <c r="N231" s="217">
        <v>0</v>
      </c>
      <c r="O231" s="217">
        <v>20</v>
      </c>
      <c r="P231" s="217">
        <v>20</v>
      </c>
      <c r="Q231" s="217">
        <v>1</v>
      </c>
      <c r="R231" s="217" t="str">
        <f t="shared" si="18"/>
        <v>합성1시간단축 (20개)</v>
      </c>
    </row>
    <row r="232" spans="1:37" s="216" customFormat="1">
      <c r="B232" s="217">
        <v>1607</v>
      </c>
      <c r="C232" s="217" t="s">
        <v>3114</v>
      </c>
      <c r="D232" s="217" t="s">
        <v>3582</v>
      </c>
      <c r="E232" s="217" t="s">
        <v>3116</v>
      </c>
      <c r="F232" s="217" t="str">
        <f>lng_iteminfo!$O396</f>
        <v>합성1시간단축 (30개)</v>
      </c>
      <c r="G232" s="217">
        <v>0</v>
      </c>
      <c r="H232" s="217">
        <v>0</v>
      </c>
      <c r="I232" s="217" t="s">
        <v>3117</v>
      </c>
      <c r="J232" s="217">
        <v>0</v>
      </c>
      <c r="K232" s="217" t="s">
        <v>3584</v>
      </c>
      <c r="L232" s="217">
        <v>0</v>
      </c>
      <c r="M232" s="217">
        <v>0</v>
      </c>
      <c r="N232" s="217">
        <v>0</v>
      </c>
      <c r="O232" s="217">
        <v>30</v>
      </c>
      <c r="P232" s="217">
        <v>30</v>
      </c>
      <c r="Q232" s="217">
        <v>1</v>
      </c>
      <c r="R232" s="217" t="str">
        <f>F232</f>
        <v>합성1시간단축 (30개)</v>
      </c>
    </row>
    <row r="233" spans="1:37" s="216" customFormat="1">
      <c r="B233" s="217">
        <v>1608</v>
      </c>
      <c r="C233" s="217" t="s">
        <v>3114</v>
      </c>
      <c r="D233" s="217" t="s">
        <v>3582</v>
      </c>
      <c r="E233" s="217" t="s">
        <v>3116</v>
      </c>
      <c r="F233" s="217" t="str">
        <f>lng_iteminfo!$O397</f>
        <v>합성1시간단축 (50개)</v>
      </c>
      <c r="G233" s="217">
        <v>1</v>
      </c>
      <c r="H233" s="217">
        <v>0</v>
      </c>
      <c r="I233" s="217" t="s">
        <v>3117</v>
      </c>
      <c r="J233" s="217">
        <v>0</v>
      </c>
      <c r="K233" s="217" t="s">
        <v>3584</v>
      </c>
      <c r="L233" s="217">
        <v>0</v>
      </c>
      <c r="M233" s="217">
        <v>0</v>
      </c>
      <c r="N233" s="217">
        <v>0</v>
      </c>
      <c r="O233" s="217">
        <v>49</v>
      </c>
      <c r="P233" s="217">
        <v>50</v>
      </c>
      <c r="Q233" s="217">
        <v>1</v>
      </c>
      <c r="R233" s="217" t="str">
        <f t="shared" ref="R233:R234" si="19">F233</f>
        <v>합성1시간단축 (50개)</v>
      </c>
    </row>
    <row r="234" spans="1:37" s="216" customFormat="1">
      <c r="B234" s="217">
        <v>1609</v>
      </c>
      <c r="C234" s="217" t="s">
        <v>3114</v>
      </c>
      <c r="D234" s="217" t="s">
        <v>3582</v>
      </c>
      <c r="E234" s="217" t="s">
        <v>3116</v>
      </c>
      <c r="F234" s="217" t="str">
        <f>lng_iteminfo!$O398</f>
        <v>합성1시간단축 (99개)</v>
      </c>
      <c r="G234" s="217">
        <v>1</v>
      </c>
      <c r="H234" s="217">
        <v>0</v>
      </c>
      <c r="I234" s="217" t="s">
        <v>3117</v>
      </c>
      <c r="J234" s="217">
        <v>0</v>
      </c>
      <c r="K234" s="217" t="s">
        <v>3584</v>
      </c>
      <c r="L234" s="217">
        <v>0</v>
      </c>
      <c r="M234" s="217">
        <v>0</v>
      </c>
      <c r="N234" s="217">
        <v>0</v>
      </c>
      <c r="O234" s="217">
        <v>89</v>
      </c>
      <c r="P234" s="217">
        <v>99</v>
      </c>
      <c r="Q234" s="217">
        <v>1</v>
      </c>
      <c r="R234" s="217" t="str">
        <f t="shared" si="19"/>
        <v>합성1시간단축 (99개)</v>
      </c>
    </row>
    <row r="235" spans="1:37" s="40" customFormat="1">
      <c r="A235" s="157" t="s">
        <v>3583</v>
      </c>
      <c r="B235" s="157" t="s">
        <v>3123</v>
      </c>
      <c r="C235" s="157" t="s">
        <v>3124</v>
      </c>
      <c r="D235" s="157" t="s">
        <v>3125</v>
      </c>
      <c r="E235" s="157" t="s">
        <v>3126</v>
      </c>
      <c r="F235" s="157" t="s">
        <v>3127</v>
      </c>
      <c r="G235" s="157" t="s">
        <v>3128</v>
      </c>
      <c r="H235" s="157" t="s">
        <v>3129</v>
      </c>
      <c r="I235" s="157" t="s">
        <v>3130</v>
      </c>
      <c r="J235" s="157" t="s">
        <v>3131</v>
      </c>
      <c r="K235" s="157" t="s">
        <v>3132</v>
      </c>
      <c r="L235" s="157" t="s">
        <v>3133</v>
      </c>
      <c r="M235" s="157" t="s">
        <v>3134</v>
      </c>
      <c r="N235" s="157" t="s">
        <v>3135</v>
      </c>
      <c r="O235" s="157" t="s">
        <v>3136</v>
      </c>
      <c r="P235" s="157" t="s">
        <v>3137</v>
      </c>
      <c r="Q235" s="157" t="s">
        <v>3138</v>
      </c>
      <c r="R235" s="157" t="s">
        <v>3139</v>
      </c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</row>
    <row r="236" spans="1:37" s="53" customFormat="1">
      <c r="A236" s="223"/>
      <c r="B236" s="220">
        <v>2100</v>
      </c>
      <c r="C236" s="220" t="s">
        <v>706</v>
      </c>
      <c r="D236" s="220" t="s">
        <v>3140</v>
      </c>
      <c r="E236" s="220" t="s">
        <v>3121</v>
      </c>
      <c r="F236" s="220" t="str">
        <f>lng_iteminfo!$O402</f>
        <v>긴급요청 티켓</v>
      </c>
      <c r="G236" s="220">
        <v>1</v>
      </c>
      <c r="H236" s="220">
        <v>0</v>
      </c>
      <c r="I236" s="220" t="s">
        <v>3141</v>
      </c>
      <c r="J236" s="220">
        <v>0</v>
      </c>
      <c r="K236" s="150" t="s">
        <v>3142</v>
      </c>
      <c r="L236" s="220">
        <v>0</v>
      </c>
      <c r="M236" s="220">
        <v>0</v>
      </c>
      <c r="N236" s="220">
        <v>0</v>
      </c>
      <c r="O236" s="220">
        <f>2*P236</f>
        <v>2</v>
      </c>
      <c r="P236" s="220">
        <v>1</v>
      </c>
      <c r="Q236" s="220">
        <v>1</v>
      </c>
      <c r="R236" s="220" t="str">
        <f>lng_iteminfo!$O$414</f>
        <v>사용시 일꾼무리를 불러 빠르게 우유를 짜도록 도와주는 아이템.</v>
      </c>
      <c r="S236" s="223"/>
      <c r="T236" s="223"/>
      <c r="U236" s="223"/>
      <c r="V236" s="223"/>
      <c r="W236" s="223"/>
      <c r="X236" s="223"/>
      <c r="Y236" s="223"/>
      <c r="Z236" s="223"/>
      <c r="AA236" s="223"/>
      <c r="AB236" s="223"/>
      <c r="AC236" s="223"/>
      <c r="AD236" s="223"/>
      <c r="AE236" s="223"/>
      <c r="AF236" s="223"/>
      <c r="AG236" s="223"/>
      <c r="AH236" s="223"/>
      <c r="AI236" s="223"/>
      <c r="AJ236" s="223"/>
      <c r="AK236" s="223"/>
    </row>
    <row r="237" spans="1:37" s="53" customFormat="1">
      <c r="A237" s="223"/>
      <c r="B237" s="223">
        <v>2101</v>
      </c>
      <c r="C237" s="223" t="s">
        <v>706</v>
      </c>
      <c r="D237" s="223" t="s">
        <v>3140</v>
      </c>
      <c r="E237" s="223" t="s">
        <v>3121</v>
      </c>
      <c r="F237" s="223" t="str">
        <f>lng_iteminfo!$O403</f>
        <v>긴급요청 티켓 (2개)</v>
      </c>
      <c r="G237" s="223">
        <v>0</v>
      </c>
      <c r="H237" s="223">
        <v>0</v>
      </c>
      <c r="I237" s="223" t="s">
        <v>3141</v>
      </c>
      <c r="J237" s="223">
        <v>0</v>
      </c>
      <c r="K237" s="84" t="s">
        <v>3142</v>
      </c>
      <c r="L237" s="223">
        <v>0</v>
      </c>
      <c r="M237" s="223">
        <v>0</v>
      </c>
      <c r="N237" s="223">
        <v>0</v>
      </c>
      <c r="O237" s="223">
        <f t="shared" ref="O237:O246" si="20">2*P237</f>
        <v>4</v>
      </c>
      <c r="P237" s="223">
        <v>2</v>
      </c>
      <c r="Q237" s="223">
        <v>1</v>
      </c>
      <c r="R237" s="223" t="str">
        <f>F237</f>
        <v>긴급요청 티켓 (2개)</v>
      </c>
      <c r="S237" s="223"/>
      <c r="T237" s="223"/>
      <c r="U237" s="223"/>
      <c r="V237" s="223"/>
      <c r="W237" s="223"/>
      <c r="X237" s="223"/>
      <c r="Y237" s="223"/>
      <c r="Z237" s="223"/>
      <c r="AA237" s="223"/>
      <c r="AB237" s="223"/>
      <c r="AC237" s="223"/>
      <c r="AD237" s="223"/>
      <c r="AE237" s="223"/>
      <c r="AF237" s="223"/>
      <c r="AG237" s="223"/>
      <c r="AH237" s="223"/>
      <c r="AI237" s="223"/>
      <c r="AJ237" s="223"/>
      <c r="AK237" s="223"/>
    </row>
    <row r="238" spans="1:37" s="53" customFormat="1">
      <c r="A238" s="223"/>
      <c r="B238" s="223">
        <v>2102</v>
      </c>
      <c r="C238" s="223" t="s">
        <v>706</v>
      </c>
      <c r="D238" s="223" t="s">
        <v>3140</v>
      </c>
      <c r="E238" s="223" t="s">
        <v>3121</v>
      </c>
      <c r="F238" s="223" t="str">
        <f>lng_iteminfo!$O404</f>
        <v>긴급요청 티켓 (3개)</v>
      </c>
      <c r="G238" s="223">
        <v>0</v>
      </c>
      <c r="H238" s="223">
        <v>0</v>
      </c>
      <c r="I238" s="223" t="s">
        <v>3141</v>
      </c>
      <c r="J238" s="223">
        <v>0</v>
      </c>
      <c r="K238" s="84" t="s">
        <v>3142</v>
      </c>
      <c r="L238" s="223">
        <v>0</v>
      </c>
      <c r="M238" s="223">
        <v>0</v>
      </c>
      <c r="N238" s="223">
        <v>0</v>
      </c>
      <c r="O238" s="223">
        <f t="shared" si="20"/>
        <v>6</v>
      </c>
      <c r="P238" s="223">
        <v>3</v>
      </c>
      <c r="Q238" s="223">
        <v>1</v>
      </c>
      <c r="R238" s="363" t="str">
        <f t="shared" ref="R238:R246" si="21">F238</f>
        <v>긴급요청 티켓 (3개)</v>
      </c>
      <c r="S238" s="223"/>
      <c r="T238" s="223"/>
      <c r="U238" s="223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  <c r="AI238" s="223"/>
      <c r="AJ238" s="223"/>
      <c r="AK238" s="223"/>
    </row>
    <row r="239" spans="1:37" s="53" customFormat="1">
      <c r="A239" s="223"/>
      <c r="B239" s="223">
        <v>2103</v>
      </c>
      <c r="C239" s="223" t="s">
        <v>706</v>
      </c>
      <c r="D239" s="223" t="s">
        <v>3140</v>
      </c>
      <c r="E239" s="223" t="s">
        <v>3121</v>
      </c>
      <c r="F239" s="223" t="str">
        <f>lng_iteminfo!$O405</f>
        <v>긴급요청 티켓 (5개)</v>
      </c>
      <c r="G239" s="223">
        <v>0</v>
      </c>
      <c r="H239" s="223">
        <v>0</v>
      </c>
      <c r="I239" s="223" t="s">
        <v>3141</v>
      </c>
      <c r="J239" s="223">
        <v>0</v>
      </c>
      <c r="K239" s="84" t="s">
        <v>3142</v>
      </c>
      <c r="L239" s="223">
        <v>0</v>
      </c>
      <c r="M239" s="223">
        <v>0</v>
      </c>
      <c r="N239" s="223">
        <v>0</v>
      </c>
      <c r="O239" s="223">
        <f t="shared" si="20"/>
        <v>10</v>
      </c>
      <c r="P239" s="223">
        <v>5</v>
      </c>
      <c r="Q239" s="223">
        <v>1</v>
      </c>
      <c r="R239" s="363" t="str">
        <f t="shared" si="21"/>
        <v>긴급요청 티켓 (5개)</v>
      </c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  <c r="AI239" s="223"/>
      <c r="AJ239" s="223"/>
      <c r="AK239" s="223"/>
    </row>
    <row r="240" spans="1:37" s="53" customFormat="1">
      <c r="A240" s="223"/>
      <c r="B240" s="223">
        <v>2104</v>
      </c>
      <c r="C240" s="223" t="s">
        <v>706</v>
      </c>
      <c r="D240" s="223" t="s">
        <v>3140</v>
      </c>
      <c r="E240" s="223" t="s">
        <v>3121</v>
      </c>
      <c r="F240" s="223" t="str">
        <f>lng_iteminfo!$O406</f>
        <v>긴급요청 티켓 (10개)</v>
      </c>
      <c r="G240" s="223">
        <v>0</v>
      </c>
      <c r="H240" s="223">
        <v>0</v>
      </c>
      <c r="I240" s="223" t="s">
        <v>3141</v>
      </c>
      <c r="J240" s="223">
        <v>0</v>
      </c>
      <c r="K240" s="84" t="s">
        <v>3142</v>
      </c>
      <c r="L240" s="223">
        <v>0</v>
      </c>
      <c r="M240" s="223">
        <v>0</v>
      </c>
      <c r="N240" s="223">
        <v>0</v>
      </c>
      <c r="O240" s="223">
        <f t="shared" si="20"/>
        <v>20</v>
      </c>
      <c r="P240" s="223">
        <v>10</v>
      </c>
      <c r="Q240" s="223">
        <v>1</v>
      </c>
      <c r="R240" s="363" t="str">
        <f t="shared" si="21"/>
        <v>긴급요청 티켓 (10개)</v>
      </c>
      <c r="S240" s="223"/>
      <c r="T240" s="223"/>
      <c r="U240" s="223"/>
      <c r="V240" s="223"/>
      <c r="W240" s="223"/>
      <c r="X240" s="223"/>
      <c r="Y240" s="223"/>
      <c r="Z240" s="223"/>
      <c r="AA240" s="223"/>
      <c r="AB240" s="223"/>
      <c r="AC240" s="223"/>
      <c r="AD240" s="223"/>
      <c r="AE240" s="223"/>
      <c r="AF240" s="223"/>
      <c r="AG240" s="223"/>
      <c r="AH240" s="223"/>
      <c r="AI240" s="223"/>
      <c r="AJ240" s="223"/>
      <c r="AK240" s="223"/>
    </row>
    <row r="241" spans="1:37" s="85" customFormat="1">
      <c r="A241" s="223"/>
      <c r="B241" s="219">
        <v>2105</v>
      </c>
      <c r="C241" s="219" t="s">
        <v>706</v>
      </c>
      <c r="D241" s="219" t="s">
        <v>3140</v>
      </c>
      <c r="E241" s="219" t="s">
        <v>3121</v>
      </c>
      <c r="F241" s="219" t="str">
        <f>lng_iteminfo!$O407</f>
        <v>긴급요청 티켓 (15개)</v>
      </c>
      <c r="G241" s="223">
        <v>0</v>
      </c>
      <c r="H241" s="219">
        <v>0</v>
      </c>
      <c r="I241" s="219" t="s">
        <v>3141</v>
      </c>
      <c r="J241" s="219">
        <v>0</v>
      </c>
      <c r="K241" s="84" t="s">
        <v>3142</v>
      </c>
      <c r="L241" s="219">
        <v>0</v>
      </c>
      <c r="M241" s="219">
        <v>0</v>
      </c>
      <c r="N241" s="219">
        <v>0</v>
      </c>
      <c r="O241" s="219">
        <f t="shared" ref="O241" si="22">2*P241</f>
        <v>30</v>
      </c>
      <c r="P241" s="219">
        <v>15</v>
      </c>
      <c r="Q241" s="219">
        <v>1</v>
      </c>
      <c r="R241" s="363" t="str">
        <f t="shared" si="21"/>
        <v>긴급요청 티켓 (15개)</v>
      </c>
      <c r="S241" s="223"/>
      <c r="T241" s="223"/>
      <c r="U241" s="223"/>
      <c r="V241" s="223"/>
      <c r="W241" s="223"/>
      <c r="X241" s="223"/>
      <c r="Y241" s="223"/>
      <c r="Z241" s="223"/>
      <c r="AA241" s="223"/>
      <c r="AB241" s="223"/>
      <c r="AC241" s="223"/>
      <c r="AD241" s="223"/>
      <c r="AE241" s="223"/>
      <c r="AF241" s="223"/>
      <c r="AG241" s="223"/>
      <c r="AH241" s="223"/>
      <c r="AI241" s="223"/>
      <c r="AJ241" s="223"/>
      <c r="AK241" s="223"/>
    </row>
    <row r="242" spans="1:37" s="53" customFormat="1">
      <c r="A242" s="223"/>
      <c r="B242" s="223">
        <v>2106</v>
      </c>
      <c r="C242" s="223" t="s">
        <v>706</v>
      </c>
      <c r="D242" s="223" t="s">
        <v>3140</v>
      </c>
      <c r="E242" s="223" t="s">
        <v>3121</v>
      </c>
      <c r="F242" s="223" t="str">
        <f>lng_iteminfo!$O408</f>
        <v>긴급요청 티켓 (20개)</v>
      </c>
      <c r="G242" s="223">
        <v>0</v>
      </c>
      <c r="H242" s="223">
        <v>0</v>
      </c>
      <c r="I242" s="223" t="s">
        <v>3141</v>
      </c>
      <c r="J242" s="223">
        <v>0</v>
      </c>
      <c r="K242" s="84" t="s">
        <v>3142</v>
      </c>
      <c r="L242" s="223">
        <v>0</v>
      </c>
      <c r="M242" s="223">
        <v>0</v>
      </c>
      <c r="N242" s="223">
        <v>0</v>
      </c>
      <c r="O242" s="223">
        <f t="shared" si="20"/>
        <v>40</v>
      </c>
      <c r="P242" s="223">
        <v>20</v>
      </c>
      <c r="Q242" s="223">
        <v>1</v>
      </c>
      <c r="R242" s="363" t="str">
        <f t="shared" si="21"/>
        <v>긴급요청 티켓 (20개)</v>
      </c>
      <c r="S242" s="223"/>
      <c r="T242" s="223"/>
      <c r="U242" s="223"/>
      <c r="V242" s="223"/>
      <c r="W242" s="223"/>
      <c r="X242" s="223"/>
      <c r="Y242" s="223"/>
      <c r="Z242" s="223"/>
      <c r="AA242" s="223"/>
      <c r="AB242" s="223"/>
      <c r="AC242" s="223"/>
      <c r="AD242" s="223"/>
      <c r="AE242" s="223"/>
      <c r="AF242" s="223"/>
      <c r="AG242" s="223"/>
      <c r="AH242" s="223"/>
      <c r="AI242" s="223"/>
      <c r="AJ242" s="223"/>
      <c r="AK242" s="223"/>
    </row>
    <row r="243" spans="1:37" s="85" customFormat="1">
      <c r="A243" s="223"/>
      <c r="B243" s="219">
        <v>2107</v>
      </c>
      <c r="C243" s="219" t="s">
        <v>706</v>
      </c>
      <c r="D243" s="219" t="s">
        <v>3140</v>
      </c>
      <c r="E243" s="219" t="s">
        <v>3121</v>
      </c>
      <c r="F243" s="219" t="str">
        <f>lng_iteminfo!$O409</f>
        <v>긴급요청 티켓 (25개)</v>
      </c>
      <c r="G243" s="223">
        <v>0</v>
      </c>
      <c r="H243" s="219">
        <v>0</v>
      </c>
      <c r="I243" s="219" t="s">
        <v>3141</v>
      </c>
      <c r="J243" s="219">
        <v>0</v>
      </c>
      <c r="K243" s="84" t="s">
        <v>3142</v>
      </c>
      <c r="L243" s="219">
        <v>0</v>
      </c>
      <c r="M243" s="219">
        <v>0</v>
      </c>
      <c r="N243" s="219">
        <v>0</v>
      </c>
      <c r="O243" s="219">
        <f t="shared" ref="O243" si="23">2*P243</f>
        <v>50</v>
      </c>
      <c r="P243" s="219">
        <v>25</v>
      </c>
      <c r="Q243" s="219">
        <v>1</v>
      </c>
      <c r="R243" s="363" t="str">
        <f t="shared" si="21"/>
        <v>긴급요청 티켓 (25개)</v>
      </c>
      <c r="S243" s="223"/>
      <c r="T243" s="223"/>
      <c r="U243" s="223"/>
      <c r="V243" s="223"/>
      <c r="W243" s="223"/>
      <c r="X243" s="223"/>
      <c r="Y243" s="223"/>
      <c r="Z243" s="223"/>
      <c r="AA243" s="223"/>
      <c r="AB243" s="223"/>
      <c r="AC243" s="223"/>
      <c r="AD243" s="223"/>
      <c r="AE243" s="223"/>
      <c r="AF243" s="223"/>
      <c r="AG243" s="223"/>
      <c r="AH243" s="223"/>
      <c r="AI243" s="223"/>
      <c r="AJ243" s="223"/>
      <c r="AK243" s="223"/>
    </row>
    <row r="244" spans="1:37" s="53" customFormat="1">
      <c r="A244" s="223"/>
      <c r="B244" s="223">
        <v>2108</v>
      </c>
      <c r="C244" s="223" t="s">
        <v>706</v>
      </c>
      <c r="D244" s="223" t="s">
        <v>3140</v>
      </c>
      <c r="E244" s="223" t="s">
        <v>3121</v>
      </c>
      <c r="F244" s="223" t="str">
        <f>lng_iteminfo!$O410</f>
        <v>긴급요청 티켓 (30개)</v>
      </c>
      <c r="G244" s="223">
        <v>0</v>
      </c>
      <c r="H244" s="223">
        <v>0</v>
      </c>
      <c r="I244" s="223" t="s">
        <v>3141</v>
      </c>
      <c r="J244" s="223">
        <v>0</v>
      </c>
      <c r="K244" s="84" t="s">
        <v>3142</v>
      </c>
      <c r="L244" s="223">
        <v>0</v>
      </c>
      <c r="M244" s="223">
        <v>0</v>
      </c>
      <c r="N244" s="223">
        <v>0</v>
      </c>
      <c r="O244" s="223">
        <f t="shared" si="20"/>
        <v>60</v>
      </c>
      <c r="P244" s="223">
        <v>30</v>
      </c>
      <c r="Q244" s="223">
        <v>1</v>
      </c>
      <c r="R244" s="363" t="str">
        <f t="shared" si="21"/>
        <v>긴급요청 티켓 (30개)</v>
      </c>
      <c r="S244" s="223"/>
      <c r="T244" s="223"/>
      <c r="U244" s="223"/>
      <c r="V244" s="223"/>
      <c r="W244" s="223"/>
      <c r="X244" s="223"/>
      <c r="Y244" s="223"/>
      <c r="Z244" s="223"/>
      <c r="AA244" s="223"/>
      <c r="AB244" s="223"/>
      <c r="AC244" s="223"/>
      <c r="AD244" s="223"/>
      <c r="AE244" s="223"/>
      <c r="AF244" s="223"/>
      <c r="AG244" s="223"/>
      <c r="AH244" s="223"/>
      <c r="AI244" s="223"/>
      <c r="AJ244" s="223"/>
      <c r="AK244" s="223"/>
    </row>
    <row r="245" spans="1:37" s="53" customFormat="1">
      <c r="A245" s="223"/>
      <c r="B245" s="223">
        <v>2109</v>
      </c>
      <c r="C245" s="223" t="s">
        <v>706</v>
      </c>
      <c r="D245" s="223" t="s">
        <v>3140</v>
      </c>
      <c r="E245" s="223" t="s">
        <v>3121</v>
      </c>
      <c r="F245" s="223" t="str">
        <f>lng_iteminfo!$O411</f>
        <v>긴급요청 티켓 (50개)</v>
      </c>
      <c r="G245" s="223">
        <v>0</v>
      </c>
      <c r="H245" s="223">
        <v>0</v>
      </c>
      <c r="I245" s="223" t="s">
        <v>3141</v>
      </c>
      <c r="J245" s="223">
        <v>0</v>
      </c>
      <c r="K245" s="84" t="s">
        <v>3142</v>
      </c>
      <c r="L245" s="223">
        <v>0</v>
      </c>
      <c r="M245" s="223">
        <v>0</v>
      </c>
      <c r="N245" s="223">
        <v>0</v>
      </c>
      <c r="O245" s="223">
        <f t="shared" si="20"/>
        <v>100</v>
      </c>
      <c r="P245" s="223">
        <v>50</v>
      </c>
      <c r="Q245" s="223">
        <v>1</v>
      </c>
      <c r="R245" s="363" t="str">
        <f t="shared" si="21"/>
        <v>긴급요청 티켓 (50개)</v>
      </c>
      <c r="S245" s="223"/>
      <c r="T245" s="223"/>
      <c r="U245" s="223"/>
      <c r="V245" s="223"/>
      <c r="W245" s="223"/>
      <c r="X245" s="223"/>
      <c r="Y245" s="223"/>
      <c r="Z245" s="223"/>
      <c r="AA245" s="223"/>
      <c r="AB245" s="223"/>
      <c r="AC245" s="223"/>
      <c r="AD245" s="223"/>
      <c r="AE245" s="223"/>
      <c r="AF245" s="223"/>
      <c r="AG245" s="223"/>
      <c r="AH245" s="223"/>
      <c r="AI245" s="223"/>
      <c r="AJ245" s="223"/>
      <c r="AK245" s="223"/>
    </row>
    <row r="246" spans="1:37" s="44" customFormat="1">
      <c r="A246" s="223"/>
      <c r="B246" s="223">
        <v>2110</v>
      </c>
      <c r="C246" s="223" t="s">
        <v>706</v>
      </c>
      <c r="D246" s="223" t="s">
        <v>3140</v>
      </c>
      <c r="E246" s="223" t="s">
        <v>3121</v>
      </c>
      <c r="F246" s="223" t="str">
        <f>lng_iteminfo!$O412</f>
        <v>긴급요청 티켓 (99개)</v>
      </c>
      <c r="G246" s="223">
        <v>0</v>
      </c>
      <c r="H246" s="223">
        <v>0</v>
      </c>
      <c r="I246" s="223" t="s">
        <v>3141</v>
      </c>
      <c r="J246" s="223">
        <v>0</v>
      </c>
      <c r="K246" s="84" t="s">
        <v>3142</v>
      </c>
      <c r="L246" s="223">
        <v>0</v>
      </c>
      <c r="M246" s="223">
        <v>0</v>
      </c>
      <c r="N246" s="223">
        <v>0</v>
      </c>
      <c r="O246" s="223">
        <f t="shared" si="20"/>
        <v>198</v>
      </c>
      <c r="P246" s="223">
        <v>99</v>
      </c>
      <c r="Q246" s="223">
        <v>1</v>
      </c>
      <c r="R246" s="363" t="str">
        <f t="shared" si="21"/>
        <v>긴급요청 티켓 (99개)</v>
      </c>
      <c r="S246" s="223"/>
      <c r="T246" s="223"/>
      <c r="U246" s="223"/>
      <c r="V246" s="223"/>
      <c r="W246" s="223"/>
      <c r="X246" s="223"/>
      <c r="Y246" s="223"/>
      <c r="Z246" s="223"/>
      <c r="AA246" s="223"/>
      <c r="AB246" s="223"/>
      <c r="AC246" s="223"/>
      <c r="AD246" s="223"/>
      <c r="AE246" s="223"/>
      <c r="AF246" s="223"/>
      <c r="AG246" s="223"/>
      <c r="AH246" s="223"/>
      <c r="AI246" s="223"/>
      <c r="AJ246" s="223"/>
      <c r="AK246" s="223"/>
    </row>
    <row r="247" spans="1:37" s="138" customFormat="1">
      <c r="A247" s="157" t="s">
        <v>3122</v>
      </c>
      <c r="B247" s="157" t="s">
        <v>3123</v>
      </c>
      <c r="C247" s="157" t="s">
        <v>3124</v>
      </c>
      <c r="D247" s="157" t="s">
        <v>3125</v>
      </c>
      <c r="E247" s="157" t="s">
        <v>3126</v>
      </c>
      <c r="F247" s="157" t="s">
        <v>3127</v>
      </c>
      <c r="G247" s="157" t="s">
        <v>3128</v>
      </c>
      <c r="H247" s="157" t="s">
        <v>3129</v>
      </c>
      <c r="I247" s="157" t="s">
        <v>3130</v>
      </c>
      <c r="J247" s="157" t="s">
        <v>3131</v>
      </c>
      <c r="K247" s="157" t="s">
        <v>3132</v>
      </c>
      <c r="L247" s="157" t="s">
        <v>3133</v>
      </c>
      <c r="M247" s="157" t="s">
        <v>3134</v>
      </c>
      <c r="N247" s="157" t="s">
        <v>3135</v>
      </c>
      <c r="O247" s="157" t="s">
        <v>3136</v>
      </c>
      <c r="P247" s="157" t="s">
        <v>3137</v>
      </c>
      <c r="Q247" s="157" t="s">
        <v>3138</v>
      </c>
      <c r="R247" s="157" t="s">
        <v>3139</v>
      </c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</row>
    <row r="248" spans="1:37" s="139" customFormat="1">
      <c r="A248" s="223"/>
      <c r="B248" s="220">
        <v>2200</v>
      </c>
      <c r="C248" s="220" t="s">
        <v>706</v>
      </c>
      <c r="D248" s="220" t="s">
        <v>3143</v>
      </c>
      <c r="E248" s="220" t="s">
        <v>3121</v>
      </c>
      <c r="F248" s="220" t="str">
        <f>lng_iteminfo!$O416</f>
        <v>일반 교배 티켓</v>
      </c>
      <c r="G248" s="220">
        <v>0</v>
      </c>
      <c r="H248" s="220">
        <v>0</v>
      </c>
      <c r="I248" s="220" t="s">
        <v>3141</v>
      </c>
      <c r="J248" s="220">
        <v>0</v>
      </c>
      <c r="K248" s="150" t="s">
        <v>3144</v>
      </c>
      <c r="L248" s="220">
        <v>0</v>
      </c>
      <c r="M248" s="220">
        <v>0</v>
      </c>
      <c r="N248" s="220">
        <v>0</v>
      </c>
      <c r="O248" s="220">
        <f>5*P248</f>
        <v>5</v>
      </c>
      <c r="P248" s="220">
        <v>1</v>
      </c>
      <c r="Q248" s="220">
        <v>1</v>
      </c>
      <c r="R248" s="220" t="str">
        <f>lng_iteminfo!$O$425</f>
        <v>일반 교배를 1회 무료로 사용할 수 있는 티켓.</v>
      </c>
      <c r="S248" s="223"/>
      <c r="T248" s="223"/>
      <c r="U248" s="223"/>
      <c r="V248" s="223"/>
      <c r="W248" s="223"/>
      <c r="X248" s="223"/>
      <c r="Y248" s="223"/>
      <c r="Z248" s="223"/>
      <c r="AA248" s="223"/>
      <c r="AB248" s="223"/>
      <c r="AC248" s="223"/>
      <c r="AD248" s="223"/>
      <c r="AE248" s="223"/>
      <c r="AF248" s="223"/>
      <c r="AG248" s="223"/>
      <c r="AH248" s="223"/>
      <c r="AI248" s="223"/>
      <c r="AJ248" s="223"/>
      <c r="AK248" s="223"/>
    </row>
    <row r="249" spans="1:37" s="139" customFormat="1">
      <c r="A249" s="223"/>
      <c r="B249" s="223">
        <v>2201</v>
      </c>
      <c r="C249" s="223" t="s">
        <v>706</v>
      </c>
      <c r="D249" s="223" t="s">
        <v>3143</v>
      </c>
      <c r="E249" s="223" t="s">
        <v>3121</v>
      </c>
      <c r="F249" s="223" t="str">
        <f>lng_iteminfo!$O417</f>
        <v>일반 교배 티켓 (2개)</v>
      </c>
      <c r="G249" s="223">
        <v>0</v>
      </c>
      <c r="H249" s="223">
        <v>0</v>
      </c>
      <c r="I249" s="223" t="s">
        <v>3141</v>
      </c>
      <c r="J249" s="223">
        <v>0</v>
      </c>
      <c r="K249" s="149" t="s">
        <v>3144</v>
      </c>
      <c r="L249" s="223">
        <v>0</v>
      </c>
      <c r="M249" s="223">
        <v>0</v>
      </c>
      <c r="N249" s="223">
        <v>0</v>
      </c>
      <c r="O249" s="223">
        <f t="shared" ref="O249:O255" si="24">5*P249</f>
        <v>10</v>
      </c>
      <c r="P249" s="223">
        <v>2</v>
      </c>
      <c r="Q249" s="223">
        <v>1</v>
      </c>
      <c r="R249" s="223" t="str">
        <f t="shared" ref="R249:R255" si="25">F249</f>
        <v>일반 교배 티켓 (2개)</v>
      </c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  <c r="AI249" s="223"/>
      <c r="AJ249" s="223"/>
      <c r="AK249" s="223"/>
    </row>
    <row r="250" spans="1:37" s="139" customFormat="1">
      <c r="A250" s="223"/>
      <c r="B250" s="223">
        <v>2202</v>
      </c>
      <c r="C250" s="223" t="s">
        <v>706</v>
      </c>
      <c r="D250" s="223" t="s">
        <v>3143</v>
      </c>
      <c r="E250" s="223" t="s">
        <v>3121</v>
      </c>
      <c r="F250" s="223" t="str">
        <f>lng_iteminfo!$O418</f>
        <v>일반 교배 티켓 (5개)</v>
      </c>
      <c r="G250" s="223">
        <v>0</v>
      </c>
      <c r="H250" s="223">
        <v>0</v>
      </c>
      <c r="I250" s="223" t="s">
        <v>3141</v>
      </c>
      <c r="J250" s="223">
        <v>0</v>
      </c>
      <c r="K250" s="149" t="s">
        <v>3144</v>
      </c>
      <c r="L250" s="223">
        <v>0</v>
      </c>
      <c r="M250" s="223">
        <v>0</v>
      </c>
      <c r="N250" s="223">
        <v>0</v>
      </c>
      <c r="O250" s="223">
        <f t="shared" si="24"/>
        <v>25</v>
      </c>
      <c r="P250" s="223">
        <v>5</v>
      </c>
      <c r="Q250" s="223">
        <v>1</v>
      </c>
      <c r="R250" s="223" t="str">
        <f t="shared" si="25"/>
        <v>일반 교배 티켓 (5개)</v>
      </c>
      <c r="S250" s="223"/>
      <c r="T250" s="223"/>
      <c r="U250" s="223"/>
      <c r="V250" s="223"/>
      <c r="W250" s="223"/>
      <c r="X250" s="223"/>
      <c r="Y250" s="223"/>
      <c r="Z250" s="223"/>
      <c r="AA250" s="223"/>
      <c r="AB250" s="223"/>
      <c r="AC250" s="223"/>
      <c r="AD250" s="223"/>
      <c r="AE250" s="223"/>
      <c r="AF250" s="223"/>
      <c r="AG250" s="223"/>
      <c r="AH250" s="223"/>
      <c r="AI250" s="223"/>
      <c r="AJ250" s="223"/>
      <c r="AK250" s="223"/>
    </row>
    <row r="251" spans="1:37" s="139" customFormat="1">
      <c r="A251" s="223"/>
      <c r="B251" s="223">
        <v>2203</v>
      </c>
      <c r="C251" s="223" t="s">
        <v>706</v>
      </c>
      <c r="D251" s="223" t="s">
        <v>3143</v>
      </c>
      <c r="E251" s="223" t="s">
        <v>3121</v>
      </c>
      <c r="F251" s="223" t="str">
        <f>lng_iteminfo!$O419</f>
        <v>일반 교배 티켓 (10개)</v>
      </c>
      <c r="G251" s="223">
        <v>0</v>
      </c>
      <c r="H251" s="223">
        <v>0</v>
      </c>
      <c r="I251" s="223" t="s">
        <v>3141</v>
      </c>
      <c r="J251" s="223">
        <v>0</v>
      </c>
      <c r="K251" s="149" t="s">
        <v>3144</v>
      </c>
      <c r="L251" s="223">
        <v>0</v>
      </c>
      <c r="M251" s="223">
        <v>0</v>
      </c>
      <c r="N251" s="223">
        <v>0</v>
      </c>
      <c r="O251" s="223">
        <f t="shared" si="24"/>
        <v>50</v>
      </c>
      <c r="P251" s="223">
        <v>10</v>
      </c>
      <c r="Q251" s="223">
        <v>1</v>
      </c>
      <c r="R251" s="223" t="str">
        <f t="shared" si="25"/>
        <v>일반 교배 티켓 (10개)</v>
      </c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  <c r="AH251" s="223"/>
      <c r="AI251" s="223"/>
      <c r="AJ251" s="223"/>
      <c r="AK251" s="223"/>
    </row>
    <row r="252" spans="1:37" s="139" customFormat="1">
      <c r="A252" s="223"/>
      <c r="B252" s="223">
        <v>2204</v>
      </c>
      <c r="C252" s="223" t="s">
        <v>706</v>
      </c>
      <c r="D252" s="223" t="s">
        <v>3143</v>
      </c>
      <c r="E252" s="223" t="s">
        <v>3121</v>
      </c>
      <c r="F252" s="223" t="str">
        <f>lng_iteminfo!$O420</f>
        <v>일반 교배 티켓 (20개)</v>
      </c>
      <c r="G252" s="223">
        <v>0</v>
      </c>
      <c r="H252" s="223">
        <v>0</v>
      </c>
      <c r="I252" s="223" t="s">
        <v>3141</v>
      </c>
      <c r="J252" s="223">
        <v>0</v>
      </c>
      <c r="K252" s="149" t="s">
        <v>3144</v>
      </c>
      <c r="L252" s="223">
        <v>0</v>
      </c>
      <c r="M252" s="223">
        <v>0</v>
      </c>
      <c r="N252" s="223">
        <v>0</v>
      </c>
      <c r="O252" s="223">
        <f t="shared" si="24"/>
        <v>100</v>
      </c>
      <c r="P252" s="223">
        <v>20</v>
      </c>
      <c r="Q252" s="223">
        <v>1</v>
      </c>
      <c r="R252" s="223" t="str">
        <f t="shared" si="25"/>
        <v>일반 교배 티켓 (20개)</v>
      </c>
      <c r="S252" s="223"/>
      <c r="T252" s="223"/>
      <c r="U252" s="223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  <c r="AH252" s="223"/>
      <c r="AI252" s="223"/>
      <c r="AJ252" s="223"/>
      <c r="AK252" s="223"/>
    </row>
    <row r="253" spans="1:37" s="139" customFormat="1">
      <c r="A253" s="223"/>
      <c r="B253" s="223">
        <v>2205</v>
      </c>
      <c r="C253" s="223" t="s">
        <v>706</v>
      </c>
      <c r="D253" s="223" t="s">
        <v>3143</v>
      </c>
      <c r="E253" s="223" t="s">
        <v>3121</v>
      </c>
      <c r="F253" s="223" t="str">
        <f>lng_iteminfo!$O421</f>
        <v>일반 교배 티켓 (30개)</v>
      </c>
      <c r="G253" s="223">
        <v>0</v>
      </c>
      <c r="H253" s="223">
        <v>0</v>
      </c>
      <c r="I253" s="223" t="s">
        <v>3141</v>
      </c>
      <c r="J253" s="223">
        <v>0</v>
      </c>
      <c r="K253" s="149" t="s">
        <v>3144</v>
      </c>
      <c r="L253" s="223">
        <v>0</v>
      </c>
      <c r="M253" s="223">
        <v>0</v>
      </c>
      <c r="N253" s="223">
        <v>0</v>
      </c>
      <c r="O253" s="223">
        <f t="shared" si="24"/>
        <v>150</v>
      </c>
      <c r="P253" s="223">
        <v>30</v>
      </c>
      <c r="Q253" s="223">
        <v>1</v>
      </c>
      <c r="R253" s="223" t="str">
        <f t="shared" si="25"/>
        <v>일반 교배 티켓 (30개)</v>
      </c>
      <c r="S253" s="223"/>
      <c r="T253" s="223"/>
      <c r="U253" s="223"/>
      <c r="V253" s="223"/>
      <c r="W253" s="223"/>
      <c r="X253" s="223"/>
      <c r="Y253" s="223"/>
      <c r="Z253" s="223"/>
      <c r="AA253" s="223"/>
      <c r="AB253" s="223"/>
      <c r="AC253" s="223"/>
      <c r="AD253" s="223"/>
      <c r="AE253" s="223"/>
      <c r="AF253" s="223"/>
      <c r="AG253" s="223"/>
      <c r="AH253" s="223"/>
      <c r="AI253" s="223"/>
      <c r="AJ253" s="223"/>
      <c r="AK253" s="223"/>
    </row>
    <row r="254" spans="1:37" s="139" customFormat="1">
      <c r="A254" s="223"/>
      <c r="B254" s="223">
        <v>2206</v>
      </c>
      <c r="C254" s="223" t="s">
        <v>706</v>
      </c>
      <c r="D254" s="223" t="s">
        <v>3143</v>
      </c>
      <c r="E254" s="223" t="s">
        <v>3121</v>
      </c>
      <c r="F254" s="223" t="str">
        <f>lng_iteminfo!$O422</f>
        <v>일반 교배 티켓 (50개)</v>
      </c>
      <c r="G254" s="223">
        <v>0</v>
      </c>
      <c r="H254" s="223">
        <v>0</v>
      </c>
      <c r="I254" s="223" t="s">
        <v>3141</v>
      </c>
      <c r="J254" s="223">
        <v>0</v>
      </c>
      <c r="K254" s="149" t="s">
        <v>3144</v>
      </c>
      <c r="L254" s="223">
        <v>0</v>
      </c>
      <c r="M254" s="223">
        <v>0</v>
      </c>
      <c r="N254" s="223">
        <v>0</v>
      </c>
      <c r="O254" s="223">
        <f t="shared" si="24"/>
        <v>250</v>
      </c>
      <c r="P254" s="223">
        <v>50</v>
      </c>
      <c r="Q254" s="223">
        <v>1</v>
      </c>
      <c r="R254" s="223" t="str">
        <f t="shared" si="25"/>
        <v>일반 교배 티켓 (50개)</v>
      </c>
      <c r="S254" s="223"/>
      <c r="T254" s="223"/>
      <c r="U254" s="223"/>
      <c r="V254" s="223"/>
      <c r="W254" s="223"/>
      <c r="X254" s="223"/>
      <c r="Y254" s="223"/>
      <c r="Z254" s="223"/>
      <c r="AA254" s="223"/>
      <c r="AB254" s="223"/>
      <c r="AC254" s="223"/>
      <c r="AD254" s="223"/>
      <c r="AE254" s="223"/>
      <c r="AF254" s="223"/>
      <c r="AG254" s="223"/>
      <c r="AH254" s="223"/>
      <c r="AI254" s="223"/>
      <c r="AJ254" s="223"/>
      <c r="AK254" s="223"/>
    </row>
    <row r="255" spans="1:37" s="139" customFormat="1">
      <c r="A255" s="223"/>
      <c r="B255" s="223">
        <v>2207</v>
      </c>
      <c r="C255" s="223" t="s">
        <v>706</v>
      </c>
      <c r="D255" s="223" t="s">
        <v>3143</v>
      </c>
      <c r="E255" s="223" t="s">
        <v>3121</v>
      </c>
      <c r="F255" s="223" t="str">
        <f>lng_iteminfo!$O423</f>
        <v>일반 교배 티켓 (99개)</v>
      </c>
      <c r="G255" s="223">
        <v>0</v>
      </c>
      <c r="H255" s="223">
        <v>0</v>
      </c>
      <c r="I255" s="223" t="s">
        <v>3141</v>
      </c>
      <c r="J255" s="223">
        <v>0</v>
      </c>
      <c r="K255" s="149" t="s">
        <v>3144</v>
      </c>
      <c r="L255" s="223">
        <v>0</v>
      </c>
      <c r="M255" s="223">
        <v>0</v>
      </c>
      <c r="N255" s="223">
        <v>0</v>
      </c>
      <c r="O255" s="223">
        <f t="shared" si="24"/>
        <v>495</v>
      </c>
      <c r="P255" s="223">
        <v>99</v>
      </c>
      <c r="Q255" s="223">
        <v>1</v>
      </c>
      <c r="R255" s="223" t="str">
        <f t="shared" si="25"/>
        <v>일반 교배 티켓 (99개)</v>
      </c>
      <c r="S255" s="223"/>
      <c r="T255" s="223"/>
      <c r="U255" s="223"/>
      <c r="V255" s="223"/>
      <c r="W255" s="223"/>
      <c r="X255" s="223"/>
      <c r="Y255" s="223"/>
      <c r="Z255" s="223"/>
      <c r="AA255" s="223"/>
      <c r="AB255" s="223"/>
      <c r="AC255" s="223"/>
      <c r="AD255" s="223"/>
      <c r="AE255" s="223"/>
      <c r="AF255" s="223"/>
      <c r="AG255" s="223"/>
      <c r="AH255" s="223"/>
      <c r="AI255" s="223"/>
      <c r="AJ255" s="223"/>
      <c r="AK255" s="223"/>
    </row>
    <row r="256" spans="1:37" s="138" customFormat="1">
      <c r="A256" s="157" t="s">
        <v>3122</v>
      </c>
      <c r="B256" s="157" t="s">
        <v>3123</v>
      </c>
      <c r="C256" s="157" t="s">
        <v>3124</v>
      </c>
      <c r="D256" s="157" t="s">
        <v>3125</v>
      </c>
      <c r="E256" s="157" t="s">
        <v>3126</v>
      </c>
      <c r="F256" s="157" t="s">
        <v>3127</v>
      </c>
      <c r="G256" s="157" t="s">
        <v>3128</v>
      </c>
      <c r="H256" s="157" t="s">
        <v>3129</v>
      </c>
      <c r="I256" s="157" t="s">
        <v>3130</v>
      </c>
      <c r="J256" s="157" t="s">
        <v>3131</v>
      </c>
      <c r="K256" s="157" t="s">
        <v>3132</v>
      </c>
      <c r="L256" s="157" t="s">
        <v>3133</v>
      </c>
      <c r="M256" s="157" t="s">
        <v>3134</v>
      </c>
      <c r="N256" s="157" t="s">
        <v>3135</v>
      </c>
      <c r="O256" s="157" t="s">
        <v>3136</v>
      </c>
      <c r="P256" s="157" t="s">
        <v>3137</v>
      </c>
      <c r="Q256" s="157" t="s">
        <v>3138</v>
      </c>
      <c r="R256" s="157" t="s">
        <v>3139</v>
      </c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</row>
    <row r="257" spans="1:37" s="139" customFormat="1">
      <c r="A257" s="223"/>
      <c r="B257" s="220">
        <v>2300</v>
      </c>
      <c r="C257" s="220" t="s">
        <v>706</v>
      </c>
      <c r="D257" s="220" t="s">
        <v>3145</v>
      </c>
      <c r="E257" s="220" t="s">
        <v>3121</v>
      </c>
      <c r="F257" s="220" t="str">
        <f>lng_iteminfo!$O427</f>
        <v>프리미엄 교배 티켓</v>
      </c>
      <c r="G257" s="220">
        <v>0</v>
      </c>
      <c r="H257" s="220">
        <v>0</v>
      </c>
      <c r="I257" s="220" t="s">
        <v>3141</v>
      </c>
      <c r="J257" s="220">
        <v>0</v>
      </c>
      <c r="K257" s="150" t="s">
        <v>3146</v>
      </c>
      <c r="L257" s="220">
        <v>0</v>
      </c>
      <c r="M257" s="220">
        <v>0</v>
      </c>
      <c r="N257" s="220">
        <v>0</v>
      </c>
      <c r="O257" s="220">
        <f>20*P257</f>
        <v>20</v>
      </c>
      <c r="P257" s="220">
        <v>1</v>
      </c>
      <c r="Q257" s="220">
        <v>1</v>
      </c>
      <c r="R257" s="220" t="str">
        <f>lng_iteminfo!$O$436</f>
        <v>프리미엄 교배를 1회 무료로 사용할 수 있는 티켓.</v>
      </c>
      <c r="S257" s="223"/>
      <c r="T257" s="223"/>
      <c r="U257" s="223"/>
      <c r="V257" s="223"/>
      <c r="W257" s="223"/>
      <c r="X257" s="223"/>
      <c r="Y257" s="223"/>
      <c r="Z257" s="223"/>
      <c r="AA257" s="223"/>
      <c r="AB257" s="223"/>
      <c r="AC257" s="223"/>
      <c r="AD257" s="223"/>
      <c r="AE257" s="223"/>
      <c r="AF257" s="223"/>
      <c r="AG257" s="223"/>
      <c r="AH257" s="223"/>
      <c r="AI257" s="223"/>
      <c r="AJ257" s="223"/>
      <c r="AK257" s="223"/>
    </row>
    <row r="258" spans="1:37" s="139" customFormat="1">
      <c r="A258" s="223"/>
      <c r="B258" s="223">
        <v>2301</v>
      </c>
      <c r="C258" s="223" t="s">
        <v>706</v>
      </c>
      <c r="D258" s="223" t="s">
        <v>3145</v>
      </c>
      <c r="E258" s="223" t="s">
        <v>3121</v>
      </c>
      <c r="F258" s="223" t="str">
        <f>lng_iteminfo!$O428</f>
        <v>프리미엄 교배 티켓 (2개)</v>
      </c>
      <c r="G258" s="223">
        <v>0</v>
      </c>
      <c r="H258" s="223">
        <v>0</v>
      </c>
      <c r="I258" s="223" t="s">
        <v>3141</v>
      </c>
      <c r="J258" s="223">
        <v>0</v>
      </c>
      <c r="K258" s="149" t="s">
        <v>3146</v>
      </c>
      <c r="L258" s="223">
        <v>0</v>
      </c>
      <c r="M258" s="223">
        <v>0</v>
      </c>
      <c r="N258" s="223">
        <v>0</v>
      </c>
      <c r="O258" s="223">
        <f>20*P258</f>
        <v>40</v>
      </c>
      <c r="P258" s="223">
        <v>2</v>
      </c>
      <c r="Q258" s="223">
        <v>1</v>
      </c>
      <c r="R258" s="223" t="str">
        <f t="shared" ref="R258:R264" si="26">F258</f>
        <v>프리미엄 교배 티켓 (2개)</v>
      </c>
      <c r="S258" s="223"/>
      <c r="T258" s="223"/>
      <c r="U258" s="223"/>
      <c r="V258" s="223"/>
      <c r="W258" s="223"/>
      <c r="X258" s="223"/>
      <c r="Y258" s="223"/>
      <c r="Z258" s="223"/>
      <c r="AA258" s="223"/>
      <c r="AB258" s="223"/>
      <c r="AC258" s="223"/>
      <c r="AD258" s="223"/>
      <c r="AE258" s="223"/>
      <c r="AF258" s="223"/>
      <c r="AG258" s="223"/>
      <c r="AH258" s="223"/>
      <c r="AI258" s="223"/>
      <c r="AJ258" s="223"/>
      <c r="AK258" s="223"/>
    </row>
    <row r="259" spans="1:37" s="139" customFormat="1">
      <c r="A259" s="223"/>
      <c r="B259" s="223">
        <v>2302</v>
      </c>
      <c r="C259" s="223" t="s">
        <v>706</v>
      </c>
      <c r="D259" s="223" t="s">
        <v>3145</v>
      </c>
      <c r="E259" s="223" t="s">
        <v>3121</v>
      </c>
      <c r="F259" s="223" t="str">
        <f>lng_iteminfo!$O429</f>
        <v>프리미엄 교배 티켓 (5개)</v>
      </c>
      <c r="G259" s="223">
        <v>0</v>
      </c>
      <c r="H259" s="223">
        <v>0</v>
      </c>
      <c r="I259" s="223" t="s">
        <v>3141</v>
      </c>
      <c r="J259" s="223">
        <v>0</v>
      </c>
      <c r="K259" s="149" t="s">
        <v>3146</v>
      </c>
      <c r="L259" s="223">
        <v>0</v>
      </c>
      <c r="M259" s="223">
        <v>0</v>
      </c>
      <c r="N259" s="223">
        <v>0</v>
      </c>
      <c r="O259" s="223">
        <f t="shared" ref="O259:O264" si="27">20*P259</f>
        <v>100</v>
      </c>
      <c r="P259" s="223">
        <v>5</v>
      </c>
      <c r="Q259" s="223">
        <v>1</v>
      </c>
      <c r="R259" s="223" t="str">
        <f t="shared" si="26"/>
        <v>프리미엄 교배 티켓 (5개)</v>
      </c>
      <c r="S259" s="223"/>
      <c r="T259" s="223"/>
      <c r="U259" s="223"/>
      <c r="V259" s="223"/>
      <c r="W259" s="223"/>
      <c r="X259" s="223"/>
      <c r="Y259" s="223"/>
      <c r="Z259" s="223"/>
      <c r="AA259" s="223"/>
      <c r="AB259" s="223"/>
      <c r="AC259" s="223"/>
      <c r="AD259" s="223"/>
      <c r="AE259" s="223"/>
      <c r="AF259" s="223"/>
      <c r="AG259" s="223"/>
      <c r="AH259" s="223"/>
      <c r="AI259" s="223"/>
      <c r="AJ259" s="223"/>
      <c r="AK259" s="223"/>
    </row>
    <row r="260" spans="1:37" s="139" customFormat="1">
      <c r="A260" s="223"/>
      <c r="B260" s="223">
        <v>2303</v>
      </c>
      <c r="C260" s="223" t="s">
        <v>706</v>
      </c>
      <c r="D260" s="223" t="s">
        <v>3145</v>
      </c>
      <c r="E260" s="223" t="s">
        <v>3121</v>
      </c>
      <c r="F260" s="223" t="str">
        <f>lng_iteminfo!$O430</f>
        <v>프리미엄 교배 티켓 (10개)</v>
      </c>
      <c r="G260" s="223">
        <v>0</v>
      </c>
      <c r="H260" s="223">
        <v>0</v>
      </c>
      <c r="I260" s="223" t="s">
        <v>3141</v>
      </c>
      <c r="J260" s="223">
        <v>0</v>
      </c>
      <c r="K260" s="149" t="s">
        <v>3146</v>
      </c>
      <c r="L260" s="223">
        <v>0</v>
      </c>
      <c r="M260" s="223">
        <v>0</v>
      </c>
      <c r="N260" s="223">
        <v>0</v>
      </c>
      <c r="O260" s="223">
        <f t="shared" si="27"/>
        <v>200</v>
      </c>
      <c r="P260" s="223">
        <v>10</v>
      </c>
      <c r="Q260" s="223">
        <v>1</v>
      </c>
      <c r="R260" s="223" t="str">
        <f t="shared" si="26"/>
        <v>프리미엄 교배 티켓 (10개)</v>
      </c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223"/>
      <c r="AG260" s="223"/>
      <c r="AH260" s="223"/>
      <c r="AI260" s="223"/>
      <c r="AJ260" s="223"/>
      <c r="AK260" s="223"/>
    </row>
    <row r="261" spans="1:37" s="139" customFormat="1">
      <c r="A261" s="223"/>
      <c r="B261" s="223">
        <v>2304</v>
      </c>
      <c r="C261" s="223" t="s">
        <v>706</v>
      </c>
      <c r="D261" s="223" t="s">
        <v>3145</v>
      </c>
      <c r="E261" s="223" t="s">
        <v>3121</v>
      </c>
      <c r="F261" s="223" t="str">
        <f>lng_iteminfo!$O431</f>
        <v>프리미엄 교배 티켓 (20개)</v>
      </c>
      <c r="G261" s="223">
        <v>0</v>
      </c>
      <c r="H261" s="223">
        <v>0</v>
      </c>
      <c r="I261" s="223" t="s">
        <v>3141</v>
      </c>
      <c r="J261" s="223">
        <v>0</v>
      </c>
      <c r="K261" s="149" t="s">
        <v>3146</v>
      </c>
      <c r="L261" s="223">
        <v>0</v>
      </c>
      <c r="M261" s="223">
        <v>0</v>
      </c>
      <c r="N261" s="223">
        <v>0</v>
      </c>
      <c r="O261" s="223">
        <f t="shared" si="27"/>
        <v>400</v>
      </c>
      <c r="P261" s="223">
        <v>20</v>
      </c>
      <c r="Q261" s="223">
        <v>1</v>
      </c>
      <c r="R261" s="223" t="str">
        <f t="shared" si="26"/>
        <v>프리미엄 교배 티켓 (20개)</v>
      </c>
      <c r="S261" s="223"/>
      <c r="T261" s="223"/>
      <c r="U261" s="223"/>
      <c r="V261" s="223"/>
      <c r="W261" s="223"/>
      <c r="X261" s="223"/>
      <c r="Y261" s="223"/>
      <c r="Z261" s="223"/>
      <c r="AA261" s="223"/>
      <c r="AB261" s="223"/>
      <c r="AC261" s="223"/>
      <c r="AD261" s="223"/>
      <c r="AE261" s="223"/>
      <c r="AF261" s="223"/>
      <c r="AG261" s="223"/>
      <c r="AH261" s="223"/>
      <c r="AI261" s="223"/>
      <c r="AJ261" s="223"/>
      <c r="AK261" s="223"/>
    </row>
    <row r="262" spans="1:37" s="139" customFormat="1">
      <c r="A262" s="223"/>
      <c r="B262" s="223">
        <v>2305</v>
      </c>
      <c r="C262" s="223" t="s">
        <v>706</v>
      </c>
      <c r="D262" s="223" t="s">
        <v>3145</v>
      </c>
      <c r="E262" s="223" t="s">
        <v>3121</v>
      </c>
      <c r="F262" s="223" t="str">
        <f>lng_iteminfo!$O432</f>
        <v>프리미엄 교배 티켓 (30개)</v>
      </c>
      <c r="G262" s="223">
        <v>0</v>
      </c>
      <c r="H262" s="223">
        <v>0</v>
      </c>
      <c r="I262" s="223" t="s">
        <v>3141</v>
      </c>
      <c r="J262" s="223">
        <v>0</v>
      </c>
      <c r="K262" s="149" t="s">
        <v>3146</v>
      </c>
      <c r="L262" s="223">
        <v>0</v>
      </c>
      <c r="M262" s="223">
        <v>0</v>
      </c>
      <c r="N262" s="223">
        <v>0</v>
      </c>
      <c r="O262" s="223">
        <f t="shared" si="27"/>
        <v>600</v>
      </c>
      <c r="P262" s="223">
        <v>30</v>
      </c>
      <c r="Q262" s="223">
        <v>1</v>
      </c>
      <c r="R262" s="223" t="str">
        <f t="shared" si="26"/>
        <v>프리미엄 교배 티켓 (30개)</v>
      </c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  <c r="AH262" s="223"/>
      <c r="AI262" s="223"/>
      <c r="AJ262" s="223"/>
      <c r="AK262" s="223"/>
    </row>
    <row r="263" spans="1:37" s="139" customFormat="1">
      <c r="A263" s="223"/>
      <c r="B263" s="223">
        <v>2306</v>
      </c>
      <c r="C263" s="223" t="s">
        <v>706</v>
      </c>
      <c r="D263" s="223" t="s">
        <v>3145</v>
      </c>
      <c r="E263" s="223" t="s">
        <v>3121</v>
      </c>
      <c r="F263" s="223" t="str">
        <f>lng_iteminfo!$O433</f>
        <v>프리미엄 교배 티켓 (50개)</v>
      </c>
      <c r="G263" s="223">
        <v>0</v>
      </c>
      <c r="H263" s="223">
        <v>0</v>
      </c>
      <c r="I263" s="223" t="s">
        <v>3141</v>
      </c>
      <c r="J263" s="223">
        <v>0</v>
      </c>
      <c r="K263" s="149" t="s">
        <v>3146</v>
      </c>
      <c r="L263" s="223">
        <v>0</v>
      </c>
      <c r="M263" s="223">
        <v>0</v>
      </c>
      <c r="N263" s="223">
        <v>0</v>
      </c>
      <c r="O263" s="223">
        <f t="shared" si="27"/>
        <v>1000</v>
      </c>
      <c r="P263" s="223">
        <v>50</v>
      </c>
      <c r="Q263" s="223">
        <v>1</v>
      </c>
      <c r="R263" s="223" t="str">
        <f t="shared" si="26"/>
        <v>프리미엄 교배 티켓 (50개)</v>
      </c>
      <c r="S263" s="223"/>
      <c r="T263" s="223"/>
      <c r="U263" s="223"/>
      <c r="V263" s="223"/>
      <c r="W263" s="223"/>
      <c r="X263" s="223"/>
      <c r="Y263" s="223"/>
      <c r="Z263" s="223"/>
      <c r="AA263" s="223"/>
      <c r="AB263" s="223"/>
      <c r="AC263" s="223"/>
      <c r="AD263" s="223"/>
      <c r="AE263" s="223"/>
      <c r="AF263" s="223"/>
      <c r="AG263" s="223"/>
      <c r="AH263" s="223"/>
      <c r="AI263" s="223"/>
      <c r="AJ263" s="223"/>
      <c r="AK263" s="223"/>
    </row>
    <row r="264" spans="1:37" s="139" customFormat="1">
      <c r="A264" s="223"/>
      <c r="B264" s="223">
        <v>2307</v>
      </c>
      <c r="C264" s="223" t="s">
        <v>706</v>
      </c>
      <c r="D264" s="223" t="s">
        <v>3145</v>
      </c>
      <c r="E264" s="223" t="s">
        <v>3121</v>
      </c>
      <c r="F264" s="223" t="str">
        <f>lng_iteminfo!$O434</f>
        <v>프리미엄 교배 티켓 (99개)</v>
      </c>
      <c r="G264" s="223">
        <v>0</v>
      </c>
      <c r="H264" s="223">
        <v>0</v>
      </c>
      <c r="I264" s="223" t="s">
        <v>3141</v>
      </c>
      <c r="J264" s="223">
        <v>0</v>
      </c>
      <c r="K264" s="149" t="s">
        <v>3146</v>
      </c>
      <c r="L264" s="223">
        <v>0</v>
      </c>
      <c r="M264" s="223">
        <v>0</v>
      </c>
      <c r="N264" s="223">
        <v>0</v>
      </c>
      <c r="O264" s="223">
        <f t="shared" si="27"/>
        <v>1980</v>
      </c>
      <c r="P264" s="223">
        <v>99</v>
      </c>
      <c r="Q264" s="223">
        <v>1</v>
      </c>
      <c r="R264" s="223" t="str">
        <f t="shared" si="26"/>
        <v>프리미엄 교배 티켓 (99개)</v>
      </c>
      <c r="S264" s="223"/>
      <c r="T264" s="223"/>
      <c r="U264" s="223"/>
      <c r="V264" s="223"/>
      <c r="W264" s="223"/>
      <c r="X264" s="223"/>
      <c r="Y264" s="223"/>
      <c r="Z264" s="223"/>
      <c r="AA264" s="223"/>
      <c r="AB264" s="223"/>
      <c r="AC264" s="223"/>
      <c r="AD264" s="223"/>
      <c r="AE264" s="223"/>
      <c r="AF264" s="223"/>
      <c r="AG264" s="223"/>
      <c r="AH264" s="223"/>
      <c r="AI264" s="223"/>
      <c r="AJ264" s="223"/>
      <c r="AK264" s="223"/>
    </row>
    <row r="265" spans="1:37" s="42" customFormat="1">
      <c r="A265" s="157" t="s">
        <v>3147</v>
      </c>
      <c r="B265" s="157" t="s">
        <v>3123</v>
      </c>
      <c r="C265" s="157" t="s">
        <v>3124</v>
      </c>
      <c r="D265" s="157" t="s">
        <v>3125</v>
      </c>
      <c r="E265" s="157" t="s">
        <v>3126</v>
      </c>
      <c r="F265" s="157" t="s">
        <v>712</v>
      </c>
      <c r="G265" s="157" t="s">
        <v>3128</v>
      </c>
      <c r="H265" s="157" t="s">
        <v>3129</v>
      </c>
      <c r="I265" s="157" t="s">
        <v>3130</v>
      </c>
      <c r="J265" s="157" t="s">
        <v>3131</v>
      </c>
      <c r="K265" s="157" t="s">
        <v>3132</v>
      </c>
      <c r="L265" s="157" t="s">
        <v>717</v>
      </c>
      <c r="M265" s="157" t="s">
        <v>3134</v>
      </c>
      <c r="N265" s="157" t="s">
        <v>3135</v>
      </c>
      <c r="O265" s="157" t="s">
        <v>3136</v>
      </c>
      <c r="P265" s="157" t="s">
        <v>3137</v>
      </c>
      <c r="Q265" s="157" t="s">
        <v>3138</v>
      </c>
      <c r="R265" s="157" t="s">
        <v>3139</v>
      </c>
      <c r="S265" s="157" t="s">
        <v>851</v>
      </c>
      <c r="T265" s="157" t="s">
        <v>3148</v>
      </c>
      <c r="U265" s="157" t="s">
        <v>3149</v>
      </c>
      <c r="V265" s="157" t="s">
        <v>3150</v>
      </c>
      <c r="W265" s="157" t="s">
        <v>3151</v>
      </c>
      <c r="X265" s="157" t="s">
        <v>3152</v>
      </c>
      <c r="Y265" s="216" t="s">
        <v>3153</v>
      </c>
      <c r="Z265" s="216" t="s">
        <v>3154</v>
      </c>
      <c r="AA265" s="216" t="s">
        <v>3155</v>
      </c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</row>
    <row r="266" spans="1:37" s="39" customFormat="1">
      <c r="A266" s="216"/>
      <c r="B266" s="216">
        <v>1400</v>
      </c>
      <c r="C266" s="143" t="s">
        <v>3156</v>
      </c>
      <c r="D266" s="143" t="s">
        <v>3157</v>
      </c>
      <c r="E266" s="143" t="s">
        <v>3158</v>
      </c>
      <c r="F266" s="143" t="str">
        <f>lng_iteminfo!$O438</f>
        <v>병아리 모자</v>
      </c>
      <c r="G266" s="179">
        <v>0</v>
      </c>
      <c r="H266" s="143">
        <v>0</v>
      </c>
      <c r="I266" s="143" t="s">
        <v>3141</v>
      </c>
      <c r="J266" s="143">
        <v>0</v>
      </c>
      <c r="K266" s="200" t="s">
        <v>3159</v>
      </c>
      <c r="L266" s="204">
        <v>0</v>
      </c>
      <c r="M266" s="143">
        <v>0</v>
      </c>
      <c r="N266" s="216">
        <v>0</v>
      </c>
      <c r="O266" s="216">
        <v>2</v>
      </c>
      <c r="P266" s="143">
        <v>1</v>
      </c>
      <c r="Q266" s="223">
        <f>IF(IF(N266/2&lt;&gt;0,N266/2, O266*5) &gt; 200, 200, IF(N266/2&lt;&gt;0,N266/2, O266*5))</f>
        <v>10</v>
      </c>
      <c r="R266" s="143" t="str">
        <f t="shared" ref="R266:R297" si="28">F266</f>
        <v>병아리 모자</v>
      </c>
      <c r="S266" s="144" t="s">
        <v>852</v>
      </c>
      <c r="T266" s="143" t="s">
        <v>1080</v>
      </c>
      <c r="U266" s="143">
        <v>1</v>
      </c>
      <c r="V266" s="143" t="s">
        <v>1990</v>
      </c>
      <c r="W266" s="143">
        <v>-1</v>
      </c>
      <c r="X266" s="143">
        <v>0</v>
      </c>
      <c r="Y266" s="219">
        <v>220</v>
      </c>
      <c r="Z266" s="220">
        <v>-1</v>
      </c>
      <c r="AA266" s="220">
        <v>-1</v>
      </c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</row>
    <row r="267" spans="1:37" s="39" customFormat="1">
      <c r="A267" s="216"/>
      <c r="B267" s="216">
        <v>1401</v>
      </c>
      <c r="C267" s="143" t="s">
        <v>3156</v>
      </c>
      <c r="D267" s="143" t="s">
        <v>3157</v>
      </c>
      <c r="E267" s="143" t="s">
        <v>3158</v>
      </c>
      <c r="F267" s="143" t="str">
        <f>lng_iteminfo!$O439</f>
        <v>중절모</v>
      </c>
      <c r="G267" s="179">
        <v>1</v>
      </c>
      <c r="H267" s="143">
        <v>0</v>
      </c>
      <c r="I267" s="143" t="s">
        <v>3160</v>
      </c>
      <c r="J267" s="143">
        <v>0</v>
      </c>
      <c r="K267" s="200" t="s">
        <v>3161</v>
      </c>
      <c r="L267" s="204">
        <v>0</v>
      </c>
      <c r="M267" s="143">
        <v>0</v>
      </c>
      <c r="N267" s="216">
        <v>240</v>
      </c>
      <c r="O267" s="216">
        <v>0</v>
      </c>
      <c r="P267" s="143">
        <v>1</v>
      </c>
      <c r="Q267" s="223">
        <f t="shared" ref="Q267:Q330" si="29">IF(IF(N267/2&lt;&gt;0,N267/2, O267*5) &gt; 200, 200, IF(N267/2&lt;&gt;0,N267/2, O267*5))</f>
        <v>120</v>
      </c>
      <c r="R267" s="143" t="str">
        <f t="shared" si="28"/>
        <v>중절모</v>
      </c>
      <c r="S267" s="144" t="s">
        <v>852</v>
      </c>
      <c r="T267" s="143" t="s">
        <v>1081</v>
      </c>
      <c r="U267" s="143">
        <v>1</v>
      </c>
      <c r="V267" s="143" t="s">
        <v>1991</v>
      </c>
      <c r="W267" s="143">
        <v>-1</v>
      </c>
      <c r="X267" s="143">
        <v>0</v>
      </c>
      <c r="Y267" s="219">
        <v>240</v>
      </c>
      <c r="Z267" s="220">
        <v>-1</v>
      </c>
      <c r="AA267" s="220">
        <v>-1</v>
      </c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</row>
    <row r="268" spans="1:37" s="39" customFormat="1">
      <c r="A268" s="216"/>
      <c r="B268" s="216">
        <v>1402</v>
      </c>
      <c r="C268" s="143" t="s">
        <v>3162</v>
      </c>
      <c r="D268" s="143" t="s">
        <v>3163</v>
      </c>
      <c r="E268" s="143" t="s">
        <v>3164</v>
      </c>
      <c r="F268" s="143" t="str">
        <f>lng_iteminfo!$O440</f>
        <v>해적 두건</v>
      </c>
      <c r="G268" s="179">
        <v>1</v>
      </c>
      <c r="H268" s="143">
        <v>0</v>
      </c>
      <c r="I268" s="143" t="s">
        <v>3165</v>
      </c>
      <c r="J268" s="143">
        <v>0</v>
      </c>
      <c r="K268" s="200" t="s">
        <v>3166</v>
      </c>
      <c r="L268" s="204">
        <v>0</v>
      </c>
      <c r="M268" s="143">
        <v>0</v>
      </c>
      <c r="N268" s="216">
        <v>260</v>
      </c>
      <c r="O268" s="216">
        <v>0</v>
      </c>
      <c r="P268" s="143">
        <v>1</v>
      </c>
      <c r="Q268" s="223">
        <f t="shared" si="29"/>
        <v>130</v>
      </c>
      <c r="R268" s="143" t="str">
        <f t="shared" si="28"/>
        <v>해적 두건</v>
      </c>
      <c r="S268" s="144" t="s">
        <v>852</v>
      </c>
      <c r="T268" s="143" t="s">
        <v>1082</v>
      </c>
      <c r="U268" s="143">
        <v>1</v>
      </c>
      <c r="V268" s="143" t="s">
        <v>1992</v>
      </c>
      <c r="W268" s="143">
        <v>-1</v>
      </c>
      <c r="X268" s="143">
        <v>0</v>
      </c>
      <c r="Y268" s="219">
        <v>240</v>
      </c>
      <c r="Z268" s="220">
        <v>-1</v>
      </c>
      <c r="AA268" s="220">
        <v>-1</v>
      </c>
      <c r="AB268" s="216"/>
      <c r="AC268" s="216"/>
      <c r="AD268" s="216"/>
      <c r="AE268" s="216"/>
      <c r="AF268" s="216"/>
      <c r="AG268" s="216"/>
      <c r="AH268" s="216"/>
      <c r="AI268" s="216"/>
      <c r="AJ268" s="216"/>
      <c r="AK268" s="216"/>
    </row>
    <row r="269" spans="1:37" s="39" customFormat="1">
      <c r="A269" s="216"/>
      <c r="B269" s="216">
        <v>1403</v>
      </c>
      <c r="C269" s="143" t="s">
        <v>3162</v>
      </c>
      <c r="D269" s="143" t="s">
        <v>3163</v>
      </c>
      <c r="E269" s="143" t="s">
        <v>3164</v>
      </c>
      <c r="F269" s="143" t="str">
        <f>lng_iteminfo!$O441</f>
        <v>하얀 신사 모자</v>
      </c>
      <c r="G269" s="179">
        <v>0</v>
      </c>
      <c r="H269" s="143">
        <v>0</v>
      </c>
      <c r="I269" s="143" t="s">
        <v>3165</v>
      </c>
      <c r="J269" s="143">
        <v>0</v>
      </c>
      <c r="K269" s="200" t="s">
        <v>3167</v>
      </c>
      <c r="L269" s="204">
        <v>0</v>
      </c>
      <c r="M269" s="143">
        <v>0</v>
      </c>
      <c r="N269" s="216">
        <v>0</v>
      </c>
      <c r="O269" s="216">
        <v>3</v>
      </c>
      <c r="P269" s="143">
        <v>1</v>
      </c>
      <c r="Q269" s="223">
        <f t="shared" si="29"/>
        <v>15</v>
      </c>
      <c r="R269" s="143" t="str">
        <f t="shared" si="28"/>
        <v>하얀 신사 모자</v>
      </c>
      <c r="S269" s="144" t="s">
        <v>852</v>
      </c>
      <c r="T269" s="143" t="s">
        <v>1080</v>
      </c>
      <c r="U269" s="143">
        <v>1</v>
      </c>
      <c r="V269" s="143" t="s">
        <v>1993</v>
      </c>
      <c r="W269" s="143" t="s">
        <v>1081</v>
      </c>
      <c r="X269" s="143">
        <v>1</v>
      </c>
      <c r="Y269" s="219">
        <v>210</v>
      </c>
      <c r="Z269" s="220">
        <v>-1</v>
      </c>
      <c r="AA269" s="220">
        <v>-1</v>
      </c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</row>
    <row r="270" spans="1:37" s="39" customFormat="1">
      <c r="A270" s="216"/>
      <c r="B270" s="216">
        <v>1404</v>
      </c>
      <c r="C270" s="143" t="s">
        <v>3162</v>
      </c>
      <c r="D270" s="143" t="s">
        <v>3163</v>
      </c>
      <c r="E270" s="143" t="s">
        <v>3164</v>
      </c>
      <c r="F270" s="143" t="str">
        <f>lng_iteminfo!$O442</f>
        <v>검은 신사 모자</v>
      </c>
      <c r="G270" s="179">
        <v>0</v>
      </c>
      <c r="H270" s="143">
        <v>0</v>
      </c>
      <c r="I270" s="143" t="s">
        <v>3168</v>
      </c>
      <c r="J270" s="143">
        <v>0</v>
      </c>
      <c r="K270" s="200" t="s">
        <v>3169</v>
      </c>
      <c r="L270" s="204">
        <v>0</v>
      </c>
      <c r="M270" s="143">
        <v>0</v>
      </c>
      <c r="N270" s="216">
        <v>0</v>
      </c>
      <c r="O270" s="216">
        <v>3</v>
      </c>
      <c r="P270" s="143">
        <v>1</v>
      </c>
      <c r="Q270" s="223">
        <f t="shared" si="29"/>
        <v>15</v>
      </c>
      <c r="R270" s="143" t="str">
        <f t="shared" si="28"/>
        <v>검은 신사 모자</v>
      </c>
      <c r="S270" s="144" t="s">
        <v>852</v>
      </c>
      <c r="T270" s="143" t="s">
        <v>1080</v>
      </c>
      <c r="U270" s="143">
        <v>1</v>
      </c>
      <c r="V270" s="143" t="s">
        <v>1994</v>
      </c>
      <c r="W270" s="143" t="s">
        <v>1082</v>
      </c>
      <c r="X270" s="143">
        <v>1</v>
      </c>
      <c r="Y270" s="219">
        <v>210</v>
      </c>
      <c r="Z270" s="220">
        <v>-1</v>
      </c>
      <c r="AA270" s="220">
        <v>-1</v>
      </c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</row>
    <row r="271" spans="1:37" s="39" customFormat="1">
      <c r="A271" s="216"/>
      <c r="B271" s="216">
        <v>1405</v>
      </c>
      <c r="C271" s="143" t="s">
        <v>3162</v>
      </c>
      <c r="D271" s="143" t="s">
        <v>3163</v>
      </c>
      <c r="E271" s="143" t="s">
        <v>3164</v>
      </c>
      <c r="F271" s="143" t="str">
        <f>lng_iteminfo!$O443</f>
        <v>마린 캡</v>
      </c>
      <c r="G271" s="179">
        <v>0</v>
      </c>
      <c r="H271" s="143">
        <v>0</v>
      </c>
      <c r="I271" s="143" t="s">
        <v>3168</v>
      </c>
      <c r="J271" s="143">
        <v>0</v>
      </c>
      <c r="K271" s="200" t="s">
        <v>3170</v>
      </c>
      <c r="L271" s="204">
        <v>0</v>
      </c>
      <c r="M271" s="143">
        <v>0</v>
      </c>
      <c r="N271" s="216">
        <v>310</v>
      </c>
      <c r="O271" s="216">
        <v>0</v>
      </c>
      <c r="P271" s="143">
        <v>1</v>
      </c>
      <c r="Q271" s="223">
        <f t="shared" si="29"/>
        <v>155</v>
      </c>
      <c r="R271" s="143" t="str">
        <f t="shared" si="28"/>
        <v>마린 캡</v>
      </c>
      <c r="S271" s="144" t="s">
        <v>852</v>
      </c>
      <c r="T271" s="143" t="s">
        <v>1081</v>
      </c>
      <c r="U271" s="143">
        <v>1</v>
      </c>
      <c r="V271" s="143" t="s">
        <v>1995</v>
      </c>
      <c r="W271" s="143" t="s">
        <v>1082</v>
      </c>
      <c r="X271" s="143">
        <v>1</v>
      </c>
      <c r="Y271" s="219">
        <v>230</v>
      </c>
      <c r="Z271" s="220">
        <v>-1</v>
      </c>
      <c r="AA271" s="220">
        <v>-1</v>
      </c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</row>
    <row r="272" spans="1:37" s="39" customFormat="1">
      <c r="A272" s="216"/>
      <c r="B272" s="216">
        <v>1406</v>
      </c>
      <c r="C272" s="143" t="s">
        <v>3162</v>
      </c>
      <c r="D272" s="143" t="s">
        <v>3163</v>
      </c>
      <c r="E272" s="143" t="s">
        <v>3164</v>
      </c>
      <c r="F272" s="143" t="str">
        <f>lng_iteminfo!$O444</f>
        <v>털 모자</v>
      </c>
      <c r="G272" s="177">
        <v>0</v>
      </c>
      <c r="H272" s="143">
        <v>0</v>
      </c>
      <c r="I272" s="143" t="s">
        <v>3171</v>
      </c>
      <c r="J272" s="143">
        <v>0</v>
      </c>
      <c r="K272" s="200" t="s">
        <v>3172</v>
      </c>
      <c r="L272" s="176">
        <v>10</v>
      </c>
      <c r="M272" s="143">
        <v>0</v>
      </c>
      <c r="N272" s="216">
        <v>0</v>
      </c>
      <c r="O272" s="216">
        <v>3</v>
      </c>
      <c r="P272" s="143">
        <v>1</v>
      </c>
      <c r="Q272" s="223">
        <f t="shared" si="29"/>
        <v>15</v>
      </c>
      <c r="R272" s="143" t="str">
        <f t="shared" si="28"/>
        <v>털 모자</v>
      </c>
      <c r="S272" s="144" t="s">
        <v>852</v>
      </c>
      <c r="T272" s="143" t="s">
        <v>1080</v>
      </c>
      <c r="U272" s="143">
        <v>2</v>
      </c>
      <c r="V272" s="143" t="s">
        <v>1996</v>
      </c>
      <c r="W272" s="143">
        <v>-1</v>
      </c>
      <c r="X272" s="143">
        <v>0</v>
      </c>
      <c r="Y272" s="219">
        <v>190</v>
      </c>
      <c r="Z272" s="220">
        <v>-1</v>
      </c>
      <c r="AA272" s="220">
        <v>-1</v>
      </c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</row>
    <row r="273" spans="1:37" s="39" customFormat="1">
      <c r="A273" s="216"/>
      <c r="B273" s="216">
        <v>1407</v>
      </c>
      <c r="C273" s="143" t="s">
        <v>3162</v>
      </c>
      <c r="D273" s="143" t="s">
        <v>3163</v>
      </c>
      <c r="E273" s="143" t="s">
        <v>3164</v>
      </c>
      <c r="F273" s="143" t="str">
        <f>lng_iteminfo!$O445</f>
        <v>꽃모양 머리 장식</v>
      </c>
      <c r="G273" s="177">
        <v>1</v>
      </c>
      <c r="H273" s="143">
        <v>0</v>
      </c>
      <c r="I273" s="143" t="s">
        <v>3171</v>
      </c>
      <c r="J273" s="143">
        <v>0</v>
      </c>
      <c r="K273" s="200" t="s">
        <v>3173</v>
      </c>
      <c r="L273" s="176">
        <v>10</v>
      </c>
      <c r="M273" s="143">
        <v>0</v>
      </c>
      <c r="N273" s="216">
        <v>380</v>
      </c>
      <c r="O273" s="216">
        <v>0</v>
      </c>
      <c r="P273" s="143">
        <v>1</v>
      </c>
      <c r="Q273" s="223">
        <f t="shared" si="29"/>
        <v>190</v>
      </c>
      <c r="R273" s="143" t="str">
        <f t="shared" si="28"/>
        <v>꽃모양 머리 장식</v>
      </c>
      <c r="S273" s="144" t="s">
        <v>852</v>
      </c>
      <c r="T273" s="143" t="s">
        <v>1081</v>
      </c>
      <c r="U273" s="143">
        <v>2</v>
      </c>
      <c r="V273" s="143" t="s">
        <v>1997</v>
      </c>
      <c r="W273" s="143">
        <v>-1</v>
      </c>
      <c r="X273" s="143">
        <v>0</v>
      </c>
      <c r="Y273" s="219">
        <v>230</v>
      </c>
      <c r="Z273" s="220">
        <v>-1</v>
      </c>
      <c r="AA273" s="220">
        <v>-1</v>
      </c>
      <c r="AB273" s="216"/>
      <c r="AC273" s="216"/>
      <c r="AD273" s="216"/>
      <c r="AE273" s="216"/>
      <c r="AF273" s="216"/>
      <c r="AG273" s="216"/>
      <c r="AH273" s="216"/>
      <c r="AI273" s="216"/>
      <c r="AJ273" s="216"/>
      <c r="AK273" s="216"/>
    </row>
    <row r="274" spans="1:37" s="39" customFormat="1">
      <c r="A274" s="216"/>
      <c r="B274" s="216">
        <v>1408</v>
      </c>
      <c r="C274" s="143" t="s">
        <v>3162</v>
      </c>
      <c r="D274" s="143" t="s">
        <v>3163</v>
      </c>
      <c r="E274" s="143" t="s">
        <v>3164</v>
      </c>
      <c r="F274" s="143" t="str">
        <f>lng_iteminfo!$O446</f>
        <v>보드 고글</v>
      </c>
      <c r="G274" s="177">
        <v>1</v>
      </c>
      <c r="H274" s="143">
        <v>0</v>
      </c>
      <c r="I274" s="143" t="s">
        <v>3174</v>
      </c>
      <c r="J274" s="143">
        <v>0</v>
      </c>
      <c r="K274" s="200" t="s">
        <v>3175</v>
      </c>
      <c r="L274" s="176">
        <v>10</v>
      </c>
      <c r="M274" s="143">
        <v>0</v>
      </c>
      <c r="N274" s="216">
        <v>0</v>
      </c>
      <c r="O274" s="216">
        <v>2</v>
      </c>
      <c r="P274" s="143">
        <v>1</v>
      </c>
      <c r="Q274" s="223">
        <f t="shared" si="29"/>
        <v>10</v>
      </c>
      <c r="R274" s="143" t="str">
        <f t="shared" si="28"/>
        <v>보드 고글</v>
      </c>
      <c r="S274" s="144" t="s">
        <v>852</v>
      </c>
      <c r="T274" s="143" t="s">
        <v>1082</v>
      </c>
      <c r="U274" s="143">
        <v>2</v>
      </c>
      <c r="V274" s="143" t="s">
        <v>1998</v>
      </c>
      <c r="W274" s="143">
        <v>-1</v>
      </c>
      <c r="X274" s="143">
        <v>0</v>
      </c>
      <c r="Y274" s="219">
        <v>230</v>
      </c>
      <c r="Z274" s="220">
        <v>-1</v>
      </c>
      <c r="AA274" s="220">
        <v>-1</v>
      </c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</row>
    <row r="275" spans="1:37" s="39" customFormat="1">
      <c r="A275" s="216"/>
      <c r="B275" s="216">
        <v>1409</v>
      </c>
      <c r="C275" s="143" t="s">
        <v>3162</v>
      </c>
      <c r="D275" s="143" t="s">
        <v>3163</v>
      </c>
      <c r="E275" s="143" t="s">
        <v>3164</v>
      </c>
      <c r="F275" s="143" t="str">
        <f>lng_iteminfo!$O447</f>
        <v>카우보이 모자</v>
      </c>
      <c r="G275" s="177">
        <v>0</v>
      </c>
      <c r="H275" s="143">
        <v>0</v>
      </c>
      <c r="I275" s="143" t="s">
        <v>3174</v>
      </c>
      <c r="J275" s="143">
        <v>0</v>
      </c>
      <c r="K275" s="200" t="s">
        <v>3176</v>
      </c>
      <c r="L275" s="176">
        <v>10</v>
      </c>
      <c r="M275" s="143">
        <v>0</v>
      </c>
      <c r="N275" s="216">
        <v>0</v>
      </c>
      <c r="O275" s="216">
        <v>5</v>
      </c>
      <c r="P275" s="143">
        <v>1</v>
      </c>
      <c r="Q275" s="223">
        <f t="shared" si="29"/>
        <v>25</v>
      </c>
      <c r="R275" s="143" t="str">
        <f t="shared" si="28"/>
        <v>카우보이 모자</v>
      </c>
      <c r="S275" s="144" t="s">
        <v>852</v>
      </c>
      <c r="T275" s="143" t="s">
        <v>1080</v>
      </c>
      <c r="U275" s="143">
        <v>2</v>
      </c>
      <c r="V275" s="143" t="s">
        <v>1999</v>
      </c>
      <c r="W275" s="143" t="s">
        <v>1081</v>
      </c>
      <c r="X275" s="143">
        <v>2</v>
      </c>
      <c r="Y275" s="219">
        <v>170</v>
      </c>
      <c r="Z275" s="220">
        <v>-1</v>
      </c>
      <c r="AA275" s="220">
        <v>-1</v>
      </c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</row>
    <row r="276" spans="1:37" s="39" customFormat="1">
      <c r="A276" s="216"/>
      <c r="B276" s="216">
        <v>1410</v>
      </c>
      <c r="C276" s="143" t="s">
        <v>3162</v>
      </c>
      <c r="D276" s="143" t="s">
        <v>3163</v>
      </c>
      <c r="E276" s="143" t="s">
        <v>3164</v>
      </c>
      <c r="F276" s="143" t="str">
        <f>lng_iteminfo!$O448</f>
        <v>젓소무늬 캡</v>
      </c>
      <c r="G276" s="177">
        <v>0</v>
      </c>
      <c r="H276" s="143">
        <v>0</v>
      </c>
      <c r="I276" s="143" t="s">
        <v>3160</v>
      </c>
      <c r="J276" s="143">
        <v>0</v>
      </c>
      <c r="K276" s="200" t="s">
        <v>3177</v>
      </c>
      <c r="L276" s="176">
        <v>10</v>
      </c>
      <c r="M276" s="143">
        <v>0</v>
      </c>
      <c r="N276" s="216">
        <v>0</v>
      </c>
      <c r="O276" s="216">
        <v>5</v>
      </c>
      <c r="P276" s="143">
        <v>1</v>
      </c>
      <c r="Q276" s="223">
        <f t="shared" si="29"/>
        <v>25</v>
      </c>
      <c r="R276" s="143" t="str">
        <f t="shared" si="28"/>
        <v>젓소무늬 캡</v>
      </c>
      <c r="S276" s="144" t="s">
        <v>852</v>
      </c>
      <c r="T276" s="143" t="s">
        <v>1080</v>
      </c>
      <c r="U276" s="143">
        <v>2</v>
      </c>
      <c r="V276" s="143" t="s">
        <v>2000</v>
      </c>
      <c r="W276" s="143" t="s">
        <v>1082</v>
      </c>
      <c r="X276" s="143">
        <v>2</v>
      </c>
      <c r="Y276" s="219">
        <v>170</v>
      </c>
      <c r="Z276" s="220">
        <v>-1</v>
      </c>
      <c r="AA276" s="220">
        <v>-1</v>
      </c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</row>
    <row r="277" spans="1:37" s="39" customFormat="1">
      <c r="A277" s="216"/>
      <c r="B277" s="216">
        <v>1411</v>
      </c>
      <c r="C277" s="143" t="s">
        <v>3162</v>
      </c>
      <c r="D277" s="143" t="s">
        <v>3163</v>
      </c>
      <c r="E277" s="143" t="s">
        <v>3164</v>
      </c>
      <c r="F277" s="143" t="str">
        <f>lng_iteminfo!$O449</f>
        <v>마법사 모자</v>
      </c>
      <c r="G277" s="177">
        <v>0</v>
      </c>
      <c r="H277" s="143">
        <v>0</v>
      </c>
      <c r="I277" s="143" t="s">
        <v>3160</v>
      </c>
      <c r="J277" s="143">
        <v>0</v>
      </c>
      <c r="K277" s="200" t="s">
        <v>3178</v>
      </c>
      <c r="L277" s="176">
        <v>10</v>
      </c>
      <c r="M277" s="143">
        <v>0</v>
      </c>
      <c r="N277" s="216">
        <v>600</v>
      </c>
      <c r="O277" s="216">
        <v>0</v>
      </c>
      <c r="P277" s="143">
        <v>1</v>
      </c>
      <c r="Q277" s="223">
        <f t="shared" si="29"/>
        <v>200</v>
      </c>
      <c r="R277" s="143" t="str">
        <f t="shared" si="28"/>
        <v>마법사 모자</v>
      </c>
      <c r="S277" s="144" t="s">
        <v>852</v>
      </c>
      <c r="T277" s="143" t="s">
        <v>1081</v>
      </c>
      <c r="U277" s="143">
        <v>2</v>
      </c>
      <c r="V277" s="143" t="s">
        <v>2001</v>
      </c>
      <c r="W277" s="143" t="s">
        <v>1082</v>
      </c>
      <c r="X277" s="143">
        <v>2</v>
      </c>
      <c r="Y277" s="219">
        <v>210</v>
      </c>
      <c r="Z277" s="220">
        <v>-1</v>
      </c>
      <c r="AA277" s="220">
        <v>-1</v>
      </c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</row>
    <row r="278" spans="1:37" s="39" customFormat="1">
      <c r="A278" s="216"/>
      <c r="B278" s="216">
        <v>1412</v>
      </c>
      <c r="C278" s="143" t="s">
        <v>3162</v>
      </c>
      <c r="D278" s="143" t="s">
        <v>3163</v>
      </c>
      <c r="E278" s="143" t="s">
        <v>3164</v>
      </c>
      <c r="F278" s="143" t="str">
        <f>lng_iteminfo!$O450</f>
        <v>작은 왕관</v>
      </c>
      <c r="G278" s="179">
        <v>0</v>
      </c>
      <c r="H278" s="143">
        <v>0</v>
      </c>
      <c r="I278" s="143" t="s">
        <v>3165</v>
      </c>
      <c r="J278" s="143">
        <v>0</v>
      </c>
      <c r="K278" s="200" t="s">
        <v>3179</v>
      </c>
      <c r="L278" s="204">
        <v>20</v>
      </c>
      <c r="M278" s="143">
        <v>0</v>
      </c>
      <c r="N278" s="216">
        <v>0</v>
      </c>
      <c r="O278" s="216">
        <v>4</v>
      </c>
      <c r="P278" s="143">
        <v>1</v>
      </c>
      <c r="Q278" s="223">
        <f t="shared" si="29"/>
        <v>20</v>
      </c>
      <c r="R278" s="143" t="str">
        <f t="shared" si="28"/>
        <v>작은 왕관</v>
      </c>
      <c r="S278" s="144" t="s">
        <v>852</v>
      </c>
      <c r="T278" s="143" t="s">
        <v>1080</v>
      </c>
      <c r="U278" s="143">
        <v>3</v>
      </c>
      <c r="V278" s="143" t="s">
        <v>2002</v>
      </c>
      <c r="W278" s="143">
        <v>-1</v>
      </c>
      <c r="X278" s="143">
        <v>0</v>
      </c>
      <c r="Y278" s="219">
        <v>160</v>
      </c>
      <c r="Z278" s="220">
        <v>-1</v>
      </c>
      <c r="AA278" s="220">
        <v>-1</v>
      </c>
      <c r="AB278" s="216"/>
      <c r="AC278" s="216"/>
      <c r="AD278" s="216"/>
      <c r="AE278" s="216"/>
      <c r="AF278" s="216"/>
      <c r="AG278" s="216"/>
      <c r="AH278" s="216"/>
      <c r="AI278" s="216"/>
      <c r="AJ278" s="216"/>
      <c r="AK278" s="216"/>
    </row>
    <row r="279" spans="1:37" s="39" customFormat="1">
      <c r="A279" s="216"/>
      <c r="B279" s="216">
        <v>1413</v>
      </c>
      <c r="C279" s="143" t="s">
        <v>3162</v>
      </c>
      <c r="D279" s="143" t="s">
        <v>3163</v>
      </c>
      <c r="E279" s="143" t="s">
        <v>3164</v>
      </c>
      <c r="F279" s="143" t="str">
        <f>lng_iteminfo!$O451</f>
        <v>반창고</v>
      </c>
      <c r="G279" s="179">
        <v>1</v>
      </c>
      <c r="H279" s="143">
        <v>0</v>
      </c>
      <c r="I279" s="143" t="s">
        <v>3180</v>
      </c>
      <c r="J279" s="143">
        <v>0</v>
      </c>
      <c r="K279" s="200" t="s">
        <v>3181</v>
      </c>
      <c r="L279" s="204">
        <v>20</v>
      </c>
      <c r="M279" s="143">
        <v>0</v>
      </c>
      <c r="N279" s="216">
        <v>0</v>
      </c>
      <c r="O279" s="216">
        <v>4</v>
      </c>
      <c r="P279" s="143">
        <v>1</v>
      </c>
      <c r="Q279" s="223">
        <f t="shared" si="29"/>
        <v>20</v>
      </c>
      <c r="R279" s="143" t="str">
        <f t="shared" si="28"/>
        <v>반창고</v>
      </c>
      <c r="S279" s="144" t="s">
        <v>852</v>
      </c>
      <c r="T279" s="143" t="s">
        <v>1081</v>
      </c>
      <c r="U279" s="143">
        <v>3</v>
      </c>
      <c r="V279" s="143" t="s">
        <v>2003</v>
      </c>
      <c r="W279" s="143">
        <v>-1</v>
      </c>
      <c r="X279" s="143">
        <v>0</v>
      </c>
      <c r="Y279" s="219">
        <v>220</v>
      </c>
      <c r="Z279" s="220">
        <v>-1</v>
      </c>
      <c r="AA279" s="220">
        <v>-1</v>
      </c>
      <c r="AB279" s="216"/>
      <c r="AC279" s="216"/>
      <c r="AD279" s="216"/>
      <c r="AE279" s="216"/>
      <c r="AF279" s="216"/>
      <c r="AG279" s="216"/>
      <c r="AH279" s="216"/>
      <c r="AI279" s="216"/>
      <c r="AJ279" s="216"/>
      <c r="AK279" s="216"/>
    </row>
    <row r="280" spans="1:37" s="39" customFormat="1">
      <c r="A280" s="216"/>
      <c r="B280" s="216">
        <v>1414</v>
      </c>
      <c r="C280" s="143" t="s">
        <v>3182</v>
      </c>
      <c r="D280" s="143" t="s">
        <v>3183</v>
      </c>
      <c r="E280" s="143" t="s">
        <v>3184</v>
      </c>
      <c r="F280" s="143" t="str">
        <f>lng_iteminfo!$O452</f>
        <v>아프로 가발</v>
      </c>
      <c r="G280" s="179">
        <v>1</v>
      </c>
      <c r="H280" s="143">
        <v>0</v>
      </c>
      <c r="I280" s="143" t="s">
        <v>3185</v>
      </c>
      <c r="J280" s="143">
        <v>0</v>
      </c>
      <c r="K280" s="200" t="s">
        <v>3186</v>
      </c>
      <c r="L280" s="204">
        <v>20</v>
      </c>
      <c r="M280" s="143">
        <v>0</v>
      </c>
      <c r="N280" s="216">
        <v>0</v>
      </c>
      <c r="O280" s="216">
        <v>3</v>
      </c>
      <c r="P280" s="143">
        <v>1</v>
      </c>
      <c r="Q280" s="223">
        <f t="shared" si="29"/>
        <v>15</v>
      </c>
      <c r="R280" s="143" t="str">
        <f t="shared" si="28"/>
        <v>아프로 가발</v>
      </c>
      <c r="S280" s="144" t="s">
        <v>852</v>
      </c>
      <c r="T280" s="143" t="s">
        <v>1082</v>
      </c>
      <c r="U280" s="143">
        <v>3</v>
      </c>
      <c r="V280" s="143" t="s">
        <v>2004</v>
      </c>
      <c r="W280" s="143">
        <v>-1</v>
      </c>
      <c r="X280" s="143">
        <v>0</v>
      </c>
      <c r="Y280" s="219">
        <v>220</v>
      </c>
      <c r="Z280" s="220">
        <v>-1</v>
      </c>
      <c r="AA280" s="220">
        <v>-1</v>
      </c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</row>
    <row r="281" spans="1:37" s="39" customFormat="1">
      <c r="A281" s="216"/>
      <c r="B281" s="216">
        <v>1415</v>
      </c>
      <c r="C281" s="143" t="s">
        <v>3182</v>
      </c>
      <c r="D281" s="143" t="s">
        <v>3183</v>
      </c>
      <c r="E281" s="143" t="s">
        <v>3184</v>
      </c>
      <c r="F281" s="143" t="str">
        <f>lng_iteminfo!$O453</f>
        <v>작은 꽃 모자</v>
      </c>
      <c r="G281" s="179">
        <v>0</v>
      </c>
      <c r="H281" s="143">
        <v>0</v>
      </c>
      <c r="I281" s="143" t="s">
        <v>3185</v>
      </c>
      <c r="J281" s="143">
        <v>0</v>
      </c>
      <c r="K281" s="200" t="s">
        <v>3187</v>
      </c>
      <c r="L281" s="204">
        <v>20</v>
      </c>
      <c r="M281" s="143">
        <v>0</v>
      </c>
      <c r="N281" s="216">
        <v>0</v>
      </c>
      <c r="O281" s="216">
        <v>7</v>
      </c>
      <c r="P281" s="143">
        <v>1</v>
      </c>
      <c r="Q281" s="223">
        <f t="shared" si="29"/>
        <v>35</v>
      </c>
      <c r="R281" s="143" t="str">
        <f t="shared" si="28"/>
        <v>작은 꽃 모자</v>
      </c>
      <c r="S281" s="144" t="s">
        <v>852</v>
      </c>
      <c r="T281" s="143" t="s">
        <v>1080</v>
      </c>
      <c r="U281" s="143">
        <v>3</v>
      </c>
      <c r="V281" s="143" t="s">
        <v>2005</v>
      </c>
      <c r="W281" s="143" t="s">
        <v>1081</v>
      </c>
      <c r="X281" s="143">
        <v>3</v>
      </c>
      <c r="Y281" s="219">
        <v>130</v>
      </c>
      <c r="Z281" s="220">
        <v>-1</v>
      </c>
      <c r="AA281" s="220">
        <v>-1</v>
      </c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</row>
    <row r="282" spans="1:37" s="39" customFormat="1">
      <c r="A282" s="216"/>
      <c r="B282" s="216">
        <v>1416</v>
      </c>
      <c r="C282" s="143" t="s">
        <v>3182</v>
      </c>
      <c r="D282" s="143" t="s">
        <v>3183</v>
      </c>
      <c r="E282" s="143" t="s">
        <v>3184</v>
      </c>
      <c r="F282" s="143" t="str">
        <f>lng_iteminfo!$O454</f>
        <v>삐에로 모자</v>
      </c>
      <c r="G282" s="179">
        <v>0</v>
      </c>
      <c r="H282" s="143">
        <v>0</v>
      </c>
      <c r="I282" s="143" t="s">
        <v>3188</v>
      </c>
      <c r="J282" s="143">
        <v>0</v>
      </c>
      <c r="K282" s="200" t="s">
        <v>3189</v>
      </c>
      <c r="L282" s="204">
        <v>25</v>
      </c>
      <c r="M282" s="143">
        <v>0</v>
      </c>
      <c r="N282" s="216">
        <v>0</v>
      </c>
      <c r="O282" s="216">
        <v>6</v>
      </c>
      <c r="P282" s="143">
        <v>1</v>
      </c>
      <c r="Q282" s="223">
        <f t="shared" si="29"/>
        <v>30</v>
      </c>
      <c r="R282" s="143" t="str">
        <f t="shared" si="28"/>
        <v>삐에로 모자</v>
      </c>
      <c r="S282" s="144" t="s">
        <v>852</v>
      </c>
      <c r="T282" s="143" t="s">
        <v>1080</v>
      </c>
      <c r="U282" s="143">
        <v>3</v>
      </c>
      <c r="V282" s="143" t="s">
        <v>2006</v>
      </c>
      <c r="W282" s="143" t="s">
        <v>1082</v>
      </c>
      <c r="X282" s="143">
        <v>3</v>
      </c>
      <c r="Y282" s="219">
        <v>130</v>
      </c>
      <c r="Z282" s="220">
        <v>-1</v>
      </c>
      <c r="AA282" s="220">
        <v>-1</v>
      </c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</row>
    <row r="283" spans="1:37" s="39" customFormat="1">
      <c r="A283" s="216"/>
      <c r="B283" s="216">
        <v>1417</v>
      </c>
      <c r="C283" s="143" t="s">
        <v>3182</v>
      </c>
      <c r="D283" s="143" t="s">
        <v>3183</v>
      </c>
      <c r="E283" s="143" t="s">
        <v>3184</v>
      </c>
      <c r="F283" s="143" t="str">
        <f>lng_iteminfo!$O455</f>
        <v>분홍 토끼귀</v>
      </c>
      <c r="G283" s="179">
        <v>0</v>
      </c>
      <c r="H283" s="143">
        <v>0</v>
      </c>
      <c r="I283" s="143" t="s">
        <v>3188</v>
      </c>
      <c r="J283" s="143">
        <v>0</v>
      </c>
      <c r="K283" s="200" t="s">
        <v>3190</v>
      </c>
      <c r="L283" s="204">
        <v>25</v>
      </c>
      <c r="M283" s="143">
        <v>0</v>
      </c>
      <c r="N283" s="216">
        <v>1200</v>
      </c>
      <c r="O283" s="216">
        <v>0</v>
      </c>
      <c r="P283" s="143">
        <v>1</v>
      </c>
      <c r="Q283" s="223">
        <f t="shared" si="29"/>
        <v>200</v>
      </c>
      <c r="R283" s="143" t="str">
        <f t="shared" si="28"/>
        <v>분홍 토끼귀</v>
      </c>
      <c r="S283" s="144" t="s">
        <v>852</v>
      </c>
      <c r="T283" s="143" t="s">
        <v>1081</v>
      </c>
      <c r="U283" s="143">
        <v>3</v>
      </c>
      <c r="V283" s="143" t="s">
        <v>2007</v>
      </c>
      <c r="W283" s="143" t="s">
        <v>1082</v>
      </c>
      <c r="X283" s="143">
        <v>3</v>
      </c>
      <c r="Y283" s="219">
        <v>190</v>
      </c>
      <c r="Z283" s="220">
        <v>-1</v>
      </c>
      <c r="AA283" s="220">
        <v>-1</v>
      </c>
      <c r="AB283" s="216"/>
      <c r="AC283" s="216"/>
      <c r="AD283" s="216"/>
      <c r="AE283" s="216"/>
      <c r="AF283" s="216"/>
      <c r="AG283" s="216"/>
      <c r="AH283" s="216"/>
      <c r="AI283" s="216"/>
      <c r="AJ283" s="216"/>
      <c r="AK283" s="216"/>
    </row>
    <row r="284" spans="1:37" s="39" customFormat="1">
      <c r="A284" s="216"/>
      <c r="B284" s="216">
        <v>1418</v>
      </c>
      <c r="C284" s="143" t="s">
        <v>3182</v>
      </c>
      <c r="D284" s="143" t="s">
        <v>3183</v>
      </c>
      <c r="E284" s="143" t="s">
        <v>3184</v>
      </c>
      <c r="F284" s="143" t="str">
        <f>lng_iteminfo!$O456</f>
        <v>유치원 모자</v>
      </c>
      <c r="G284" s="177">
        <v>1</v>
      </c>
      <c r="H284" s="143">
        <v>0</v>
      </c>
      <c r="I284" s="143" t="s">
        <v>3191</v>
      </c>
      <c r="J284" s="143">
        <v>0</v>
      </c>
      <c r="K284" s="200" t="s">
        <v>3192</v>
      </c>
      <c r="L284" s="176">
        <v>25</v>
      </c>
      <c r="M284" s="143">
        <v>0</v>
      </c>
      <c r="N284" s="216">
        <v>0</v>
      </c>
      <c r="O284" s="216">
        <v>5</v>
      </c>
      <c r="P284" s="143">
        <v>1</v>
      </c>
      <c r="Q284" s="223">
        <f t="shared" si="29"/>
        <v>25</v>
      </c>
      <c r="R284" s="143" t="str">
        <f t="shared" si="28"/>
        <v>유치원 모자</v>
      </c>
      <c r="S284" s="144" t="s">
        <v>852</v>
      </c>
      <c r="T284" s="143" t="s">
        <v>1080</v>
      </c>
      <c r="U284" s="143">
        <v>4</v>
      </c>
      <c r="V284" s="143" t="s">
        <v>2008</v>
      </c>
      <c r="W284" s="143">
        <v>-1</v>
      </c>
      <c r="X284" s="143">
        <v>0</v>
      </c>
      <c r="Y284" s="219">
        <v>130</v>
      </c>
      <c r="Z284" s="220">
        <v>-1</v>
      </c>
      <c r="AA284" s="220">
        <v>-1</v>
      </c>
      <c r="AB284" s="216"/>
      <c r="AC284" s="216"/>
      <c r="AD284" s="216"/>
      <c r="AE284" s="216"/>
      <c r="AF284" s="216"/>
      <c r="AG284" s="216"/>
      <c r="AH284" s="216"/>
      <c r="AI284" s="216"/>
      <c r="AJ284" s="216"/>
      <c r="AK284" s="216"/>
    </row>
    <row r="285" spans="1:37" s="48" customFormat="1">
      <c r="A285" s="216"/>
      <c r="B285" s="216">
        <v>1419</v>
      </c>
      <c r="C285" s="214" t="s">
        <v>3182</v>
      </c>
      <c r="D285" s="214" t="s">
        <v>3183</v>
      </c>
      <c r="E285" s="214" t="s">
        <v>3184</v>
      </c>
      <c r="F285" s="214" t="str">
        <f>lng_iteminfo!$O457</f>
        <v>닭 모자</v>
      </c>
      <c r="G285" s="177">
        <v>1</v>
      </c>
      <c r="H285" s="214">
        <v>0</v>
      </c>
      <c r="I285" s="214" t="s">
        <v>3193</v>
      </c>
      <c r="J285" s="214">
        <v>0</v>
      </c>
      <c r="K285" s="200" t="s">
        <v>3194</v>
      </c>
      <c r="L285" s="176">
        <v>25</v>
      </c>
      <c r="M285" s="214">
        <v>0</v>
      </c>
      <c r="N285" s="216">
        <v>0</v>
      </c>
      <c r="O285" s="216">
        <v>5</v>
      </c>
      <c r="P285" s="214">
        <v>1</v>
      </c>
      <c r="Q285" s="223">
        <f t="shared" si="29"/>
        <v>25</v>
      </c>
      <c r="R285" s="214" t="str">
        <f t="shared" si="28"/>
        <v>닭 모자</v>
      </c>
      <c r="S285" s="140" t="s">
        <v>852</v>
      </c>
      <c r="T285" s="214" t="s">
        <v>1081</v>
      </c>
      <c r="U285" s="214">
        <v>4</v>
      </c>
      <c r="V285" s="146" t="s">
        <v>2009</v>
      </c>
      <c r="W285" s="214">
        <v>-1</v>
      </c>
      <c r="X285" s="214">
        <v>0</v>
      </c>
      <c r="Y285" s="219">
        <v>210</v>
      </c>
      <c r="Z285" s="220">
        <v>-1</v>
      </c>
      <c r="AA285" s="220">
        <v>-1</v>
      </c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</row>
    <row r="286" spans="1:37" s="48" customFormat="1">
      <c r="A286" s="216"/>
      <c r="B286" s="216">
        <v>1420</v>
      </c>
      <c r="C286" s="214" t="s">
        <v>3182</v>
      </c>
      <c r="D286" s="214" t="s">
        <v>3183</v>
      </c>
      <c r="E286" s="214" t="s">
        <v>3184</v>
      </c>
      <c r="F286" s="214" t="str">
        <f>lng_iteminfo!$O458</f>
        <v>흰색 중절모</v>
      </c>
      <c r="G286" s="177">
        <v>0</v>
      </c>
      <c r="H286" s="214">
        <v>0</v>
      </c>
      <c r="I286" s="214" t="s">
        <v>3193</v>
      </c>
      <c r="J286" s="214">
        <v>0</v>
      </c>
      <c r="K286" s="200" t="s">
        <v>3195</v>
      </c>
      <c r="L286" s="176">
        <v>30</v>
      </c>
      <c r="M286" s="214">
        <v>0</v>
      </c>
      <c r="N286" s="216">
        <v>0</v>
      </c>
      <c r="O286" s="216">
        <v>4</v>
      </c>
      <c r="P286" s="214">
        <v>1</v>
      </c>
      <c r="Q286" s="223">
        <f t="shared" si="29"/>
        <v>20</v>
      </c>
      <c r="R286" s="214" t="str">
        <f t="shared" si="28"/>
        <v>흰색 중절모</v>
      </c>
      <c r="S286" s="140" t="s">
        <v>852</v>
      </c>
      <c r="T286" s="214" t="s">
        <v>1082</v>
      </c>
      <c r="U286" s="214">
        <v>4</v>
      </c>
      <c r="V286" s="219" t="s">
        <v>2010</v>
      </c>
      <c r="W286" s="214">
        <v>-1</v>
      </c>
      <c r="X286" s="214">
        <v>0</v>
      </c>
      <c r="Y286" s="219">
        <v>210</v>
      </c>
      <c r="Z286" s="220">
        <v>-1</v>
      </c>
      <c r="AA286" s="220">
        <v>-1</v>
      </c>
      <c r="AB286" s="216"/>
      <c r="AC286" s="216"/>
      <c r="AD286" s="216"/>
      <c r="AE286" s="216"/>
      <c r="AF286" s="216"/>
      <c r="AG286" s="216"/>
      <c r="AH286" s="216"/>
      <c r="AI286" s="216"/>
      <c r="AJ286" s="216"/>
      <c r="AK286" s="216"/>
    </row>
    <row r="287" spans="1:37" s="48" customFormat="1">
      <c r="A287" s="216"/>
      <c r="B287" s="216">
        <v>1421</v>
      </c>
      <c r="C287" s="214" t="s">
        <v>3182</v>
      </c>
      <c r="D287" s="214" t="s">
        <v>3183</v>
      </c>
      <c r="E287" s="214" t="s">
        <v>3184</v>
      </c>
      <c r="F287" s="214" t="str">
        <f>lng_iteminfo!$O459</f>
        <v>푸른 해적 두건</v>
      </c>
      <c r="G287" s="177">
        <v>0</v>
      </c>
      <c r="H287" s="214">
        <v>0</v>
      </c>
      <c r="I287" s="214" t="s">
        <v>3180</v>
      </c>
      <c r="J287" s="214">
        <v>0</v>
      </c>
      <c r="K287" s="200" t="s">
        <v>3196</v>
      </c>
      <c r="L287" s="176">
        <v>30</v>
      </c>
      <c r="M287" s="214">
        <v>0</v>
      </c>
      <c r="N287" s="216">
        <v>0</v>
      </c>
      <c r="O287" s="216">
        <v>9</v>
      </c>
      <c r="P287" s="214">
        <v>1</v>
      </c>
      <c r="Q287" s="223">
        <f t="shared" si="29"/>
        <v>45</v>
      </c>
      <c r="R287" s="214" t="str">
        <f t="shared" si="28"/>
        <v>푸른 해적 두건</v>
      </c>
      <c r="S287" s="140" t="s">
        <v>852</v>
      </c>
      <c r="T287" s="214" t="s">
        <v>1080</v>
      </c>
      <c r="U287" s="214">
        <v>4</v>
      </c>
      <c r="V287" s="219" t="s">
        <v>2011</v>
      </c>
      <c r="W287" s="214" t="s">
        <v>1081</v>
      </c>
      <c r="X287" s="214">
        <v>4</v>
      </c>
      <c r="Y287" s="219">
        <v>90</v>
      </c>
      <c r="Z287" s="220">
        <v>-1</v>
      </c>
      <c r="AA287" s="220">
        <v>-1</v>
      </c>
      <c r="AB287" s="216"/>
      <c r="AC287" s="216"/>
      <c r="AD287" s="216"/>
      <c r="AE287" s="216"/>
      <c r="AF287" s="216"/>
      <c r="AG287" s="216"/>
      <c r="AH287" s="216"/>
      <c r="AI287" s="216"/>
      <c r="AJ287" s="216"/>
      <c r="AK287" s="216"/>
    </row>
    <row r="288" spans="1:37" s="48" customFormat="1">
      <c r="A288" s="216"/>
      <c r="B288" s="216">
        <v>1422</v>
      </c>
      <c r="C288" s="214" t="s">
        <v>3182</v>
      </c>
      <c r="D288" s="214" t="s">
        <v>3183</v>
      </c>
      <c r="E288" s="214" t="s">
        <v>3184</v>
      </c>
      <c r="F288" s="214" t="str">
        <f>lng_iteminfo!$O460</f>
        <v>분홍 신사 모자</v>
      </c>
      <c r="G288" s="177">
        <v>0</v>
      </c>
      <c r="H288" s="214">
        <v>0</v>
      </c>
      <c r="I288" s="214" t="s">
        <v>3180</v>
      </c>
      <c r="J288" s="214">
        <v>0</v>
      </c>
      <c r="K288" s="200" t="s">
        <v>3197</v>
      </c>
      <c r="L288" s="176">
        <v>30</v>
      </c>
      <c r="M288" s="214">
        <v>0</v>
      </c>
      <c r="N288" s="216">
        <v>0</v>
      </c>
      <c r="O288" s="216">
        <v>8</v>
      </c>
      <c r="P288" s="214">
        <v>1</v>
      </c>
      <c r="Q288" s="223">
        <f t="shared" si="29"/>
        <v>40</v>
      </c>
      <c r="R288" s="214" t="str">
        <f t="shared" si="28"/>
        <v>분홍 신사 모자</v>
      </c>
      <c r="S288" s="140" t="s">
        <v>852</v>
      </c>
      <c r="T288" s="214" t="s">
        <v>1080</v>
      </c>
      <c r="U288" s="214">
        <v>4</v>
      </c>
      <c r="V288" s="219" t="s">
        <v>2012</v>
      </c>
      <c r="W288" s="214" t="s">
        <v>1082</v>
      </c>
      <c r="X288" s="214">
        <v>4</v>
      </c>
      <c r="Y288" s="219">
        <v>90</v>
      </c>
      <c r="Z288" s="220">
        <v>-1</v>
      </c>
      <c r="AA288" s="220">
        <v>-1</v>
      </c>
      <c r="AB288" s="216"/>
      <c r="AC288" s="216"/>
      <c r="AD288" s="216"/>
      <c r="AE288" s="216"/>
      <c r="AF288" s="216"/>
      <c r="AG288" s="216"/>
      <c r="AH288" s="216"/>
      <c r="AI288" s="216"/>
      <c r="AJ288" s="216"/>
      <c r="AK288" s="216"/>
    </row>
    <row r="289" spans="1:37" s="48" customFormat="1">
      <c r="A289" s="216"/>
      <c r="B289" s="216">
        <v>1423</v>
      </c>
      <c r="C289" s="214" t="s">
        <v>3182</v>
      </c>
      <c r="D289" s="214" t="s">
        <v>3183</v>
      </c>
      <c r="E289" s="214" t="s">
        <v>3184</v>
      </c>
      <c r="F289" s="214" t="str">
        <f>lng_iteminfo!$O461</f>
        <v>파란 신사 모자</v>
      </c>
      <c r="G289" s="177">
        <v>0</v>
      </c>
      <c r="H289" s="214">
        <v>0</v>
      </c>
      <c r="I289" s="214" t="s">
        <v>3185</v>
      </c>
      <c r="J289" s="214">
        <v>0</v>
      </c>
      <c r="K289" s="200" t="s">
        <v>3198</v>
      </c>
      <c r="L289" s="176">
        <v>30</v>
      </c>
      <c r="M289" s="214">
        <v>0</v>
      </c>
      <c r="N289" s="216">
        <v>0</v>
      </c>
      <c r="O289" s="216">
        <v>8</v>
      </c>
      <c r="P289" s="214">
        <v>1</v>
      </c>
      <c r="Q289" s="223">
        <f t="shared" si="29"/>
        <v>40</v>
      </c>
      <c r="R289" s="214" t="str">
        <f t="shared" si="28"/>
        <v>파란 신사 모자</v>
      </c>
      <c r="S289" s="140" t="s">
        <v>852</v>
      </c>
      <c r="T289" s="214" t="s">
        <v>1081</v>
      </c>
      <c r="U289" s="214">
        <v>4</v>
      </c>
      <c r="V289" s="219" t="s">
        <v>2013</v>
      </c>
      <c r="W289" s="214" t="s">
        <v>1082</v>
      </c>
      <c r="X289" s="214">
        <v>4</v>
      </c>
      <c r="Y289" s="219">
        <v>170</v>
      </c>
      <c r="Z289" s="220">
        <v>-1</v>
      </c>
      <c r="AA289" s="220">
        <v>-1</v>
      </c>
      <c r="AB289" s="216"/>
      <c r="AC289" s="216"/>
      <c r="AD289" s="216"/>
      <c r="AE289" s="216"/>
      <c r="AF289" s="216"/>
      <c r="AG289" s="216"/>
      <c r="AH289" s="216"/>
      <c r="AI289" s="216"/>
      <c r="AJ289" s="216"/>
      <c r="AK289" s="216"/>
    </row>
    <row r="290" spans="1:37" s="48" customFormat="1">
      <c r="A290" s="216"/>
      <c r="B290" s="216">
        <v>1424</v>
      </c>
      <c r="C290" s="214" t="s">
        <v>3182</v>
      </c>
      <c r="D290" s="214" t="s">
        <v>3183</v>
      </c>
      <c r="E290" s="214" t="s">
        <v>3184</v>
      </c>
      <c r="F290" s="214" t="str">
        <f>lng_iteminfo!$O462</f>
        <v>푸른색 마린 캡</v>
      </c>
      <c r="G290" s="179">
        <v>0</v>
      </c>
      <c r="H290" s="214">
        <v>0</v>
      </c>
      <c r="I290" s="214" t="s">
        <v>3185</v>
      </c>
      <c r="J290" s="214">
        <v>0</v>
      </c>
      <c r="K290" s="200" t="s">
        <v>3199</v>
      </c>
      <c r="L290" s="204">
        <v>35</v>
      </c>
      <c r="M290" s="214">
        <v>0</v>
      </c>
      <c r="N290" s="216">
        <v>0</v>
      </c>
      <c r="O290" s="216">
        <v>6</v>
      </c>
      <c r="P290" s="214">
        <v>1</v>
      </c>
      <c r="Q290" s="223">
        <f t="shared" si="29"/>
        <v>30</v>
      </c>
      <c r="R290" s="214" t="str">
        <f t="shared" si="28"/>
        <v>푸른색 마린 캡</v>
      </c>
      <c r="S290" s="140" t="s">
        <v>852</v>
      </c>
      <c r="T290" s="214" t="s">
        <v>1080</v>
      </c>
      <c r="U290" s="214">
        <v>5</v>
      </c>
      <c r="V290" s="219" t="s">
        <v>2014</v>
      </c>
      <c r="W290" s="214">
        <v>-1</v>
      </c>
      <c r="X290" s="214">
        <v>0</v>
      </c>
      <c r="Y290" s="219">
        <v>100</v>
      </c>
      <c r="Z290" s="220">
        <v>-1</v>
      </c>
      <c r="AA290" s="220">
        <v>-1</v>
      </c>
      <c r="AB290" s="216"/>
      <c r="AC290" s="216"/>
      <c r="AD290" s="216"/>
      <c r="AE290" s="216"/>
      <c r="AF290" s="216"/>
      <c r="AG290" s="216"/>
      <c r="AH290" s="216"/>
      <c r="AI290" s="216"/>
      <c r="AJ290" s="216"/>
      <c r="AK290" s="216"/>
    </row>
    <row r="291" spans="1:37" s="48" customFormat="1">
      <c r="A291" s="216"/>
      <c r="B291" s="216">
        <v>1425</v>
      </c>
      <c r="C291" s="214" t="s">
        <v>3182</v>
      </c>
      <c r="D291" s="214" t="s">
        <v>3183</v>
      </c>
      <c r="E291" s="214" t="s">
        <v>3184</v>
      </c>
      <c r="F291" s="214" t="str">
        <f>lng_iteminfo!$O463</f>
        <v>포근한 털 모자</v>
      </c>
      <c r="G291" s="179">
        <v>1</v>
      </c>
      <c r="H291" s="214">
        <v>0</v>
      </c>
      <c r="I291" s="214" t="s">
        <v>3188</v>
      </c>
      <c r="J291" s="214">
        <v>0</v>
      </c>
      <c r="K291" s="200" t="s">
        <v>3200</v>
      </c>
      <c r="L291" s="204">
        <v>35</v>
      </c>
      <c r="M291" s="214">
        <v>0</v>
      </c>
      <c r="N291" s="216">
        <v>0</v>
      </c>
      <c r="O291" s="216">
        <v>6</v>
      </c>
      <c r="P291" s="214">
        <v>1</v>
      </c>
      <c r="Q291" s="223">
        <f t="shared" si="29"/>
        <v>30</v>
      </c>
      <c r="R291" s="214" t="str">
        <f t="shared" si="28"/>
        <v>포근한 털 모자</v>
      </c>
      <c r="S291" s="140" t="s">
        <v>852</v>
      </c>
      <c r="T291" s="214" t="s">
        <v>1081</v>
      </c>
      <c r="U291" s="214">
        <v>5</v>
      </c>
      <c r="V291" s="219" t="s">
        <v>2015</v>
      </c>
      <c r="W291" s="214">
        <v>-1</v>
      </c>
      <c r="X291" s="214">
        <v>0</v>
      </c>
      <c r="Y291" s="219">
        <v>200</v>
      </c>
      <c r="Z291" s="220">
        <v>-1</v>
      </c>
      <c r="AA291" s="220">
        <v>-1</v>
      </c>
      <c r="AB291" s="216"/>
      <c r="AC291" s="216"/>
      <c r="AD291" s="216"/>
      <c r="AE291" s="216"/>
      <c r="AF291" s="216"/>
      <c r="AG291" s="216"/>
      <c r="AH291" s="216"/>
      <c r="AI291" s="216"/>
      <c r="AJ291" s="216"/>
      <c r="AK291" s="216"/>
    </row>
    <row r="292" spans="1:37" s="48" customFormat="1">
      <c r="A292" s="216"/>
      <c r="B292" s="216">
        <v>1426</v>
      </c>
      <c r="C292" s="214" t="s">
        <v>3182</v>
      </c>
      <c r="D292" s="214" t="s">
        <v>3183</v>
      </c>
      <c r="E292" s="214" t="s">
        <v>3184</v>
      </c>
      <c r="F292" s="214" t="str">
        <f>lng_iteminfo!$O464</f>
        <v>파티 모자</v>
      </c>
      <c r="G292" s="179">
        <v>1</v>
      </c>
      <c r="H292" s="214">
        <v>0</v>
      </c>
      <c r="I292" s="214" t="s">
        <v>3188</v>
      </c>
      <c r="J292" s="214">
        <v>0</v>
      </c>
      <c r="K292" s="200" t="s">
        <v>3201</v>
      </c>
      <c r="L292" s="204">
        <v>35</v>
      </c>
      <c r="M292" s="214">
        <v>0</v>
      </c>
      <c r="N292" s="216">
        <v>0</v>
      </c>
      <c r="O292" s="216">
        <v>4</v>
      </c>
      <c r="P292" s="214">
        <v>1</v>
      </c>
      <c r="Q292" s="223">
        <f t="shared" si="29"/>
        <v>20</v>
      </c>
      <c r="R292" s="214" t="str">
        <f t="shared" si="28"/>
        <v>파티 모자</v>
      </c>
      <c r="S292" s="140" t="s">
        <v>852</v>
      </c>
      <c r="T292" s="214" t="s">
        <v>1082</v>
      </c>
      <c r="U292" s="214">
        <v>5</v>
      </c>
      <c r="V292" s="146" t="s">
        <v>2016</v>
      </c>
      <c r="W292" s="214">
        <v>-1</v>
      </c>
      <c r="X292" s="214">
        <v>0</v>
      </c>
      <c r="Y292" s="219">
        <v>200</v>
      </c>
      <c r="Z292" s="220">
        <v>-1</v>
      </c>
      <c r="AA292" s="220">
        <v>-1</v>
      </c>
      <c r="AB292" s="216"/>
      <c r="AC292" s="216"/>
      <c r="AD292" s="216"/>
      <c r="AE292" s="216"/>
      <c r="AF292" s="216"/>
      <c r="AG292" s="216"/>
      <c r="AH292" s="216"/>
      <c r="AI292" s="216"/>
      <c r="AJ292" s="216"/>
      <c r="AK292" s="216"/>
    </row>
    <row r="293" spans="1:37" s="48" customFormat="1">
      <c r="A293" s="216"/>
      <c r="B293" s="216">
        <v>1427</v>
      </c>
      <c r="C293" s="214" t="s">
        <v>3182</v>
      </c>
      <c r="D293" s="214" t="s">
        <v>3183</v>
      </c>
      <c r="E293" s="214" t="s">
        <v>3184</v>
      </c>
      <c r="F293" s="214" t="str">
        <f>lng_iteminfo!$O465</f>
        <v>따듯한 보드 고글</v>
      </c>
      <c r="G293" s="179">
        <v>0</v>
      </c>
      <c r="H293" s="214">
        <v>0</v>
      </c>
      <c r="I293" s="214" t="s">
        <v>3191</v>
      </c>
      <c r="J293" s="214">
        <v>0</v>
      </c>
      <c r="K293" s="200" t="s">
        <v>3202</v>
      </c>
      <c r="L293" s="204">
        <v>35</v>
      </c>
      <c r="M293" s="214">
        <v>0</v>
      </c>
      <c r="N293" s="216">
        <v>0</v>
      </c>
      <c r="O293" s="216">
        <v>11</v>
      </c>
      <c r="P293" s="214">
        <v>1</v>
      </c>
      <c r="Q293" s="223">
        <f t="shared" si="29"/>
        <v>55</v>
      </c>
      <c r="R293" s="214" t="str">
        <f t="shared" si="28"/>
        <v>따듯한 보드 고글</v>
      </c>
      <c r="S293" s="140" t="s">
        <v>852</v>
      </c>
      <c r="T293" s="214" t="s">
        <v>1080</v>
      </c>
      <c r="U293" s="214">
        <v>5</v>
      </c>
      <c r="V293" s="146" t="s">
        <v>2017</v>
      </c>
      <c r="W293" s="214" t="s">
        <v>1081</v>
      </c>
      <c r="X293" s="214">
        <v>5</v>
      </c>
      <c r="Y293" s="219">
        <v>50</v>
      </c>
      <c r="Z293" s="220">
        <v>-1</v>
      </c>
      <c r="AA293" s="220">
        <v>-1</v>
      </c>
      <c r="AB293" s="216"/>
      <c r="AC293" s="216"/>
      <c r="AD293" s="216"/>
      <c r="AE293" s="216"/>
      <c r="AF293" s="216"/>
      <c r="AG293" s="216"/>
      <c r="AH293" s="216"/>
      <c r="AI293" s="216"/>
      <c r="AJ293" s="216"/>
      <c r="AK293" s="216"/>
    </row>
    <row r="294" spans="1:37" s="48" customFormat="1">
      <c r="A294" s="216"/>
      <c r="B294" s="216">
        <v>1428</v>
      </c>
      <c r="C294" s="214" t="s">
        <v>3182</v>
      </c>
      <c r="D294" s="214" t="s">
        <v>3183</v>
      </c>
      <c r="E294" s="214" t="s">
        <v>3184</v>
      </c>
      <c r="F294" s="214" t="str">
        <f>lng_iteminfo!$O466</f>
        <v>붉은 카우보이 모자</v>
      </c>
      <c r="G294" s="179">
        <v>0</v>
      </c>
      <c r="H294" s="214">
        <v>0</v>
      </c>
      <c r="I294" s="214" t="s">
        <v>3191</v>
      </c>
      <c r="J294" s="214">
        <v>0</v>
      </c>
      <c r="K294" s="200" t="s">
        <v>3203</v>
      </c>
      <c r="L294" s="204">
        <v>40</v>
      </c>
      <c r="M294" s="214">
        <v>0</v>
      </c>
      <c r="N294" s="216">
        <v>0</v>
      </c>
      <c r="O294" s="216">
        <v>10</v>
      </c>
      <c r="P294" s="214">
        <v>1</v>
      </c>
      <c r="Q294" s="223">
        <f t="shared" si="29"/>
        <v>50</v>
      </c>
      <c r="R294" s="214" t="str">
        <f t="shared" si="28"/>
        <v>붉은 카우보이 모자</v>
      </c>
      <c r="S294" s="140" t="s">
        <v>852</v>
      </c>
      <c r="T294" s="214" t="s">
        <v>1080</v>
      </c>
      <c r="U294" s="214">
        <v>5</v>
      </c>
      <c r="V294" s="219" t="s">
        <v>2018</v>
      </c>
      <c r="W294" s="214" t="s">
        <v>1082</v>
      </c>
      <c r="X294" s="214">
        <v>5</v>
      </c>
      <c r="Y294" s="219">
        <v>50</v>
      </c>
      <c r="Z294" s="220">
        <v>-1</v>
      </c>
      <c r="AA294" s="220">
        <v>-1</v>
      </c>
      <c r="AB294" s="216"/>
      <c r="AC294" s="216"/>
      <c r="AD294" s="216"/>
      <c r="AE294" s="216"/>
      <c r="AF294" s="216"/>
      <c r="AG294" s="216"/>
      <c r="AH294" s="216"/>
      <c r="AI294" s="216"/>
      <c r="AJ294" s="216"/>
      <c r="AK294" s="216"/>
    </row>
    <row r="295" spans="1:37" s="48" customFormat="1">
      <c r="A295" s="216"/>
      <c r="B295" s="216">
        <v>1429</v>
      </c>
      <c r="C295" s="214" t="s">
        <v>3182</v>
      </c>
      <c r="D295" s="214" t="s">
        <v>3183</v>
      </c>
      <c r="E295" s="214" t="s">
        <v>3184</v>
      </c>
      <c r="F295" s="214" t="str">
        <f>lng_iteminfo!$O467</f>
        <v>분혼 젖소무늬 캡</v>
      </c>
      <c r="G295" s="179">
        <v>0</v>
      </c>
      <c r="H295" s="214">
        <v>0</v>
      </c>
      <c r="I295" s="214" t="s">
        <v>3193</v>
      </c>
      <c r="J295" s="214">
        <v>0</v>
      </c>
      <c r="K295" s="200" t="s">
        <v>3204</v>
      </c>
      <c r="L295" s="204">
        <v>40</v>
      </c>
      <c r="M295" s="214">
        <v>0</v>
      </c>
      <c r="N295" s="216">
        <v>0</v>
      </c>
      <c r="O295" s="216">
        <v>10</v>
      </c>
      <c r="P295" s="214">
        <v>1</v>
      </c>
      <c r="Q295" s="223">
        <f t="shared" si="29"/>
        <v>50</v>
      </c>
      <c r="R295" s="214" t="str">
        <f t="shared" si="28"/>
        <v>분혼 젖소무늬 캡</v>
      </c>
      <c r="S295" s="140" t="s">
        <v>852</v>
      </c>
      <c r="T295" s="214" t="s">
        <v>1081</v>
      </c>
      <c r="U295" s="214">
        <v>5</v>
      </c>
      <c r="V295" s="219" t="s">
        <v>2019</v>
      </c>
      <c r="W295" s="214" t="s">
        <v>1082</v>
      </c>
      <c r="X295" s="214">
        <v>5</v>
      </c>
      <c r="Y295" s="219">
        <v>150</v>
      </c>
      <c r="Z295" s="220">
        <v>-1</v>
      </c>
      <c r="AA295" s="220">
        <v>-1</v>
      </c>
      <c r="AB295" s="216"/>
      <c r="AC295" s="216"/>
      <c r="AD295" s="216"/>
      <c r="AE295" s="216"/>
      <c r="AF295" s="216"/>
      <c r="AG295" s="216"/>
      <c r="AH295" s="216"/>
      <c r="AI295" s="216"/>
      <c r="AJ295" s="216"/>
      <c r="AK295" s="216"/>
    </row>
    <row r="296" spans="1:37" s="48" customFormat="1">
      <c r="A296" s="216"/>
      <c r="B296" s="216">
        <v>1430</v>
      </c>
      <c r="C296" s="214" t="s">
        <v>3182</v>
      </c>
      <c r="D296" s="214" t="s">
        <v>3183</v>
      </c>
      <c r="E296" s="214" t="s">
        <v>3184</v>
      </c>
      <c r="F296" s="214" t="str">
        <f>lng_iteminfo!$O468</f>
        <v>마녀 모자</v>
      </c>
      <c r="G296" s="177">
        <v>0</v>
      </c>
      <c r="H296" s="214">
        <v>0</v>
      </c>
      <c r="I296" s="214" t="s">
        <v>3193</v>
      </c>
      <c r="J296" s="214">
        <v>0</v>
      </c>
      <c r="K296" s="200" t="s">
        <v>3205</v>
      </c>
      <c r="L296" s="176">
        <v>40</v>
      </c>
      <c r="M296" s="214">
        <v>0</v>
      </c>
      <c r="N296" s="216">
        <v>0</v>
      </c>
      <c r="O296" s="216">
        <v>7</v>
      </c>
      <c r="P296" s="214">
        <v>1</v>
      </c>
      <c r="Q296" s="223">
        <f t="shared" si="29"/>
        <v>35</v>
      </c>
      <c r="R296" s="214" t="str">
        <f t="shared" si="28"/>
        <v>마녀 모자</v>
      </c>
      <c r="S296" s="140" t="s">
        <v>852</v>
      </c>
      <c r="T296" s="214" t="s">
        <v>1080</v>
      </c>
      <c r="U296" s="214">
        <v>6</v>
      </c>
      <c r="V296" s="219" t="s">
        <v>2020</v>
      </c>
      <c r="W296" s="214">
        <v>-1</v>
      </c>
      <c r="X296" s="214">
        <v>0</v>
      </c>
      <c r="Y296" s="219">
        <v>70</v>
      </c>
      <c r="Z296" s="220">
        <v>-1</v>
      </c>
      <c r="AA296" s="220">
        <v>-1</v>
      </c>
      <c r="AB296" s="216"/>
      <c r="AC296" s="216"/>
      <c r="AD296" s="216"/>
      <c r="AE296" s="216"/>
      <c r="AF296" s="216"/>
      <c r="AG296" s="216"/>
      <c r="AH296" s="216"/>
      <c r="AI296" s="216"/>
      <c r="AJ296" s="216"/>
      <c r="AK296" s="216"/>
    </row>
    <row r="297" spans="1:37" s="48" customFormat="1">
      <c r="A297" s="216"/>
      <c r="B297" s="216">
        <v>1431</v>
      </c>
      <c r="C297" s="214" t="s">
        <v>3182</v>
      </c>
      <c r="D297" s="214" t="s">
        <v>3183</v>
      </c>
      <c r="E297" s="214" t="s">
        <v>3184</v>
      </c>
      <c r="F297" s="214" t="str">
        <f>lng_iteminfo!$O469</f>
        <v>보석 왕관</v>
      </c>
      <c r="G297" s="177">
        <v>1</v>
      </c>
      <c r="H297" s="214">
        <v>0</v>
      </c>
      <c r="I297" s="214" t="s">
        <v>3180</v>
      </c>
      <c r="J297" s="214">
        <v>0</v>
      </c>
      <c r="K297" s="200" t="s">
        <v>3206</v>
      </c>
      <c r="L297" s="176">
        <v>40</v>
      </c>
      <c r="M297" s="214">
        <v>0</v>
      </c>
      <c r="N297" s="216">
        <v>0</v>
      </c>
      <c r="O297" s="216">
        <v>7</v>
      </c>
      <c r="P297" s="214">
        <v>1</v>
      </c>
      <c r="Q297" s="223">
        <f t="shared" si="29"/>
        <v>35</v>
      </c>
      <c r="R297" s="214" t="str">
        <f t="shared" si="28"/>
        <v>보석 왕관</v>
      </c>
      <c r="S297" s="140" t="s">
        <v>852</v>
      </c>
      <c r="T297" s="214" t="s">
        <v>1081</v>
      </c>
      <c r="U297" s="214">
        <v>6</v>
      </c>
      <c r="V297" s="146" t="s">
        <v>2021</v>
      </c>
      <c r="W297" s="214">
        <v>-1</v>
      </c>
      <c r="X297" s="214">
        <v>0</v>
      </c>
      <c r="Y297" s="219">
        <v>190</v>
      </c>
      <c r="Z297" s="220">
        <v>-1</v>
      </c>
      <c r="AA297" s="220">
        <v>-1</v>
      </c>
      <c r="AB297" s="216"/>
      <c r="AC297" s="216"/>
      <c r="AD297" s="216"/>
      <c r="AE297" s="216"/>
      <c r="AF297" s="216"/>
      <c r="AG297" s="216"/>
      <c r="AH297" s="216"/>
      <c r="AI297" s="216"/>
      <c r="AJ297" s="216"/>
      <c r="AK297" s="216"/>
    </row>
    <row r="298" spans="1:37" s="48" customFormat="1">
      <c r="A298" s="216"/>
      <c r="B298" s="216">
        <v>1432</v>
      </c>
      <c r="C298" s="214" t="s">
        <v>3182</v>
      </c>
      <c r="D298" s="214" t="s">
        <v>3183</v>
      </c>
      <c r="E298" s="214" t="s">
        <v>3184</v>
      </c>
      <c r="F298" s="214" t="str">
        <f>lng_iteminfo!$O470</f>
        <v>간호사 모자</v>
      </c>
      <c r="G298" s="177">
        <v>1</v>
      </c>
      <c r="H298" s="214">
        <v>0</v>
      </c>
      <c r="I298" s="214" t="s">
        <v>3180</v>
      </c>
      <c r="J298" s="214">
        <v>0</v>
      </c>
      <c r="K298" s="200" t="s">
        <v>3207</v>
      </c>
      <c r="L298" s="176">
        <v>45</v>
      </c>
      <c r="M298" s="214">
        <v>0</v>
      </c>
      <c r="N298" s="216">
        <v>0</v>
      </c>
      <c r="O298" s="216">
        <v>5</v>
      </c>
      <c r="P298" s="214">
        <v>1</v>
      </c>
      <c r="Q298" s="223">
        <f>IF(IF(N298/2&lt;&gt;0,N298/2, O298*5) &gt; 200, 200, IF(N298/2&lt;&gt;0,N298/2, O298*5))</f>
        <v>25</v>
      </c>
      <c r="R298" s="214" t="str">
        <f t="shared" ref="R298:R329" si="30">F298</f>
        <v>간호사 모자</v>
      </c>
      <c r="S298" s="140" t="s">
        <v>852</v>
      </c>
      <c r="T298" s="214" t="s">
        <v>1082</v>
      </c>
      <c r="U298" s="214">
        <v>6</v>
      </c>
      <c r="V298" s="146" t="s">
        <v>2022</v>
      </c>
      <c r="W298" s="214">
        <v>-1</v>
      </c>
      <c r="X298" s="214">
        <v>0</v>
      </c>
      <c r="Y298" s="219">
        <v>190</v>
      </c>
      <c r="Z298" s="220">
        <v>-1</v>
      </c>
      <c r="AA298" s="220">
        <v>-1</v>
      </c>
      <c r="AB298" s="216"/>
      <c r="AC298" s="216"/>
      <c r="AD298" s="216"/>
      <c r="AE298" s="216"/>
      <c r="AF298" s="216"/>
      <c r="AG298" s="216"/>
      <c r="AH298" s="216"/>
      <c r="AI298" s="216"/>
      <c r="AJ298" s="216"/>
      <c r="AK298" s="216"/>
    </row>
    <row r="299" spans="1:37" s="48" customFormat="1">
      <c r="A299" s="216"/>
      <c r="B299" s="216">
        <v>1433</v>
      </c>
      <c r="C299" s="214" t="s">
        <v>3182</v>
      </c>
      <c r="D299" s="214" t="s">
        <v>3183</v>
      </c>
      <c r="E299" s="214" t="s">
        <v>3184</v>
      </c>
      <c r="F299" s="214" t="str">
        <f>lng_iteminfo!$O471</f>
        <v>리얼한 아프로 가발</v>
      </c>
      <c r="G299" s="177">
        <v>0</v>
      </c>
      <c r="H299" s="214">
        <v>0</v>
      </c>
      <c r="I299" s="214" t="s">
        <v>3185</v>
      </c>
      <c r="J299" s="214">
        <v>0</v>
      </c>
      <c r="K299" s="200" t="s">
        <v>3208</v>
      </c>
      <c r="L299" s="176">
        <v>45</v>
      </c>
      <c r="M299" s="214">
        <v>0</v>
      </c>
      <c r="N299" s="216">
        <v>0</v>
      </c>
      <c r="O299" s="216">
        <v>5</v>
      </c>
      <c r="P299" s="214">
        <v>1</v>
      </c>
      <c r="Q299" s="223">
        <f t="shared" si="29"/>
        <v>25</v>
      </c>
      <c r="R299" s="214" t="str">
        <f t="shared" si="30"/>
        <v>리얼한 아프로 가발</v>
      </c>
      <c r="S299" s="140" t="s">
        <v>852</v>
      </c>
      <c r="T299" s="214" t="s">
        <v>1080</v>
      </c>
      <c r="U299" s="214">
        <v>6</v>
      </c>
      <c r="V299" s="219" t="s">
        <v>2023</v>
      </c>
      <c r="W299" s="214" t="s">
        <v>1081</v>
      </c>
      <c r="X299" s="214">
        <v>6</v>
      </c>
      <c r="Y299" s="219">
        <v>10</v>
      </c>
      <c r="Z299" s="220">
        <v>-1</v>
      </c>
      <c r="AA299" s="220">
        <v>-1</v>
      </c>
      <c r="AB299" s="216"/>
      <c r="AC299" s="216"/>
      <c r="AD299" s="216"/>
      <c r="AE299" s="216"/>
      <c r="AF299" s="216"/>
      <c r="AG299" s="216"/>
      <c r="AH299" s="216"/>
      <c r="AI299" s="216"/>
      <c r="AJ299" s="216"/>
      <c r="AK299" s="216"/>
    </row>
    <row r="300" spans="1:37" s="48" customFormat="1">
      <c r="A300" s="216"/>
      <c r="B300" s="216">
        <v>1434</v>
      </c>
      <c r="C300" s="214" t="s">
        <v>3182</v>
      </c>
      <c r="D300" s="214" t="s">
        <v>3183</v>
      </c>
      <c r="E300" s="214" t="s">
        <v>3184</v>
      </c>
      <c r="F300" s="214" t="str">
        <f>lng_iteminfo!$O472</f>
        <v>화려한 꽃 머리띠</v>
      </c>
      <c r="G300" s="177">
        <v>0</v>
      </c>
      <c r="H300" s="214">
        <v>0</v>
      </c>
      <c r="I300" s="214" t="s">
        <v>3185</v>
      </c>
      <c r="J300" s="214">
        <v>0</v>
      </c>
      <c r="K300" s="200" t="s">
        <v>3209</v>
      </c>
      <c r="L300" s="176">
        <v>45</v>
      </c>
      <c r="M300" s="214">
        <v>0</v>
      </c>
      <c r="N300" s="216">
        <v>0</v>
      </c>
      <c r="O300" s="216">
        <v>11</v>
      </c>
      <c r="P300" s="214">
        <v>1</v>
      </c>
      <c r="Q300" s="223">
        <f t="shared" si="29"/>
        <v>55</v>
      </c>
      <c r="R300" s="214" t="str">
        <f t="shared" si="30"/>
        <v>화려한 꽃 머리띠</v>
      </c>
      <c r="S300" s="140" t="s">
        <v>852</v>
      </c>
      <c r="T300" s="214" t="s">
        <v>1080</v>
      </c>
      <c r="U300" s="214">
        <v>6</v>
      </c>
      <c r="V300" s="146" t="s">
        <v>2024</v>
      </c>
      <c r="W300" s="214" t="s">
        <v>1082</v>
      </c>
      <c r="X300" s="214">
        <v>6</v>
      </c>
      <c r="Y300" s="219">
        <v>10</v>
      </c>
      <c r="Z300" s="220">
        <v>-1</v>
      </c>
      <c r="AA300" s="220">
        <v>-1</v>
      </c>
      <c r="AB300" s="216"/>
      <c r="AC300" s="216"/>
      <c r="AD300" s="216"/>
      <c r="AE300" s="216"/>
      <c r="AF300" s="216"/>
      <c r="AG300" s="216"/>
      <c r="AH300" s="216"/>
      <c r="AI300" s="216"/>
      <c r="AJ300" s="216"/>
      <c r="AK300" s="216"/>
    </row>
    <row r="301" spans="1:37" s="48" customFormat="1">
      <c r="A301" s="216"/>
      <c r="B301" s="216">
        <v>1435</v>
      </c>
      <c r="C301" s="214" t="s">
        <v>3182</v>
      </c>
      <c r="D301" s="214" t="s">
        <v>3183</v>
      </c>
      <c r="E301" s="214" t="s">
        <v>3184</v>
      </c>
      <c r="F301" s="214" t="str">
        <f>lng_iteminfo!$O473</f>
        <v>파란 삐에로 모자</v>
      </c>
      <c r="G301" s="177">
        <v>0</v>
      </c>
      <c r="H301" s="214">
        <v>0</v>
      </c>
      <c r="I301" s="214" t="s">
        <v>3188</v>
      </c>
      <c r="J301" s="214">
        <v>0</v>
      </c>
      <c r="K301" s="200" t="s">
        <v>3210</v>
      </c>
      <c r="L301" s="176">
        <v>45</v>
      </c>
      <c r="M301" s="214">
        <v>0</v>
      </c>
      <c r="N301" s="216">
        <v>0</v>
      </c>
      <c r="O301" s="216">
        <v>11</v>
      </c>
      <c r="P301" s="214">
        <v>1</v>
      </c>
      <c r="Q301" s="223">
        <f t="shared" si="29"/>
        <v>55</v>
      </c>
      <c r="R301" s="214" t="str">
        <f t="shared" si="30"/>
        <v>파란 삐에로 모자</v>
      </c>
      <c r="S301" s="140" t="s">
        <v>852</v>
      </c>
      <c r="T301" s="214" t="s">
        <v>1081</v>
      </c>
      <c r="U301" s="214">
        <v>6</v>
      </c>
      <c r="V301" s="219" t="s">
        <v>2025</v>
      </c>
      <c r="W301" s="214" t="s">
        <v>1082</v>
      </c>
      <c r="X301" s="214">
        <v>6</v>
      </c>
      <c r="Y301" s="219">
        <v>130</v>
      </c>
      <c r="Z301" s="220">
        <v>-1</v>
      </c>
      <c r="AA301" s="220">
        <v>-1</v>
      </c>
      <c r="AB301" s="216"/>
      <c r="AC301" s="216"/>
      <c r="AD301" s="216"/>
      <c r="AE301" s="216"/>
      <c r="AF301" s="216"/>
      <c r="AG301" s="216"/>
      <c r="AH301" s="216"/>
      <c r="AI301" s="216"/>
      <c r="AJ301" s="216"/>
      <c r="AK301" s="216"/>
    </row>
    <row r="302" spans="1:37" s="48" customFormat="1">
      <c r="A302" s="216"/>
      <c r="B302" s="219">
        <v>1450</v>
      </c>
      <c r="C302" s="141" t="s">
        <v>3182</v>
      </c>
      <c r="D302" s="141" t="s">
        <v>3183</v>
      </c>
      <c r="E302" s="141" t="s">
        <v>3211</v>
      </c>
      <c r="F302" s="141" t="str">
        <f>lng_iteminfo!$O474</f>
        <v>포크 장식</v>
      </c>
      <c r="G302" s="180">
        <v>1</v>
      </c>
      <c r="H302" s="141">
        <v>0</v>
      </c>
      <c r="I302" s="141" t="s">
        <v>3180</v>
      </c>
      <c r="J302" s="141">
        <v>0</v>
      </c>
      <c r="K302" s="200" t="s">
        <v>3212</v>
      </c>
      <c r="L302" s="204">
        <v>0</v>
      </c>
      <c r="M302" s="141">
        <v>0</v>
      </c>
      <c r="N302" s="216">
        <v>340</v>
      </c>
      <c r="O302" s="216">
        <v>0</v>
      </c>
      <c r="P302" s="141">
        <v>1</v>
      </c>
      <c r="Q302" s="223">
        <f t="shared" si="29"/>
        <v>170</v>
      </c>
      <c r="R302" s="141" t="str">
        <f t="shared" si="30"/>
        <v>포크 장식</v>
      </c>
      <c r="S302" s="142" t="s">
        <v>852</v>
      </c>
      <c r="T302" s="141" t="s">
        <v>1083</v>
      </c>
      <c r="U302" s="141">
        <v>1</v>
      </c>
      <c r="V302" s="141" t="s">
        <v>2026</v>
      </c>
      <c r="W302" s="141">
        <v>-1</v>
      </c>
      <c r="X302" s="141">
        <v>0</v>
      </c>
      <c r="Y302" s="220">
        <v>240</v>
      </c>
      <c r="Z302" s="220">
        <v>-1</v>
      </c>
      <c r="AA302" s="220">
        <v>-1</v>
      </c>
      <c r="AB302" s="216"/>
      <c r="AC302" s="216"/>
      <c r="AD302" s="216"/>
      <c r="AE302" s="216"/>
      <c r="AF302" s="216"/>
      <c r="AG302" s="216"/>
      <c r="AH302" s="216"/>
      <c r="AI302" s="216"/>
      <c r="AJ302" s="216"/>
      <c r="AK302" s="216"/>
    </row>
    <row r="303" spans="1:37" s="48" customFormat="1">
      <c r="A303" s="216"/>
      <c r="B303" s="219">
        <v>1451</v>
      </c>
      <c r="C303" s="141" t="s">
        <v>3182</v>
      </c>
      <c r="D303" s="141" t="s">
        <v>3183</v>
      </c>
      <c r="E303" s="141" t="s">
        <v>3211</v>
      </c>
      <c r="F303" s="141" t="str">
        <f>lng_iteminfo!$O475</f>
        <v>작은 UFO 장식</v>
      </c>
      <c r="G303" s="180">
        <v>0</v>
      </c>
      <c r="H303" s="141">
        <v>0</v>
      </c>
      <c r="I303" s="141" t="s">
        <v>3185</v>
      </c>
      <c r="J303" s="141">
        <v>0</v>
      </c>
      <c r="K303" s="200" t="s">
        <v>3213</v>
      </c>
      <c r="L303" s="204">
        <v>0</v>
      </c>
      <c r="M303" s="141">
        <v>0</v>
      </c>
      <c r="N303" s="216">
        <v>360</v>
      </c>
      <c r="O303" s="216">
        <v>0</v>
      </c>
      <c r="P303" s="141">
        <v>1</v>
      </c>
      <c r="Q303" s="223">
        <f t="shared" si="29"/>
        <v>180</v>
      </c>
      <c r="R303" s="141" t="str">
        <f t="shared" si="30"/>
        <v>작은 UFO 장식</v>
      </c>
      <c r="S303" s="142" t="s">
        <v>852</v>
      </c>
      <c r="T303" s="141" t="s">
        <v>1084</v>
      </c>
      <c r="U303" s="141">
        <v>1</v>
      </c>
      <c r="V303" s="141" t="s">
        <v>2027</v>
      </c>
      <c r="W303" s="141">
        <v>-1</v>
      </c>
      <c r="X303" s="141">
        <v>0</v>
      </c>
      <c r="Y303" s="220">
        <v>240</v>
      </c>
      <c r="Z303" s="220">
        <v>-1</v>
      </c>
      <c r="AA303" s="220">
        <v>-1</v>
      </c>
      <c r="AB303" s="216"/>
      <c r="AC303" s="216"/>
      <c r="AD303" s="216"/>
      <c r="AE303" s="216"/>
      <c r="AF303" s="216"/>
      <c r="AG303" s="216"/>
      <c r="AH303" s="216"/>
      <c r="AI303" s="216"/>
      <c r="AJ303" s="216"/>
      <c r="AK303" s="216"/>
    </row>
    <row r="304" spans="1:37" s="48" customFormat="1">
      <c r="A304" s="216"/>
      <c r="B304" s="219">
        <v>1452</v>
      </c>
      <c r="C304" s="141" t="s">
        <v>3182</v>
      </c>
      <c r="D304" s="141" t="s">
        <v>3183</v>
      </c>
      <c r="E304" s="141" t="s">
        <v>3214</v>
      </c>
      <c r="F304" s="141" t="str">
        <f>lng_iteminfo!$O476</f>
        <v>유치원 가방</v>
      </c>
      <c r="G304" s="180">
        <v>1</v>
      </c>
      <c r="H304" s="141">
        <v>0</v>
      </c>
      <c r="I304" s="141" t="s">
        <v>3185</v>
      </c>
      <c r="J304" s="141">
        <v>0</v>
      </c>
      <c r="K304" s="200" t="s">
        <v>3215</v>
      </c>
      <c r="L304" s="204">
        <v>0</v>
      </c>
      <c r="M304" s="141">
        <v>0</v>
      </c>
      <c r="N304" s="216">
        <v>0</v>
      </c>
      <c r="O304" s="216">
        <v>2</v>
      </c>
      <c r="P304" s="141">
        <v>1</v>
      </c>
      <c r="Q304" s="223">
        <f t="shared" si="29"/>
        <v>10</v>
      </c>
      <c r="R304" s="141" t="str">
        <f t="shared" si="30"/>
        <v>유치원 가방</v>
      </c>
      <c r="S304" s="142" t="s">
        <v>852</v>
      </c>
      <c r="T304" s="141" t="s">
        <v>1082</v>
      </c>
      <c r="U304" s="141">
        <v>1</v>
      </c>
      <c r="V304" s="141" t="s">
        <v>2028</v>
      </c>
      <c r="W304" s="141">
        <v>-1</v>
      </c>
      <c r="X304" s="141">
        <v>0</v>
      </c>
      <c r="Y304" s="220">
        <v>240</v>
      </c>
      <c r="Z304" s="220">
        <v>-1</v>
      </c>
      <c r="AA304" s="220">
        <v>-1</v>
      </c>
      <c r="AB304" s="216"/>
      <c r="AC304" s="216"/>
      <c r="AD304" s="216"/>
      <c r="AE304" s="216"/>
      <c r="AF304" s="216"/>
      <c r="AG304" s="216"/>
      <c r="AH304" s="216"/>
      <c r="AI304" s="216"/>
      <c r="AJ304" s="216"/>
      <c r="AK304" s="216"/>
    </row>
    <row r="305" spans="1:37" s="48" customFormat="1">
      <c r="A305" s="216"/>
      <c r="B305" s="219">
        <v>1453</v>
      </c>
      <c r="C305" s="141" t="s">
        <v>3182</v>
      </c>
      <c r="D305" s="141" t="s">
        <v>3183</v>
      </c>
      <c r="E305" s="141" t="s">
        <v>3214</v>
      </c>
      <c r="F305" s="141" t="str">
        <f>lng_iteminfo!$O477</f>
        <v>3등급 마크</v>
      </c>
      <c r="G305" s="180">
        <v>0</v>
      </c>
      <c r="H305" s="141">
        <v>0</v>
      </c>
      <c r="I305" s="141" t="s">
        <v>3188</v>
      </c>
      <c r="J305" s="141">
        <v>0</v>
      </c>
      <c r="K305" s="200" t="s">
        <v>3216</v>
      </c>
      <c r="L305" s="204">
        <v>0</v>
      </c>
      <c r="M305" s="141">
        <v>0</v>
      </c>
      <c r="N305" s="216">
        <v>0</v>
      </c>
      <c r="O305" s="216">
        <v>3</v>
      </c>
      <c r="P305" s="141">
        <v>1</v>
      </c>
      <c r="Q305" s="223">
        <f t="shared" si="29"/>
        <v>15</v>
      </c>
      <c r="R305" s="141" t="str">
        <f t="shared" si="30"/>
        <v>3등급 마크</v>
      </c>
      <c r="S305" s="142" t="s">
        <v>852</v>
      </c>
      <c r="T305" s="141" t="s">
        <v>1083</v>
      </c>
      <c r="U305" s="141">
        <v>1</v>
      </c>
      <c r="V305" s="141" t="s">
        <v>2029</v>
      </c>
      <c r="W305" s="141" t="s">
        <v>1084</v>
      </c>
      <c r="X305" s="141">
        <v>1</v>
      </c>
      <c r="Y305" s="220">
        <v>230</v>
      </c>
      <c r="Z305" s="220">
        <v>-1</v>
      </c>
      <c r="AA305" s="220">
        <v>-1</v>
      </c>
      <c r="AB305" s="216"/>
      <c r="AC305" s="216"/>
      <c r="AD305" s="216"/>
      <c r="AE305" s="216"/>
      <c r="AF305" s="216"/>
      <c r="AG305" s="216"/>
      <c r="AH305" s="216"/>
      <c r="AI305" s="216"/>
      <c r="AJ305" s="216"/>
      <c r="AK305" s="216"/>
    </row>
    <row r="306" spans="1:37" s="48" customFormat="1">
      <c r="A306" s="216"/>
      <c r="B306" s="219">
        <v>1454</v>
      </c>
      <c r="C306" s="141" t="s">
        <v>3182</v>
      </c>
      <c r="D306" s="141" t="s">
        <v>3183</v>
      </c>
      <c r="E306" s="141" t="s">
        <v>3214</v>
      </c>
      <c r="F306" s="141" t="str">
        <f>lng_iteminfo!$O478</f>
        <v>집배원 가방</v>
      </c>
      <c r="G306" s="180">
        <v>0</v>
      </c>
      <c r="H306" s="141">
        <v>0</v>
      </c>
      <c r="I306" s="141" t="s">
        <v>3188</v>
      </c>
      <c r="J306" s="141">
        <v>0</v>
      </c>
      <c r="K306" s="200" t="s">
        <v>3217</v>
      </c>
      <c r="L306" s="204">
        <v>0</v>
      </c>
      <c r="M306" s="141">
        <v>0</v>
      </c>
      <c r="N306" s="216">
        <v>0</v>
      </c>
      <c r="O306" s="216">
        <v>3</v>
      </c>
      <c r="P306" s="141">
        <v>1</v>
      </c>
      <c r="Q306" s="223">
        <f t="shared" si="29"/>
        <v>15</v>
      </c>
      <c r="R306" s="141" t="str">
        <f t="shared" si="30"/>
        <v>집배원 가방</v>
      </c>
      <c r="S306" s="142" t="s">
        <v>852</v>
      </c>
      <c r="T306" s="141" t="s">
        <v>1083</v>
      </c>
      <c r="U306" s="141">
        <v>1</v>
      </c>
      <c r="V306" s="141" t="s">
        <v>2030</v>
      </c>
      <c r="W306" s="141" t="s">
        <v>1082</v>
      </c>
      <c r="X306" s="141">
        <v>1</v>
      </c>
      <c r="Y306" s="220">
        <v>230</v>
      </c>
      <c r="Z306" s="220">
        <v>-1</v>
      </c>
      <c r="AA306" s="220">
        <v>-1</v>
      </c>
      <c r="AB306" s="216"/>
      <c r="AC306" s="216"/>
      <c r="AD306" s="216"/>
      <c r="AE306" s="216"/>
      <c r="AF306" s="216"/>
      <c r="AG306" s="216"/>
      <c r="AH306" s="216"/>
      <c r="AI306" s="216"/>
      <c r="AJ306" s="216"/>
      <c r="AK306" s="216"/>
    </row>
    <row r="307" spans="1:37" s="48" customFormat="1">
      <c r="A307" s="216"/>
      <c r="B307" s="219">
        <v>1455</v>
      </c>
      <c r="C307" s="141" t="s">
        <v>3182</v>
      </c>
      <c r="D307" s="141" t="s">
        <v>3183</v>
      </c>
      <c r="E307" s="141" t="s">
        <v>3214</v>
      </c>
      <c r="F307" s="141" t="str">
        <f>lng_iteminfo!$O479</f>
        <v>장식용 리본</v>
      </c>
      <c r="G307" s="180">
        <v>0</v>
      </c>
      <c r="H307" s="141">
        <v>0</v>
      </c>
      <c r="I307" s="141" t="s">
        <v>3191</v>
      </c>
      <c r="J307" s="141">
        <v>0</v>
      </c>
      <c r="K307" s="200" t="s">
        <v>3218</v>
      </c>
      <c r="L307" s="204">
        <v>0</v>
      </c>
      <c r="M307" s="141">
        <v>0</v>
      </c>
      <c r="N307" s="216">
        <v>1100</v>
      </c>
      <c r="O307" s="216">
        <v>0</v>
      </c>
      <c r="P307" s="141">
        <v>1</v>
      </c>
      <c r="Q307" s="223">
        <f t="shared" si="29"/>
        <v>200</v>
      </c>
      <c r="R307" s="141" t="str">
        <f t="shared" si="30"/>
        <v>장식용 리본</v>
      </c>
      <c r="S307" s="142" t="s">
        <v>852</v>
      </c>
      <c r="T307" s="141" t="s">
        <v>1084</v>
      </c>
      <c r="U307" s="141">
        <v>1</v>
      </c>
      <c r="V307" s="141" t="s">
        <v>2031</v>
      </c>
      <c r="W307" s="141" t="s">
        <v>1082</v>
      </c>
      <c r="X307" s="141">
        <v>1</v>
      </c>
      <c r="Y307" s="220">
        <v>230</v>
      </c>
      <c r="Z307" s="220">
        <v>-1</v>
      </c>
      <c r="AA307" s="220">
        <v>-1</v>
      </c>
      <c r="AB307" s="216"/>
      <c r="AC307" s="216"/>
      <c r="AD307" s="216"/>
      <c r="AE307" s="216"/>
      <c r="AF307" s="216"/>
      <c r="AG307" s="216"/>
      <c r="AH307" s="216"/>
      <c r="AI307" s="216"/>
      <c r="AJ307" s="216"/>
      <c r="AK307" s="216"/>
    </row>
    <row r="308" spans="1:37" s="48" customFormat="1">
      <c r="A308" s="216"/>
      <c r="B308" s="219">
        <v>1456</v>
      </c>
      <c r="C308" s="141" t="s">
        <v>3182</v>
      </c>
      <c r="D308" s="141" t="s">
        <v>3183</v>
      </c>
      <c r="E308" s="141" t="s">
        <v>3214</v>
      </c>
      <c r="F308" s="141" t="str">
        <f>lng_iteminfo!$O480</f>
        <v>하얀 날개</v>
      </c>
      <c r="G308" s="178">
        <v>1</v>
      </c>
      <c r="H308" s="141">
        <v>0</v>
      </c>
      <c r="I308" s="141" t="s">
        <v>3188</v>
      </c>
      <c r="J308" s="141">
        <v>0</v>
      </c>
      <c r="K308" s="200" t="s">
        <v>3219</v>
      </c>
      <c r="L308" s="176">
        <v>10</v>
      </c>
      <c r="M308" s="141">
        <v>0</v>
      </c>
      <c r="N308" s="216">
        <v>0</v>
      </c>
      <c r="O308" s="216">
        <v>3</v>
      </c>
      <c r="P308" s="141">
        <v>1</v>
      </c>
      <c r="Q308" s="223">
        <f t="shared" si="29"/>
        <v>15</v>
      </c>
      <c r="R308" s="141" t="str">
        <f t="shared" si="30"/>
        <v>하얀 날개</v>
      </c>
      <c r="S308" s="142" t="s">
        <v>852</v>
      </c>
      <c r="T308" s="141" t="s">
        <v>1083</v>
      </c>
      <c r="U308" s="141">
        <v>2</v>
      </c>
      <c r="V308" s="141" t="s">
        <v>2032</v>
      </c>
      <c r="W308" s="141">
        <v>-1</v>
      </c>
      <c r="X308" s="141">
        <v>0</v>
      </c>
      <c r="Y308" s="220">
        <v>230</v>
      </c>
      <c r="Z308" s="220">
        <v>-1</v>
      </c>
      <c r="AA308" s="220">
        <v>-1</v>
      </c>
      <c r="AB308" s="216"/>
      <c r="AC308" s="216"/>
      <c r="AD308" s="216"/>
      <c r="AE308" s="216"/>
      <c r="AF308" s="216"/>
      <c r="AG308" s="216"/>
      <c r="AH308" s="216"/>
      <c r="AI308" s="216"/>
      <c r="AJ308" s="216"/>
      <c r="AK308" s="216"/>
    </row>
    <row r="309" spans="1:37" s="48" customFormat="1">
      <c r="A309" s="216"/>
      <c r="B309" s="219">
        <v>1457</v>
      </c>
      <c r="C309" s="141" t="s">
        <v>3182</v>
      </c>
      <c r="D309" s="141" t="s">
        <v>3183</v>
      </c>
      <c r="E309" s="141" t="s">
        <v>3214</v>
      </c>
      <c r="F309" s="141" t="str">
        <f>lng_iteminfo!$O481</f>
        <v>천사 날개</v>
      </c>
      <c r="G309" s="178">
        <v>0</v>
      </c>
      <c r="H309" s="141">
        <v>0</v>
      </c>
      <c r="I309" s="141" t="s">
        <v>3188</v>
      </c>
      <c r="J309" s="141">
        <v>0</v>
      </c>
      <c r="K309" s="200" t="s">
        <v>3220</v>
      </c>
      <c r="L309" s="176">
        <v>10</v>
      </c>
      <c r="M309" s="141">
        <v>0</v>
      </c>
      <c r="N309" s="216">
        <v>0</v>
      </c>
      <c r="O309" s="216">
        <v>3</v>
      </c>
      <c r="P309" s="141">
        <v>1</v>
      </c>
      <c r="Q309" s="223">
        <f t="shared" si="29"/>
        <v>15</v>
      </c>
      <c r="R309" s="141" t="str">
        <f t="shared" si="30"/>
        <v>천사 날개</v>
      </c>
      <c r="S309" s="142" t="s">
        <v>852</v>
      </c>
      <c r="T309" s="141" t="s">
        <v>1084</v>
      </c>
      <c r="U309" s="141">
        <v>2</v>
      </c>
      <c r="V309" s="141" t="s">
        <v>2033</v>
      </c>
      <c r="W309" s="141">
        <v>-1</v>
      </c>
      <c r="X309" s="141">
        <v>0</v>
      </c>
      <c r="Y309" s="220">
        <v>230</v>
      </c>
      <c r="Z309" s="220">
        <v>-1</v>
      </c>
      <c r="AA309" s="220">
        <v>-1</v>
      </c>
      <c r="AB309" s="216"/>
      <c r="AC309" s="216"/>
      <c r="AD309" s="216"/>
      <c r="AE309" s="216"/>
      <c r="AF309" s="216"/>
      <c r="AG309" s="216"/>
      <c r="AH309" s="216"/>
      <c r="AI309" s="216"/>
      <c r="AJ309" s="216"/>
      <c r="AK309" s="216"/>
    </row>
    <row r="310" spans="1:37" s="48" customFormat="1">
      <c r="A310" s="216"/>
      <c r="B310" s="219">
        <v>1458</v>
      </c>
      <c r="C310" s="141" t="s">
        <v>3182</v>
      </c>
      <c r="D310" s="141" t="s">
        <v>3183</v>
      </c>
      <c r="E310" s="141" t="s">
        <v>3214</v>
      </c>
      <c r="F310" s="141" t="str">
        <f>lng_iteminfo!$O482</f>
        <v>악마 날개</v>
      </c>
      <c r="G310" s="178">
        <v>1</v>
      </c>
      <c r="H310" s="141">
        <v>0</v>
      </c>
      <c r="I310" s="141" t="s">
        <v>3188</v>
      </c>
      <c r="J310" s="141">
        <v>0</v>
      </c>
      <c r="K310" s="200" t="s">
        <v>3221</v>
      </c>
      <c r="L310" s="176">
        <v>10</v>
      </c>
      <c r="M310" s="141">
        <v>0</v>
      </c>
      <c r="N310" s="216">
        <v>0</v>
      </c>
      <c r="O310" s="216">
        <v>2</v>
      </c>
      <c r="P310" s="141">
        <v>1</v>
      </c>
      <c r="Q310" s="223">
        <f t="shared" si="29"/>
        <v>10</v>
      </c>
      <c r="R310" s="141" t="str">
        <f t="shared" si="30"/>
        <v>악마 날개</v>
      </c>
      <c r="S310" s="142" t="s">
        <v>852</v>
      </c>
      <c r="T310" s="141" t="s">
        <v>1082</v>
      </c>
      <c r="U310" s="141">
        <v>2</v>
      </c>
      <c r="V310" s="141" t="s">
        <v>2034</v>
      </c>
      <c r="W310" s="141">
        <v>-1</v>
      </c>
      <c r="X310" s="141">
        <v>0</v>
      </c>
      <c r="Y310" s="220">
        <v>230</v>
      </c>
      <c r="Z310" s="220">
        <v>-1</v>
      </c>
      <c r="AA310" s="220">
        <v>-1</v>
      </c>
      <c r="AB310" s="216"/>
      <c r="AC310" s="216"/>
      <c r="AD310" s="216"/>
      <c r="AE310" s="216"/>
      <c r="AF310" s="216"/>
      <c r="AG310" s="216"/>
      <c r="AH310" s="216"/>
      <c r="AI310" s="216"/>
      <c r="AJ310" s="216"/>
      <c r="AK310" s="216"/>
    </row>
    <row r="311" spans="1:37" s="48" customFormat="1">
      <c r="A311" s="216"/>
      <c r="B311" s="219">
        <v>1459</v>
      </c>
      <c r="C311" s="141" t="s">
        <v>3182</v>
      </c>
      <c r="D311" s="141" t="s">
        <v>3183</v>
      </c>
      <c r="E311" s="141" t="s">
        <v>3214</v>
      </c>
      <c r="F311" s="141" t="str">
        <f>lng_iteminfo!$O483</f>
        <v>요정 날개</v>
      </c>
      <c r="G311" s="178">
        <v>0</v>
      </c>
      <c r="H311" s="141">
        <v>0</v>
      </c>
      <c r="I311" s="141" t="s">
        <v>3188</v>
      </c>
      <c r="J311" s="141">
        <v>0</v>
      </c>
      <c r="K311" s="200" t="s">
        <v>3222</v>
      </c>
      <c r="L311" s="176">
        <v>10</v>
      </c>
      <c r="M311" s="141">
        <v>0</v>
      </c>
      <c r="N311" s="216">
        <v>0</v>
      </c>
      <c r="O311" s="216">
        <v>5</v>
      </c>
      <c r="P311" s="141">
        <v>1</v>
      </c>
      <c r="Q311" s="223">
        <f t="shared" si="29"/>
        <v>25</v>
      </c>
      <c r="R311" s="141" t="str">
        <f t="shared" si="30"/>
        <v>요정 날개</v>
      </c>
      <c r="S311" s="142" t="s">
        <v>852</v>
      </c>
      <c r="T311" s="141" t="s">
        <v>1083</v>
      </c>
      <c r="U311" s="141">
        <v>2</v>
      </c>
      <c r="V311" s="141" t="s">
        <v>2035</v>
      </c>
      <c r="W311" s="141" t="s">
        <v>1084</v>
      </c>
      <c r="X311" s="141">
        <v>2</v>
      </c>
      <c r="Y311" s="220">
        <v>210</v>
      </c>
      <c r="Z311" s="220">
        <v>-1</v>
      </c>
      <c r="AA311" s="220">
        <v>-1</v>
      </c>
      <c r="AB311" s="216"/>
      <c r="AC311" s="216"/>
      <c r="AD311" s="216"/>
      <c r="AE311" s="216"/>
      <c r="AF311" s="216"/>
      <c r="AG311" s="216"/>
      <c r="AH311" s="216"/>
      <c r="AI311" s="216"/>
      <c r="AJ311" s="216"/>
      <c r="AK311" s="216"/>
    </row>
    <row r="312" spans="1:37" s="39" customFormat="1">
      <c r="A312" s="216"/>
      <c r="B312" s="219">
        <v>1460</v>
      </c>
      <c r="C312" s="208" t="s">
        <v>3182</v>
      </c>
      <c r="D312" s="208" t="s">
        <v>3183</v>
      </c>
      <c r="E312" s="208" t="s">
        <v>3211</v>
      </c>
      <c r="F312" s="208" t="str">
        <f>lng_iteminfo!$O484</f>
        <v>분홍 포크 장식</v>
      </c>
      <c r="G312" s="178">
        <v>0</v>
      </c>
      <c r="H312" s="208">
        <v>0</v>
      </c>
      <c r="I312" s="208" t="s">
        <v>3180</v>
      </c>
      <c r="J312" s="208">
        <v>0</v>
      </c>
      <c r="K312" s="200" t="s">
        <v>3223</v>
      </c>
      <c r="L312" s="176">
        <v>10</v>
      </c>
      <c r="M312" s="208">
        <v>0</v>
      </c>
      <c r="N312" s="216">
        <v>0</v>
      </c>
      <c r="O312" s="216">
        <v>5</v>
      </c>
      <c r="P312" s="208">
        <v>1</v>
      </c>
      <c r="Q312" s="223">
        <f t="shared" si="29"/>
        <v>25</v>
      </c>
      <c r="R312" s="141" t="str">
        <f t="shared" si="30"/>
        <v>분홍 포크 장식</v>
      </c>
      <c r="S312" s="145" t="s">
        <v>852</v>
      </c>
      <c r="T312" s="208" t="s">
        <v>1083</v>
      </c>
      <c r="U312" s="208">
        <v>2</v>
      </c>
      <c r="V312" s="219" t="s">
        <v>2036</v>
      </c>
      <c r="W312" s="208" t="s">
        <v>1082</v>
      </c>
      <c r="X312" s="208">
        <v>2</v>
      </c>
      <c r="Y312" s="220">
        <v>210</v>
      </c>
      <c r="Z312" s="220">
        <v>-1</v>
      </c>
      <c r="AA312" s="220">
        <v>-1</v>
      </c>
      <c r="AB312" s="216"/>
      <c r="AC312" s="216"/>
      <c r="AD312" s="216"/>
      <c r="AE312" s="216"/>
      <c r="AF312" s="216"/>
      <c r="AG312" s="216"/>
      <c r="AH312" s="216"/>
      <c r="AI312" s="216"/>
      <c r="AJ312" s="216"/>
      <c r="AK312" s="216"/>
    </row>
    <row r="313" spans="1:37" s="39" customFormat="1">
      <c r="A313" s="216"/>
      <c r="B313" s="219">
        <v>1461</v>
      </c>
      <c r="C313" s="208" t="s">
        <v>3182</v>
      </c>
      <c r="D313" s="208" t="s">
        <v>3183</v>
      </c>
      <c r="E313" s="208" t="s">
        <v>3211</v>
      </c>
      <c r="F313" s="208" t="str">
        <f>lng_iteminfo!$O485</f>
        <v>UFO 정찰선 장식</v>
      </c>
      <c r="G313" s="178">
        <v>0</v>
      </c>
      <c r="H313" s="208">
        <v>0</v>
      </c>
      <c r="I313" s="208" t="s">
        <v>3185</v>
      </c>
      <c r="J313" s="208">
        <v>0</v>
      </c>
      <c r="K313" s="200" t="s">
        <v>3224</v>
      </c>
      <c r="L313" s="176">
        <v>10</v>
      </c>
      <c r="M313" s="208">
        <v>0</v>
      </c>
      <c r="N313" s="216">
        <v>0</v>
      </c>
      <c r="O313" s="216">
        <v>5</v>
      </c>
      <c r="P313" s="208">
        <v>1</v>
      </c>
      <c r="Q313" s="223">
        <f t="shared" si="29"/>
        <v>25</v>
      </c>
      <c r="R313" s="208" t="str">
        <f t="shared" si="30"/>
        <v>UFO 정찰선 장식</v>
      </c>
      <c r="S313" s="145" t="s">
        <v>852</v>
      </c>
      <c r="T313" s="208" t="s">
        <v>1084</v>
      </c>
      <c r="U313" s="208">
        <v>2</v>
      </c>
      <c r="V313" s="146" t="s">
        <v>2037</v>
      </c>
      <c r="W313" s="208" t="s">
        <v>1082</v>
      </c>
      <c r="X313" s="208">
        <v>2</v>
      </c>
      <c r="Y313" s="220">
        <v>210</v>
      </c>
      <c r="Z313" s="220">
        <v>-1</v>
      </c>
      <c r="AA313" s="220">
        <v>-1</v>
      </c>
      <c r="AB313" s="216"/>
      <c r="AC313" s="216"/>
      <c r="AD313" s="216"/>
      <c r="AE313" s="216"/>
      <c r="AF313" s="216"/>
      <c r="AG313" s="216"/>
      <c r="AH313" s="216"/>
      <c r="AI313" s="216"/>
      <c r="AJ313" s="216"/>
      <c r="AK313" s="216"/>
    </row>
    <row r="314" spans="1:37" s="39" customFormat="1">
      <c r="A314" s="216"/>
      <c r="B314" s="219">
        <v>1462</v>
      </c>
      <c r="C314" s="208" t="s">
        <v>3182</v>
      </c>
      <c r="D314" s="208" t="s">
        <v>3183</v>
      </c>
      <c r="E314" s="208" t="s">
        <v>3214</v>
      </c>
      <c r="F314" s="208" t="str">
        <f>lng_iteminfo!$O486</f>
        <v>초등학교 가방</v>
      </c>
      <c r="G314" s="180">
        <v>1</v>
      </c>
      <c r="H314" s="208">
        <v>0</v>
      </c>
      <c r="I314" s="208" t="s">
        <v>3185</v>
      </c>
      <c r="J314" s="208">
        <v>0</v>
      </c>
      <c r="K314" s="200" t="s">
        <v>3225</v>
      </c>
      <c r="L314" s="204">
        <v>20</v>
      </c>
      <c r="M314" s="208">
        <v>0</v>
      </c>
      <c r="N314" s="216">
        <v>0</v>
      </c>
      <c r="O314" s="216">
        <v>4</v>
      </c>
      <c r="P314" s="208">
        <v>1</v>
      </c>
      <c r="Q314" s="223">
        <f t="shared" si="29"/>
        <v>20</v>
      </c>
      <c r="R314" s="208" t="str">
        <f t="shared" si="30"/>
        <v>초등학교 가방</v>
      </c>
      <c r="S314" s="145" t="s">
        <v>852</v>
      </c>
      <c r="T314" s="208" t="s">
        <v>1083</v>
      </c>
      <c r="U314" s="208">
        <v>3</v>
      </c>
      <c r="V314" s="146" t="s">
        <v>2038</v>
      </c>
      <c r="W314" s="208">
        <v>-1</v>
      </c>
      <c r="X314" s="208">
        <v>0</v>
      </c>
      <c r="Y314" s="220">
        <v>220</v>
      </c>
      <c r="Z314" s="220">
        <v>-1</v>
      </c>
      <c r="AA314" s="220">
        <v>-1</v>
      </c>
      <c r="AB314" s="216"/>
      <c r="AC314" s="216"/>
      <c r="AD314" s="216"/>
      <c r="AE314" s="216"/>
      <c r="AF314" s="216"/>
      <c r="AG314" s="216"/>
      <c r="AH314" s="216"/>
      <c r="AI314" s="216"/>
      <c r="AJ314" s="216"/>
      <c r="AK314" s="216"/>
    </row>
    <row r="315" spans="1:37" s="39" customFormat="1">
      <c r="A315" s="216"/>
      <c r="B315" s="219">
        <v>1463</v>
      </c>
      <c r="C315" s="208" t="s">
        <v>3182</v>
      </c>
      <c r="D315" s="208" t="s">
        <v>3183</v>
      </c>
      <c r="E315" s="208" t="s">
        <v>3214</v>
      </c>
      <c r="F315" s="208" t="str">
        <f>lng_iteminfo!$O487</f>
        <v>2등급 마크</v>
      </c>
      <c r="G315" s="180">
        <v>0</v>
      </c>
      <c r="H315" s="208">
        <v>0</v>
      </c>
      <c r="I315" s="208" t="s">
        <v>3188</v>
      </c>
      <c r="J315" s="208">
        <v>0</v>
      </c>
      <c r="K315" s="200" t="s">
        <v>3226</v>
      </c>
      <c r="L315" s="204">
        <v>20</v>
      </c>
      <c r="M315" s="208">
        <v>0</v>
      </c>
      <c r="N315" s="216">
        <v>0</v>
      </c>
      <c r="O315" s="216">
        <v>4</v>
      </c>
      <c r="P315" s="208">
        <v>1</v>
      </c>
      <c r="Q315" s="223">
        <f t="shared" si="29"/>
        <v>20</v>
      </c>
      <c r="R315" s="208" t="str">
        <f t="shared" si="30"/>
        <v>2등급 마크</v>
      </c>
      <c r="S315" s="145" t="s">
        <v>852</v>
      </c>
      <c r="T315" s="208" t="s">
        <v>1084</v>
      </c>
      <c r="U315" s="208">
        <v>3</v>
      </c>
      <c r="V315" s="146" t="s">
        <v>2039</v>
      </c>
      <c r="W315" s="208">
        <v>-1</v>
      </c>
      <c r="X315" s="208">
        <v>0</v>
      </c>
      <c r="Y315" s="220">
        <v>220</v>
      </c>
      <c r="Z315" s="220">
        <v>-1</v>
      </c>
      <c r="AA315" s="220">
        <v>-1</v>
      </c>
      <c r="AB315" s="216"/>
      <c r="AC315" s="216"/>
      <c r="AD315" s="216"/>
      <c r="AE315" s="216"/>
      <c r="AF315" s="216"/>
      <c r="AG315" s="216"/>
      <c r="AH315" s="216"/>
      <c r="AI315" s="216"/>
      <c r="AJ315" s="216"/>
      <c r="AK315" s="216"/>
    </row>
    <row r="316" spans="1:37" s="39" customFormat="1">
      <c r="A316" s="216"/>
      <c r="B316" s="219">
        <v>1464</v>
      </c>
      <c r="C316" s="208" t="s">
        <v>3182</v>
      </c>
      <c r="D316" s="208" t="s">
        <v>3183</v>
      </c>
      <c r="E316" s="208" t="s">
        <v>3214</v>
      </c>
      <c r="F316" s="208" t="str">
        <f>lng_iteminfo!$O488</f>
        <v>커다란 옆가방</v>
      </c>
      <c r="G316" s="180">
        <v>1</v>
      </c>
      <c r="H316" s="208">
        <v>0</v>
      </c>
      <c r="I316" s="208" t="s">
        <v>3188</v>
      </c>
      <c r="J316" s="208">
        <v>0</v>
      </c>
      <c r="K316" s="200" t="s">
        <v>3227</v>
      </c>
      <c r="L316" s="204">
        <v>20</v>
      </c>
      <c r="M316" s="208">
        <v>0</v>
      </c>
      <c r="N316" s="216">
        <v>0</v>
      </c>
      <c r="O316" s="216">
        <v>3</v>
      </c>
      <c r="P316" s="208">
        <v>1</v>
      </c>
      <c r="Q316" s="223">
        <f t="shared" si="29"/>
        <v>15</v>
      </c>
      <c r="R316" s="208" t="str">
        <f t="shared" si="30"/>
        <v>커다란 옆가방</v>
      </c>
      <c r="S316" s="145" t="s">
        <v>852</v>
      </c>
      <c r="T316" s="208" t="s">
        <v>1082</v>
      </c>
      <c r="U316" s="208">
        <v>3</v>
      </c>
      <c r="V316" s="146" t="s">
        <v>2040</v>
      </c>
      <c r="W316" s="208">
        <v>-1</v>
      </c>
      <c r="X316" s="208">
        <v>0</v>
      </c>
      <c r="Y316" s="220">
        <v>220</v>
      </c>
      <c r="Z316" s="220">
        <v>-1</v>
      </c>
      <c r="AA316" s="220">
        <v>-1</v>
      </c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</row>
    <row r="317" spans="1:37" s="39" customFormat="1">
      <c r="A317" s="216"/>
      <c r="B317" s="219">
        <v>1465</v>
      </c>
      <c r="C317" s="208" t="s">
        <v>3182</v>
      </c>
      <c r="D317" s="208" t="s">
        <v>3183</v>
      </c>
      <c r="E317" s="208" t="s">
        <v>3214</v>
      </c>
      <c r="F317" s="208" t="str">
        <f>lng_iteminfo!$O489</f>
        <v>금색 리본</v>
      </c>
      <c r="G317" s="180">
        <v>0</v>
      </c>
      <c r="H317" s="208">
        <v>0</v>
      </c>
      <c r="I317" s="208" t="s">
        <v>3191</v>
      </c>
      <c r="J317" s="208">
        <v>0</v>
      </c>
      <c r="K317" s="200" t="s">
        <v>3228</v>
      </c>
      <c r="L317" s="204">
        <v>20</v>
      </c>
      <c r="M317" s="208">
        <v>0</v>
      </c>
      <c r="N317" s="216">
        <v>0</v>
      </c>
      <c r="O317" s="216">
        <v>7</v>
      </c>
      <c r="P317" s="208">
        <v>1</v>
      </c>
      <c r="Q317" s="223">
        <f>IF(IF(N317/2&lt;&gt;0,N317/2, O317*5) &gt; 200, 200, IF(N317/2&lt;&gt;0,N317/2, O317*5))</f>
        <v>35</v>
      </c>
      <c r="R317" s="208" t="str">
        <f t="shared" si="30"/>
        <v>금색 리본</v>
      </c>
      <c r="S317" s="145" t="s">
        <v>852</v>
      </c>
      <c r="T317" s="208" t="s">
        <v>1083</v>
      </c>
      <c r="U317" s="208">
        <v>3</v>
      </c>
      <c r="V317" s="219" t="s">
        <v>2041</v>
      </c>
      <c r="W317" s="208" t="s">
        <v>1084</v>
      </c>
      <c r="X317" s="208">
        <v>3</v>
      </c>
      <c r="Y317" s="220">
        <v>190</v>
      </c>
      <c r="Z317" s="220">
        <v>-1</v>
      </c>
      <c r="AA317" s="220">
        <v>-1</v>
      </c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</row>
    <row r="318" spans="1:37" s="39" customFormat="1">
      <c r="A318" s="216"/>
      <c r="B318" s="219">
        <v>1466</v>
      </c>
      <c r="C318" s="208" t="s">
        <v>3182</v>
      </c>
      <c r="D318" s="208" t="s">
        <v>3183</v>
      </c>
      <c r="E318" s="208" t="s">
        <v>3214</v>
      </c>
      <c r="F318" s="208" t="str">
        <f>lng_iteminfo!$O490</f>
        <v>하늘색 날개</v>
      </c>
      <c r="G318" s="180">
        <v>0</v>
      </c>
      <c r="H318" s="208">
        <v>0</v>
      </c>
      <c r="I318" s="208" t="s">
        <v>3188</v>
      </c>
      <c r="J318" s="208">
        <v>0</v>
      </c>
      <c r="K318" s="200" t="s">
        <v>3229</v>
      </c>
      <c r="L318" s="204">
        <v>25</v>
      </c>
      <c r="M318" s="208">
        <v>0</v>
      </c>
      <c r="N318" s="216">
        <v>0</v>
      </c>
      <c r="O318" s="216">
        <v>6</v>
      </c>
      <c r="P318" s="208">
        <v>1</v>
      </c>
      <c r="Q318" s="223">
        <f t="shared" si="29"/>
        <v>30</v>
      </c>
      <c r="R318" s="208" t="str">
        <f t="shared" si="30"/>
        <v>하늘색 날개</v>
      </c>
      <c r="S318" s="145" t="s">
        <v>852</v>
      </c>
      <c r="T318" s="208" t="s">
        <v>1083</v>
      </c>
      <c r="U318" s="208">
        <v>3</v>
      </c>
      <c r="V318" s="219" t="s">
        <v>2042</v>
      </c>
      <c r="W318" s="208" t="s">
        <v>1082</v>
      </c>
      <c r="X318" s="208">
        <v>3</v>
      </c>
      <c r="Y318" s="220">
        <v>190</v>
      </c>
      <c r="Z318" s="220">
        <v>-1</v>
      </c>
      <c r="AA318" s="220">
        <v>-1</v>
      </c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</row>
    <row r="319" spans="1:37" s="39" customFormat="1">
      <c r="A319" s="216"/>
      <c r="B319" s="219">
        <v>1467</v>
      </c>
      <c r="C319" s="208" t="s">
        <v>3182</v>
      </c>
      <c r="D319" s="208" t="s">
        <v>3183</v>
      </c>
      <c r="E319" s="208" t="s">
        <v>3214</v>
      </c>
      <c r="F319" s="208" t="str">
        <f>lng_iteminfo!$O491</f>
        <v>분홍색 천사 날개</v>
      </c>
      <c r="G319" s="180">
        <v>0</v>
      </c>
      <c r="H319" s="208">
        <v>0</v>
      </c>
      <c r="I319" s="208" t="s">
        <v>3188</v>
      </c>
      <c r="J319" s="208">
        <v>0</v>
      </c>
      <c r="K319" s="200" t="s">
        <v>3230</v>
      </c>
      <c r="L319" s="204">
        <v>25</v>
      </c>
      <c r="M319" s="208">
        <v>0</v>
      </c>
      <c r="N319" s="216">
        <v>0</v>
      </c>
      <c r="O319" s="216">
        <v>6</v>
      </c>
      <c r="P319" s="208">
        <v>1</v>
      </c>
      <c r="Q319" s="223">
        <f t="shared" si="29"/>
        <v>30</v>
      </c>
      <c r="R319" s="208" t="str">
        <f t="shared" si="30"/>
        <v>분홍색 천사 날개</v>
      </c>
      <c r="S319" s="145" t="s">
        <v>852</v>
      </c>
      <c r="T319" s="208" t="s">
        <v>1084</v>
      </c>
      <c r="U319" s="208">
        <v>3</v>
      </c>
      <c r="V319" s="219" t="s">
        <v>2043</v>
      </c>
      <c r="W319" s="208" t="s">
        <v>1082</v>
      </c>
      <c r="X319" s="208">
        <v>3</v>
      </c>
      <c r="Y319" s="220">
        <v>190</v>
      </c>
      <c r="Z319" s="220">
        <v>-1</v>
      </c>
      <c r="AA319" s="220">
        <v>-1</v>
      </c>
      <c r="AB319" s="216"/>
      <c r="AC319" s="216"/>
      <c r="AD319" s="216"/>
      <c r="AE319" s="216"/>
      <c r="AF319" s="216"/>
      <c r="AG319" s="216"/>
      <c r="AH319" s="216"/>
      <c r="AI319" s="216"/>
      <c r="AJ319" s="216"/>
      <c r="AK319" s="216"/>
    </row>
    <row r="320" spans="1:37" s="39" customFormat="1">
      <c r="A320" s="216"/>
      <c r="B320" s="219">
        <v>1468</v>
      </c>
      <c r="C320" s="208" t="s">
        <v>3182</v>
      </c>
      <c r="D320" s="208" t="s">
        <v>3183</v>
      </c>
      <c r="E320" s="208" t="s">
        <v>3214</v>
      </c>
      <c r="F320" s="208" t="str">
        <f>lng_iteminfo!$O492</f>
        <v>검붉은 악마 날개</v>
      </c>
      <c r="G320" s="178">
        <v>1</v>
      </c>
      <c r="H320" s="208">
        <v>0</v>
      </c>
      <c r="I320" s="208" t="s">
        <v>3188</v>
      </c>
      <c r="J320" s="208">
        <v>0</v>
      </c>
      <c r="K320" s="200" t="s">
        <v>3231</v>
      </c>
      <c r="L320" s="176">
        <v>25</v>
      </c>
      <c r="M320" s="208">
        <v>0</v>
      </c>
      <c r="N320" s="216">
        <v>0</v>
      </c>
      <c r="O320" s="216">
        <v>5</v>
      </c>
      <c r="P320" s="208">
        <v>1</v>
      </c>
      <c r="Q320" s="223">
        <f t="shared" si="29"/>
        <v>25</v>
      </c>
      <c r="R320" s="208" t="str">
        <f t="shared" si="30"/>
        <v>검붉은 악마 날개</v>
      </c>
      <c r="S320" s="145" t="s">
        <v>852</v>
      </c>
      <c r="T320" s="208" t="s">
        <v>1083</v>
      </c>
      <c r="U320" s="208">
        <v>4</v>
      </c>
      <c r="V320" s="146" t="s">
        <v>2044</v>
      </c>
      <c r="W320" s="208">
        <v>-1</v>
      </c>
      <c r="X320" s="208">
        <v>0</v>
      </c>
      <c r="Y320" s="220">
        <v>210</v>
      </c>
      <c r="Z320" s="220">
        <v>-1</v>
      </c>
      <c r="AA320" s="220">
        <v>-1</v>
      </c>
      <c r="AB320" s="216"/>
      <c r="AC320" s="216"/>
      <c r="AD320" s="216"/>
      <c r="AE320" s="216"/>
      <c r="AF320" s="216"/>
      <c r="AG320" s="216"/>
      <c r="AH320" s="216"/>
      <c r="AI320" s="216"/>
      <c r="AJ320" s="216"/>
      <c r="AK320" s="216"/>
    </row>
    <row r="321" spans="1:37" s="39" customFormat="1">
      <c r="A321" s="216"/>
      <c r="B321" s="219">
        <v>1469</v>
      </c>
      <c r="C321" s="208" t="s">
        <v>3182</v>
      </c>
      <c r="D321" s="208" t="s">
        <v>3183</v>
      </c>
      <c r="E321" s="208" t="s">
        <v>3214</v>
      </c>
      <c r="F321" s="208" t="str">
        <f>lng_iteminfo!$O493</f>
        <v>푸른 요정 날개</v>
      </c>
      <c r="G321" s="178">
        <v>0</v>
      </c>
      <c r="H321" s="208">
        <v>0</v>
      </c>
      <c r="I321" s="208" t="s">
        <v>3188</v>
      </c>
      <c r="J321" s="208">
        <v>0</v>
      </c>
      <c r="K321" s="200" t="s">
        <v>3232</v>
      </c>
      <c r="L321" s="176">
        <v>25</v>
      </c>
      <c r="M321" s="208">
        <v>0</v>
      </c>
      <c r="N321" s="216">
        <v>0</v>
      </c>
      <c r="O321" s="216">
        <v>5</v>
      </c>
      <c r="P321" s="208">
        <v>1</v>
      </c>
      <c r="Q321" s="223">
        <f t="shared" si="29"/>
        <v>25</v>
      </c>
      <c r="R321" s="208" t="str">
        <f t="shared" si="30"/>
        <v>푸른 요정 날개</v>
      </c>
      <c r="S321" s="145" t="s">
        <v>852</v>
      </c>
      <c r="T321" s="208" t="s">
        <v>1084</v>
      </c>
      <c r="U321" s="208">
        <v>4</v>
      </c>
      <c r="V321" s="219" t="s">
        <v>2045</v>
      </c>
      <c r="W321" s="208">
        <v>-1</v>
      </c>
      <c r="X321" s="208">
        <v>0</v>
      </c>
      <c r="Y321" s="220">
        <v>210</v>
      </c>
      <c r="Z321" s="220">
        <v>-1</v>
      </c>
      <c r="AA321" s="220">
        <v>-1</v>
      </c>
      <c r="AB321" s="216"/>
      <c r="AC321" s="216"/>
      <c r="AD321" s="216"/>
      <c r="AE321" s="216"/>
      <c r="AF321" s="216"/>
      <c r="AG321" s="216"/>
      <c r="AH321" s="216"/>
      <c r="AI321" s="216"/>
      <c r="AJ321" s="216"/>
      <c r="AK321" s="216"/>
    </row>
    <row r="322" spans="1:37" s="48" customFormat="1">
      <c r="A322" s="216"/>
      <c r="B322" s="219">
        <v>1470</v>
      </c>
      <c r="C322" s="141" t="s">
        <v>3182</v>
      </c>
      <c r="D322" s="141" t="s">
        <v>3183</v>
      </c>
      <c r="E322" s="141" t="s">
        <v>3211</v>
      </c>
      <c r="F322" s="141" t="str">
        <f>lng_iteminfo!$O494</f>
        <v>고급 포크 장식</v>
      </c>
      <c r="G322" s="178">
        <v>1</v>
      </c>
      <c r="H322" s="141">
        <v>0</v>
      </c>
      <c r="I322" s="141" t="s">
        <v>3180</v>
      </c>
      <c r="J322" s="141">
        <v>0</v>
      </c>
      <c r="K322" s="200" t="s">
        <v>3233</v>
      </c>
      <c r="L322" s="176">
        <v>30</v>
      </c>
      <c r="M322" s="141">
        <v>0</v>
      </c>
      <c r="N322" s="216">
        <v>0</v>
      </c>
      <c r="O322" s="216">
        <v>4</v>
      </c>
      <c r="P322" s="141">
        <v>1</v>
      </c>
      <c r="Q322" s="223">
        <f t="shared" si="29"/>
        <v>20</v>
      </c>
      <c r="R322" s="141" t="str">
        <f t="shared" si="30"/>
        <v>고급 포크 장식</v>
      </c>
      <c r="S322" s="142" t="s">
        <v>852</v>
      </c>
      <c r="T322" s="141" t="s">
        <v>1082</v>
      </c>
      <c r="U322" s="141">
        <v>4</v>
      </c>
      <c r="V322" s="146" t="s">
        <v>2046</v>
      </c>
      <c r="W322" s="141">
        <v>-1</v>
      </c>
      <c r="X322" s="141">
        <v>0</v>
      </c>
      <c r="Y322" s="220">
        <v>210</v>
      </c>
      <c r="Z322" s="220">
        <v>-1</v>
      </c>
      <c r="AA322" s="220">
        <v>-1</v>
      </c>
      <c r="AB322" s="216"/>
      <c r="AC322" s="216"/>
      <c r="AD322" s="216"/>
      <c r="AE322" s="216"/>
      <c r="AF322" s="216"/>
      <c r="AG322" s="216"/>
      <c r="AH322" s="216"/>
      <c r="AI322" s="216"/>
      <c r="AJ322" s="216"/>
      <c r="AK322" s="216"/>
    </row>
    <row r="323" spans="1:37" s="48" customFormat="1">
      <c r="A323" s="216"/>
      <c r="B323" s="219">
        <v>1471</v>
      </c>
      <c r="C323" s="141" t="s">
        <v>3182</v>
      </c>
      <c r="D323" s="141" t="s">
        <v>3183</v>
      </c>
      <c r="E323" s="141" t="s">
        <v>3211</v>
      </c>
      <c r="F323" s="141" t="str">
        <f>lng_iteminfo!$O495</f>
        <v>UFO 함선 장식</v>
      </c>
      <c r="G323" s="178">
        <v>0</v>
      </c>
      <c r="H323" s="141">
        <v>0</v>
      </c>
      <c r="I323" s="141" t="s">
        <v>3185</v>
      </c>
      <c r="J323" s="141">
        <v>0</v>
      </c>
      <c r="K323" s="200" t="s">
        <v>3234</v>
      </c>
      <c r="L323" s="176">
        <v>30</v>
      </c>
      <c r="M323" s="141">
        <v>0</v>
      </c>
      <c r="N323" s="216">
        <v>0</v>
      </c>
      <c r="O323" s="216">
        <v>9</v>
      </c>
      <c r="P323" s="141">
        <v>1</v>
      </c>
      <c r="Q323" s="223">
        <f t="shared" si="29"/>
        <v>45</v>
      </c>
      <c r="R323" s="141" t="str">
        <f t="shared" si="30"/>
        <v>UFO 함선 장식</v>
      </c>
      <c r="S323" s="142" t="s">
        <v>852</v>
      </c>
      <c r="T323" s="141" t="s">
        <v>1083</v>
      </c>
      <c r="U323" s="141">
        <v>4</v>
      </c>
      <c r="V323" s="146" t="s">
        <v>2047</v>
      </c>
      <c r="W323" s="141" t="s">
        <v>1084</v>
      </c>
      <c r="X323" s="141">
        <v>4</v>
      </c>
      <c r="Y323" s="220">
        <v>170</v>
      </c>
      <c r="Z323" s="220">
        <v>-1</v>
      </c>
      <c r="AA323" s="220">
        <v>-1</v>
      </c>
      <c r="AB323" s="216"/>
      <c r="AC323" s="216"/>
      <c r="AD323" s="216"/>
      <c r="AE323" s="216"/>
      <c r="AF323" s="216"/>
      <c r="AG323" s="216"/>
      <c r="AH323" s="216"/>
      <c r="AI323" s="216"/>
      <c r="AJ323" s="216"/>
      <c r="AK323" s="216"/>
    </row>
    <row r="324" spans="1:37" s="48" customFormat="1">
      <c r="A324" s="216"/>
      <c r="B324" s="219">
        <v>1472</v>
      </c>
      <c r="C324" s="141" t="s">
        <v>3182</v>
      </c>
      <c r="D324" s="141" t="s">
        <v>3183</v>
      </c>
      <c r="E324" s="141" t="s">
        <v>3214</v>
      </c>
      <c r="F324" s="141" t="str">
        <f>lng_iteminfo!$O496</f>
        <v>병아리 가방</v>
      </c>
      <c r="G324" s="178">
        <v>0</v>
      </c>
      <c r="H324" s="141">
        <v>0</v>
      </c>
      <c r="I324" s="141" t="s">
        <v>3185</v>
      </c>
      <c r="J324" s="141">
        <v>0</v>
      </c>
      <c r="K324" s="200" t="s">
        <v>3235</v>
      </c>
      <c r="L324" s="176">
        <v>30</v>
      </c>
      <c r="M324" s="141">
        <v>0</v>
      </c>
      <c r="N324" s="216">
        <v>0</v>
      </c>
      <c r="O324" s="216">
        <v>8</v>
      </c>
      <c r="P324" s="141">
        <v>1</v>
      </c>
      <c r="Q324" s="223">
        <f t="shared" si="29"/>
        <v>40</v>
      </c>
      <c r="R324" s="141" t="str">
        <f t="shared" si="30"/>
        <v>병아리 가방</v>
      </c>
      <c r="S324" s="142" t="s">
        <v>852</v>
      </c>
      <c r="T324" s="141" t="s">
        <v>1083</v>
      </c>
      <c r="U324" s="141">
        <v>4</v>
      </c>
      <c r="V324" s="146" t="s">
        <v>2048</v>
      </c>
      <c r="W324" s="141" t="s">
        <v>1082</v>
      </c>
      <c r="X324" s="141">
        <v>4</v>
      </c>
      <c r="Y324" s="220">
        <v>170</v>
      </c>
      <c r="Z324" s="220">
        <v>-1</v>
      </c>
      <c r="AA324" s="220">
        <v>-1</v>
      </c>
      <c r="AB324" s="216"/>
      <c r="AC324" s="216"/>
      <c r="AD324" s="216"/>
      <c r="AE324" s="216"/>
      <c r="AF324" s="216"/>
      <c r="AG324" s="216"/>
      <c r="AH324" s="216"/>
      <c r="AI324" s="216"/>
      <c r="AJ324" s="216"/>
      <c r="AK324" s="216"/>
    </row>
    <row r="325" spans="1:37" s="48" customFormat="1">
      <c r="A325" s="216"/>
      <c r="B325" s="219">
        <v>1473</v>
      </c>
      <c r="C325" s="141" t="s">
        <v>3182</v>
      </c>
      <c r="D325" s="141" t="s">
        <v>3183</v>
      </c>
      <c r="E325" s="141" t="s">
        <v>3214</v>
      </c>
      <c r="F325" s="141" t="str">
        <f>lng_iteminfo!$O497</f>
        <v>1등급 마크</v>
      </c>
      <c r="G325" s="178">
        <v>0</v>
      </c>
      <c r="H325" s="141">
        <v>0</v>
      </c>
      <c r="I325" s="141" t="s">
        <v>3188</v>
      </c>
      <c r="J325" s="141">
        <v>0</v>
      </c>
      <c r="K325" s="200" t="s">
        <v>3236</v>
      </c>
      <c r="L325" s="176">
        <v>30</v>
      </c>
      <c r="M325" s="141">
        <v>0</v>
      </c>
      <c r="N325" s="216">
        <v>0</v>
      </c>
      <c r="O325" s="216">
        <v>8</v>
      </c>
      <c r="P325" s="141">
        <v>1</v>
      </c>
      <c r="Q325" s="223">
        <f t="shared" si="29"/>
        <v>40</v>
      </c>
      <c r="R325" s="141" t="str">
        <f t="shared" si="30"/>
        <v>1등급 마크</v>
      </c>
      <c r="S325" s="142" t="s">
        <v>852</v>
      </c>
      <c r="T325" s="141" t="s">
        <v>1084</v>
      </c>
      <c r="U325" s="141">
        <v>4</v>
      </c>
      <c r="V325" s="146" t="s">
        <v>2049</v>
      </c>
      <c r="W325" s="141" t="s">
        <v>1082</v>
      </c>
      <c r="X325" s="141">
        <v>4</v>
      </c>
      <c r="Y325" s="220">
        <v>170</v>
      </c>
      <c r="Z325" s="220">
        <v>-1</v>
      </c>
      <c r="AA325" s="220">
        <v>-1</v>
      </c>
      <c r="AB325" s="216"/>
      <c r="AC325" s="216"/>
      <c r="AD325" s="216"/>
      <c r="AE325" s="216"/>
      <c r="AF325" s="216"/>
      <c r="AG325" s="216"/>
      <c r="AH325" s="216"/>
      <c r="AI325" s="216"/>
      <c r="AJ325" s="216"/>
      <c r="AK325" s="216"/>
    </row>
    <row r="326" spans="1:37" s="48" customFormat="1">
      <c r="A326" s="216"/>
      <c r="B326" s="219">
        <v>1474</v>
      </c>
      <c r="C326" s="141" t="s">
        <v>3182</v>
      </c>
      <c r="D326" s="141" t="s">
        <v>3183</v>
      </c>
      <c r="E326" s="141" t="s">
        <v>3214</v>
      </c>
      <c r="F326" s="141" t="str">
        <f>lng_iteminfo!$O498</f>
        <v>고급 가죽 가방</v>
      </c>
      <c r="G326" s="180">
        <v>1</v>
      </c>
      <c r="H326" s="141">
        <v>0</v>
      </c>
      <c r="I326" s="141" t="s">
        <v>3188</v>
      </c>
      <c r="J326" s="141">
        <v>0</v>
      </c>
      <c r="K326" s="200" t="s">
        <v>3237</v>
      </c>
      <c r="L326" s="204">
        <v>35</v>
      </c>
      <c r="M326" s="141">
        <v>0</v>
      </c>
      <c r="N326" s="216">
        <v>0</v>
      </c>
      <c r="O326" s="216">
        <v>6</v>
      </c>
      <c r="P326" s="141">
        <v>1</v>
      </c>
      <c r="Q326" s="223">
        <f t="shared" si="29"/>
        <v>30</v>
      </c>
      <c r="R326" s="141" t="str">
        <f t="shared" si="30"/>
        <v>고급 가죽 가방</v>
      </c>
      <c r="S326" s="142" t="s">
        <v>852</v>
      </c>
      <c r="T326" s="141" t="s">
        <v>1083</v>
      </c>
      <c r="U326" s="141">
        <v>5</v>
      </c>
      <c r="V326" s="146" t="s">
        <v>2050</v>
      </c>
      <c r="W326" s="141">
        <v>-1</v>
      </c>
      <c r="X326" s="141">
        <v>0</v>
      </c>
      <c r="Y326" s="220">
        <v>200</v>
      </c>
      <c r="Z326" s="220">
        <v>-1</v>
      </c>
      <c r="AA326" s="220">
        <v>-1</v>
      </c>
      <c r="AB326" s="216"/>
      <c r="AC326" s="216"/>
      <c r="AD326" s="216"/>
      <c r="AE326" s="216"/>
      <c r="AF326" s="216"/>
      <c r="AG326" s="216"/>
      <c r="AH326" s="216"/>
      <c r="AI326" s="216"/>
      <c r="AJ326" s="216"/>
      <c r="AK326" s="216"/>
    </row>
    <row r="327" spans="1:37" s="48" customFormat="1">
      <c r="A327" s="216"/>
      <c r="B327" s="219">
        <v>1475</v>
      </c>
      <c r="C327" s="141" t="s">
        <v>3182</v>
      </c>
      <c r="D327" s="141" t="s">
        <v>3183</v>
      </c>
      <c r="E327" s="141" t="s">
        <v>3214</v>
      </c>
      <c r="F327" s="141" t="str">
        <f>lng_iteminfo!$O499</f>
        <v>명품 리본</v>
      </c>
      <c r="G327" s="180">
        <v>0</v>
      </c>
      <c r="H327" s="141">
        <v>0</v>
      </c>
      <c r="I327" s="141" t="s">
        <v>3191</v>
      </c>
      <c r="J327" s="141">
        <v>0</v>
      </c>
      <c r="K327" s="200" t="s">
        <v>3238</v>
      </c>
      <c r="L327" s="204">
        <v>35</v>
      </c>
      <c r="M327" s="141">
        <v>0</v>
      </c>
      <c r="N327" s="216">
        <v>0</v>
      </c>
      <c r="O327" s="216">
        <v>6</v>
      </c>
      <c r="P327" s="141">
        <v>1</v>
      </c>
      <c r="Q327" s="223">
        <f t="shared" si="29"/>
        <v>30</v>
      </c>
      <c r="R327" s="141" t="str">
        <f t="shared" si="30"/>
        <v>명품 리본</v>
      </c>
      <c r="S327" s="142" t="s">
        <v>852</v>
      </c>
      <c r="T327" s="141" t="s">
        <v>1084</v>
      </c>
      <c r="U327" s="141">
        <v>5</v>
      </c>
      <c r="V327" s="146" t="s">
        <v>2051</v>
      </c>
      <c r="W327" s="141">
        <v>-1</v>
      </c>
      <c r="X327" s="141">
        <v>0</v>
      </c>
      <c r="Y327" s="220">
        <v>200</v>
      </c>
      <c r="Z327" s="220">
        <v>-1</v>
      </c>
      <c r="AA327" s="220">
        <v>-1</v>
      </c>
      <c r="AB327" s="216"/>
      <c r="AC327" s="216"/>
      <c r="AD327" s="216"/>
      <c r="AE327" s="216"/>
      <c r="AF327" s="216"/>
      <c r="AG327" s="216"/>
      <c r="AH327" s="216"/>
      <c r="AI327" s="216"/>
      <c r="AJ327" s="216"/>
      <c r="AK327" s="216"/>
    </row>
    <row r="328" spans="1:37" s="48" customFormat="1">
      <c r="A328" s="216"/>
      <c r="B328" s="219">
        <v>1476</v>
      </c>
      <c r="C328" s="141" t="s">
        <v>3182</v>
      </c>
      <c r="D328" s="141" t="s">
        <v>3183</v>
      </c>
      <c r="E328" s="141" t="s">
        <v>3214</v>
      </c>
      <c r="F328" s="141" t="str">
        <f>lng_iteminfo!$O500</f>
        <v>금빛 날개</v>
      </c>
      <c r="G328" s="180">
        <v>1</v>
      </c>
      <c r="H328" s="141">
        <v>0</v>
      </c>
      <c r="I328" s="141" t="s">
        <v>3188</v>
      </c>
      <c r="J328" s="141">
        <v>0</v>
      </c>
      <c r="K328" s="200" t="s">
        <v>3239</v>
      </c>
      <c r="L328" s="204">
        <v>35</v>
      </c>
      <c r="M328" s="141">
        <v>0</v>
      </c>
      <c r="N328" s="216">
        <v>0</v>
      </c>
      <c r="O328" s="216">
        <v>4</v>
      </c>
      <c r="P328" s="141">
        <v>1</v>
      </c>
      <c r="Q328" s="223">
        <f t="shared" si="29"/>
        <v>20</v>
      </c>
      <c r="R328" s="141" t="str">
        <f t="shared" si="30"/>
        <v>금빛 날개</v>
      </c>
      <c r="S328" s="142" t="s">
        <v>852</v>
      </c>
      <c r="T328" s="141" t="s">
        <v>1082</v>
      </c>
      <c r="U328" s="141">
        <v>5</v>
      </c>
      <c r="V328" s="146" t="s">
        <v>2052</v>
      </c>
      <c r="W328" s="141">
        <v>-1</v>
      </c>
      <c r="X328" s="141">
        <v>0</v>
      </c>
      <c r="Y328" s="220">
        <v>200</v>
      </c>
      <c r="Z328" s="220">
        <v>-1</v>
      </c>
      <c r="AA328" s="220">
        <v>-1</v>
      </c>
      <c r="AB328" s="216"/>
      <c r="AC328" s="216"/>
      <c r="AD328" s="216"/>
      <c r="AE328" s="216"/>
      <c r="AF328" s="216"/>
      <c r="AG328" s="216"/>
      <c r="AH328" s="216"/>
      <c r="AI328" s="216"/>
      <c r="AJ328" s="216"/>
      <c r="AK328" s="216"/>
    </row>
    <row r="329" spans="1:37" s="48" customFormat="1">
      <c r="A329" s="216"/>
      <c r="B329" s="219">
        <v>1477</v>
      </c>
      <c r="C329" s="141" t="s">
        <v>3182</v>
      </c>
      <c r="D329" s="141" t="s">
        <v>3183</v>
      </c>
      <c r="E329" s="141" t="s">
        <v>3214</v>
      </c>
      <c r="F329" s="141" t="str">
        <f>lng_iteminfo!$O501</f>
        <v>금빛 천사 날개</v>
      </c>
      <c r="G329" s="180">
        <v>0</v>
      </c>
      <c r="H329" s="141">
        <v>0</v>
      </c>
      <c r="I329" s="141" t="s">
        <v>3188</v>
      </c>
      <c r="J329" s="141">
        <v>0</v>
      </c>
      <c r="K329" s="200" t="s">
        <v>3240</v>
      </c>
      <c r="L329" s="204">
        <v>35</v>
      </c>
      <c r="M329" s="141">
        <v>0</v>
      </c>
      <c r="N329" s="216">
        <v>0</v>
      </c>
      <c r="O329" s="216">
        <v>11</v>
      </c>
      <c r="P329" s="141">
        <v>1</v>
      </c>
      <c r="Q329" s="223">
        <f t="shared" si="29"/>
        <v>55</v>
      </c>
      <c r="R329" s="141" t="str">
        <f t="shared" si="30"/>
        <v>금빛 천사 날개</v>
      </c>
      <c r="S329" s="142" t="s">
        <v>852</v>
      </c>
      <c r="T329" s="141" t="s">
        <v>1083</v>
      </c>
      <c r="U329" s="141">
        <v>5</v>
      </c>
      <c r="V329" s="219" t="s">
        <v>2053</v>
      </c>
      <c r="W329" s="141" t="s">
        <v>1084</v>
      </c>
      <c r="X329" s="141">
        <v>5</v>
      </c>
      <c r="Y329" s="220">
        <v>150</v>
      </c>
      <c r="Z329" s="220">
        <v>-1</v>
      </c>
      <c r="AA329" s="220">
        <v>-1</v>
      </c>
      <c r="AB329" s="216"/>
      <c r="AC329" s="216"/>
      <c r="AD329" s="216"/>
      <c r="AE329" s="216"/>
      <c r="AF329" s="216"/>
      <c r="AG329" s="216"/>
      <c r="AH329" s="216"/>
      <c r="AI329" s="216"/>
      <c r="AJ329" s="216"/>
      <c r="AK329" s="216"/>
    </row>
    <row r="330" spans="1:37" s="48" customFormat="1">
      <c r="A330" s="216"/>
      <c r="B330" s="219">
        <v>1478</v>
      </c>
      <c r="C330" s="141" t="s">
        <v>3182</v>
      </c>
      <c r="D330" s="141" t="s">
        <v>3183</v>
      </c>
      <c r="E330" s="141" t="s">
        <v>3214</v>
      </c>
      <c r="F330" s="141" t="str">
        <f>lng_iteminfo!$O502</f>
        <v>박쥐 악마 날개</v>
      </c>
      <c r="G330" s="180">
        <v>0</v>
      </c>
      <c r="H330" s="141">
        <v>0</v>
      </c>
      <c r="I330" s="141" t="s">
        <v>3188</v>
      </c>
      <c r="J330" s="141">
        <v>0</v>
      </c>
      <c r="K330" s="200" t="s">
        <v>3241</v>
      </c>
      <c r="L330" s="204">
        <v>40</v>
      </c>
      <c r="M330" s="141">
        <v>0</v>
      </c>
      <c r="N330" s="216">
        <v>0</v>
      </c>
      <c r="O330" s="216">
        <v>10</v>
      </c>
      <c r="P330" s="141">
        <v>1</v>
      </c>
      <c r="Q330" s="223">
        <f t="shared" si="29"/>
        <v>50</v>
      </c>
      <c r="R330" s="141" t="str">
        <f t="shared" ref="R330:R337" si="31">F330</f>
        <v>박쥐 악마 날개</v>
      </c>
      <c r="S330" s="142" t="s">
        <v>852</v>
      </c>
      <c r="T330" s="141" t="s">
        <v>1083</v>
      </c>
      <c r="U330" s="141">
        <v>5</v>
      </c>
      <c r="V330" s="146" t="s">
        <v>2054</v>
      </c>
      <c r="W330" s="141" t="s">
        <v>1082</v>
      </c>
      <c r="X330" s="141">
        <v>5</v>
      </c>
      <c r="Y330" s="220">
        <v>150</v>
      </c>
      <c r="Z330" s="220">
        <v>-1</v>
      </c>
      <c r="AA330" s="220">
        <v>-1</v>
      </c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</row>
    <row r="331" spans="1:37" s="48" customFormat="1">
      <c r="A331" s="216"/>
      <c r="B331" s="219">
        <v>1479</v>
      </c>
      <c r="C331" s="141" t="s">
        <v>3182</v>
      </c>
      <c r="D331" s="141" t="s">
        <v>3183</v>
      </c>
      <c r="E331" s="141" t="s">
        <v>3214</v>
      </c>
      <c r="F331" s="141" t="str">
        <f>lng_iteminfo!$O503</f>
        <v>핑크 요정 날개</v>
      </c>
      <c r="G331" s="180">
        <v>0</v>
      </c>
      <c r="H331" s="141">
        <v>0</v>
      </c>
      <c r="I331" s="141" t="s">
        <v>3188</v>
      </c>
      <c r="J331" s="141">
        <v>0</v>
      </c>
      <c r="K331" s="200" t="s">
        <v>3242</v>
      </c>
      <c r="L331" s="204">
        <v>40</v>
      </c>
      <c r="M331" s="141">
        <v>0</v>
      </c>
      <c r="N331" s="216">
        <v>0</v>
      </c>
      <c r="O331" s="216">
        <v>10</v>
      </c>
      <c r="P331" s="141">
        <v>1</v>
      </c>
      <c r="Q331" s="223">
        <f t="shared" ref="Q331:Q337" si="32">IF(IF(N331/2&lt;&gt;0,N331/2, O331*5) &gt; 200, 200, IF(N331/2&lt;&gt;0,N331/2, O331*5))</f>
        <v>50</v>
      </c>
      <c r="R331" s="141" t="str">
        <f t="shared" si="31"/>
        <v>핑크 요정 날개</v>
      </c>
      <c r="S331" s="142" t="s">
        <v>852</v>
      </c>
      <c r="T331" s="141" t="s">
        <v>1084</v>
      </c>
      <c r="U331" s="141">
        <v>5</v>
      </c>
      <c r="V331" s="146" t="s">
        <v>2055</v>
      </c>
      <c r="W331" s="141" t="s">
        <v>1082</v>
      </c>
      <c r="X331" s="141">
        <v>5</v>
      </c>
      <c r="Y331" s="220">
        <v>150</v>
      </c>
      <c r="Z331" s="220">
        <v>-1</v>
      </c>
      <c r="AA331" s="220">
        <v>-1</v>
      </c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</row>
    <row r="332" spans="1:37" s="48" customFormat="1">
      <c r="A332" s="216"/>
      <c r="B332" s="219">
        <v>1480</v>
      </c>
      <c r="C332" s="208" t="s">
        <v>3182</v>
      </c>
      <c r="D332" s="208" t="s">
        <v>3183</v>
      </c>
      <c r="E332" s="208" t="s">
        <v>3211</v>
      </c>
      <c r="F332" s="208" t="str">
        <f>lng_iteminfo!$O504</f>
        <v>최고급 포크 장식</v>
      </c>
      <c r="G332" s="178">
        <v>1</v>
      </c>
      <c r="H332" s="208">
        <v>0</v>
      </c>
      <c r="I332" s="208" t="s">
        <v>3180</v>
      </c>
      <c r="J332" s="208">
        <v>0</v>
      </c>
      <c r="K332" s="200" t="s">
        <v>3243</v>
      </c>
      <c r="L332" s="176">
        <v>40</v>
      </c>
      <c r="M332" s="208">
        <v>0</v>
      </c>
      <c r="N332" s="216">
        <v>0</v>
      </c>
      <c r="O332" s="216">
        <v>7</v>
      </c>
      <c r="P332" s="208">
        <v>1</v>
      </c>
      <c r="Q332" s="223">
        <f t="shared" si="32"/>
        <v>35</v>
      </c>
      <c r="R332" s="208" t="str">
        <f t="shared" si="31"/>
        <v>최고급 포크 장식</v>
      </c>
      <c r="S332" s="145" t="s">
        <v>852</v>
      </c>
      <c r="T332" s="208" t="s">
        <v>1083</v>
      </c>
      <c r="U332" s="208">
        <v>6</v>
      </c>
      <c r="V332" s="146" t="s">
        <v>2056</v>
      </c>
      <c r="W332" s="208">
        <v>-1</v>
      </c>
      <c r="X332" s="208">
        <v>0</v>
      </c>
      <c r="Y332" s="220">
        <v>190</v>
      </c>
      <c r="Z332" s="220">
        <v>-1</v>
      </c>
      <c r="AA332" s="220">
        <v>-1</v>
      </c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</row>
    <row r="333" spans="1:37" s="48" customFormat="1">
      <c r="A333" s="216"/>
      <c r="B333" s="219">
        <v>1481</v>
      </c>
      <c r="C333" s="208" t="s">
        <v>3182</v>
      </c>
      <c r="D333" s="208" t="s">
        <v>3183</v>
      </c>
      <c r="E333" s="208" t="s">
        <v>3211</v>
      </c>
      <c r="F333" s="208" t="str">
        <f>lng_iteminfo!$O505</f>
        <v>UFO 모선 장식</v>
      </c>
      <c r="G333" s="178">
        <v>0</v>
      </c>
      <c r="H333" s="208">
        <v>0</v>
      </c>
      <c r="I333" s="208" t="s">
        <v>3185</v>
      </c>
      <c r="J333" s="208">
        <v>0</v>
      </c>
      <c r="K333" s="200" t="s">
        <v>3244</v>
      </c>
      <c r="L333" s="176">
        <v>40</v>
      </c>
      <c r="M333" s="208">
        <v>0</v>
      </c>
      <c r="N333" s="216">
        <v>0</v>
      </c>
      <c r="O333" s="216">
        <v>7</v>
      </c>
      <c r="P333" s="208">
        <v>1</v>
      </c>
      <c r="Q333" s="223">
        <f t="shared" si="32"/>
        <v>35</v>
      </c>
      <c r="R333" s="208" t="str">
        <f t="shared" si="31"/>
        <v>UFO 모선 장식</v>
      </c>
      <c r="S333" s="145" t="s">
        <v>852</v>
      </c>
      <c r="T333" s="208" t="s">
        <v>1084</v>
      </c>
      <c r="U333" s="208">
        <v>6</v>
      </c>
      <c r="V333" s="146" t="s">
        <v>2057</v>
      </c>
      <c r="W333" s="208">
        <v>-1</v>
      </c>
      <c r="X333" s="208">
        <v>0</v>
      </c>
      <c r="Y333" s="220">
        <v>190</v>
      </c>
      <c r="Z333" s="220">
        <v>-1</v>
      </c>
      <c r="AA333" s="220">
        <v>-1</v>
      </c>
      <c r="AB333" s="216"/>
      <c r="AC333" s="216"/>
      <c r="AD333" s="216"/>
      <c r="AE333" s="216"/>
      <c r="AF333" s="216"/>
      <c r="AG333" s="216"/>
      <c r="AH333" s="216"/>
      <c r="AI333" s="216"/>
      <c r="AJ333" s="216"/>
      <c r="AK333" s="216"/>
    </row>
    <row r="334" spans="1:37" s="48" customFormat="1">
      <c r="A334" s="216"/>
      <c r="B334" s="219">
        <v>1482</v>
      </c>
      <c r="C334" s="208" t="s">
        <v>3182</v>
      </c>
      <c r="D334" s="208" t="s">
        <v>3183</v>
      </c>
      <c r="E334" s="208" t="s">
        <v>3214</v>
      </c>
      <c r="F334" s="208" t="str">
        <f>lng_iteminfo!$O506</f>
        <v>고급 병아리 가방</v>
      </c>
      <c r="G334" s="178">
        <v>1</v>
      </c>
      <c r="H334" s="208">
        <v>0</v>
      </c>
      <c r="I334" s="208" t="s">
        <v>3185</v>
      </c>
      <c r="J334" s="208">
        <v>0</v>
      </c>
      <c r="K334" s="200" t="s">
        <v>3245</v>
      </c>
      <c r="L334" s="176">
        <v>45</v>
      </c>
      <c r="M334" s="208">
        <v>0</v>
      </c>
      <c r="N334" s="216">
        <v>0</v>
      </c>
      <c r="O334" s="216">
        <v>5</v>
      </c>
      <c r="P334" s="208">
        <v>1</v>
      </c>
      <c r="Q334" s="223">
        <f t="shared" si="32"/>
        <v>25</v>
      </c>
      <c r="R334" s="208" t="str">
        <f t="shared" si="31"/>
        <v>고급 병아리 가방</v>
      </c>
      <c r="S334" s="145" t="s">
        <v>852</v>
      </c>
      <c r="T334" s="208" t="s">
        <v>1082</v>
      </c>
      <c r="U334" s="208">
        <v>6</v>
      </c>
      <c r="V334" s="146" t="s">
        <v>2058</v>
      </c>
      <c r="W334" s="208">
        <v>-1</v>
      </c>
      <c r="X334" s="208">
        <v>0</v>
      </c>
      <c r="Y334" s="220">
        <v>190</v>
      </c>
      <c r="Z334" s="220">
        <v>-1</v>
      </c>
      <c r="AA334" s="220">
        <v>-1</v>
      </c>
      <c r="AB334" s="216"/>
      <c r="AC334" s="216"/>
      <c r="AD334" s="216"/>
      <c r="AE334" s="216"/>
      <c r="AF334" s="216"/>
      <c r="AG334" s="216"/>
      <c r="AH334" s="216"/>
      <c r="AI334" s="216"/>
      <c r="AJ334" s="216"/>
      <c r="AK334" s="216"/>
    </row>
    <row r="335" spans="1:37" s="48" customFormat="1">
      <c r="A335" s="216"/>
      <c r="B335" s="219">
        <v>1483</v>
      </c>
      <c r="C335" s="208" t="s">
        <v>3182</v>
      </c>
      <c r="D335" s="208" t="s">
        <v>3183</v>
      </c>
      <c r="E335" s="208" t="s">
        <v>3214</v>
      </c>
      <c r="F335" s="208" t="str">
        <f>lng_iteminfo!$O507</f>
        <v>특등급 딱지</v>
      </c>
      <c r="G335" s="178">
        <v>0</v>
      </c>
      <c r="H335" s="208">
        <v>0</v>
      </c>
      <c r="I335" s="208" t="s">
        <v>3188</v>
      </c>
      <c r="J335" s="208">
        <v>0</v>
      </c>
      <c r="K335" s="200" t="s">
        <v>3246</v>
      </c>
      <c r="L335" s="176">
        <v>45</v>
      </c>
      <c r="M335" s="208">
        <v>0</v>
      </c>
      <c r="N335" s="216">
        <v>0</v>
      </c>
      <c r="O335" s="216">
        <v>13</v>
      </c>
      <c r="P335" s="208">
        <v>1</v>
      </c>
      <c r="Q335" s="223">
        <f t="shared" si="32"/>
        <v>65</v>
      </c>
      <c r="R335" s="208" t="str">
        <f t="shared" si="31"/>
        <v>특등급 딱지</v>
      </c>
      <c r="S335" s="145" t="s">
        <v>852</v>
      </c>
      <c r="T335" s="208" t="s">
        <v>1083</v>
      </c>
      <c r="U335" s="208">
        <v>6</v>
      </c>
      <c r="V335" s="146" t="s">
        <v>2059</v>
      </c>
      <c r="W335" s="208" t="s">
        <v>1084</v>
      </c>
      <c r="X335" s="208">
        <v>6</v>
      </c>
      <c r="Y335" s="220">
        <v>130</v>
      </c>
      <c r="Z335" s="220">
        <v>-1</v>
      </c>
      <c r="AA335" s="220">
        <v>-1</v>
      </c>
      <c r="AB335" s="216"/>
      <c r="AC335" s="216"/>
      <c r="AD335" s="216"/>
      <c r="AE335" s="216"/>
      <c r="AF335" s="216"/>
      <c r="AG335" s="216"/>
      <c r="AH335" s="216"/>
      <c r="AI335" s="216"/>
      <c r="AJ335" s="216"/>
      <c r="AK335" s="216"/>
    </row>
    <row r="336" spans="1:37" s="48" customFormat="1">
      <c r="A336" s="216"/>
      <c r="B336" s="219">
        <v>1484</v>
      </c>
      <c r="C336" s="208" t="s">
        <v>3182</v>
      </c>
      <c r="D336" s="208" t="s">
        <v>3183</v>
      </c>
      <c r="E336" s="208" t="s">
        <v>3214</v>
      </c>
      <c r="F336" s="208" t="str">
        <f>lng_iteminfo!$O508</f>
        <v>수제 가죽 가방</v>
      </c>
      <c r="G336" s="178">
        <v>0</v>
      </c>
      <c r="H336" s="208">
        <v>0</v>
      </c>
      <c r="I336" s="208" t="s">
        <v>3188</v>
      </c>
      <c r="J336" s="208">
        <v>0</v>
      </c>
      <c r="K336" s="200" t="s">
        <v>3247</v>
      </c>
      <c r="L336" s="176">
        <v>45</v>
      </c>
      <c r="M336" s="208">
        <v>0</v>
      </c>
      <c r="N336" s="216">
        <v>0</v>
      </c>
      <c r="O336" s="216">
        <v>11</v>
      </c>
      <c r="P336" s="208">
        <v>1</v>
      </c>
      <c r="Q336" s="223">
        <f t="shared" si="32"/>
        <v>55</v>
      </c>
      <c r="R336" s="208" t="str">
        <f t="shared" si="31"/>
        <v>수제 가죽 가방</v>
      </c>
      <c r="S336" s="145" t="s">
        <v>852</v>
      </c>
      <c r="T336" s="208" t="s">
        <v>1083</v>
      </c>
      <c r="U336" s="208">
        <v>6</v>
      </c>
      <c r="V336" s="146" t="s">
        <v>2060</v>
      </c>
      <c r="W336" s="208" t="s">
        <v>1082</v>
      </c>
      <c r="X336" s="208">
        <v>6</v>
      </c>
      <c r="Y336" s="220">
        <v>130</v>
      </c>
      <c r="Z336" s="220">
        <v>-1</v>
      </c>
      <c r="AA336" s="220">
        <v>-1</v>
      </c>
      <c r="AB336" s="216"/>
      <c r="AC336" s="216"/>
      <c r="AD336" s="216"/>
      <c r="AE336" s="216"/>
      <c r="AF336" s="216"/>
      <c r="AG336" s="216"/>
      <c r="AH336" s="216"/>
      <c r="AI336" s="216"/>
      <c r="AJ336" s="216"/>
      <c r="AK336" s="216"/>
    </row>
    <row r="337" spans="1:37" s="48" customFormat="1" ht="12" thickBot="1">
      <c r="A337" s="216"/>
      <c r="B337" s="219">
        <v>1485</v>
      </c>
      <c r="C337" s="208" t="s">
        <v>3182</v>
      </c>
      <c r="D337" s="208" t="s">
        <v>3183</v>
      </c>
      <c r="E337" s="208" t="s">
        <v>3214</v>
      </c>
      <c r="F337" s="208" t="str">
        <f>lng_iteminfo!$O509</f>
        <v>실크 리본</v>
      </c>
      <c r="G337" s="178">
        <v>0</v>
      </c>
      <c r="H337" s="208">
        <v>0</v>
      </c>
      <c r="I337" s="208" t="s">
        <v>3191</v>
      </c>
      <c r="J337" s="208">
        <v>0</v>
      </c>
      <c r="K337" s="200" t="s">
        <v>3248</v>
      </c>
      <c r="L337" s="176">
        <v>45</v>
      </c>
      <c r="M337" s="208">
        <v>0</v>
      </c>
      <c r="N337" s="216">
        <v>0</v>
      </c>
      <c r="O337" s="216">
        <v>11</v>
      </c>
      <c r="P337" s="208">
        <v>1</v>
      </c>
      <c r="Q337" s="223">
        <f t="shared" si="32"/>
        <v>55</v>
      </c>
      <c r="R337" s="208" t="str">
        <f t="shared" si="31"/>
        <v>실크 리본</v>
      </c>
      <c r="S337" s="145" t="s">
        <v>852</v>
      </c>
      <c r="T337" s="208" t="s">
        <v>1084</v>
      </c>
      <c r="U337" s="208">
        <v>6</v>
      </c>
      <c r="V337" s="146" t="s">
        <v>2061</v>
      </c>
      <c r="W337" s="208" t="s">
        <v>1082</v>
      </c>
      <c r="X337" s="208">
        <v>6</v>
      </c>
      <c r="Y337" s="220">
        <v>130</v>
      </c>
      <c r="Z337" s="220">
        <v>-1</v>
      </c>
      <c r="AA337" s="220">
        <v>-1</v>
      </c>
      <c r="AB337" s="216"/>
      <c r="AC337" s="216"/>
      <c r="AD337" s="216"/>
      <c r="AE337" s="216"/>
      <c r="AF337" s="216"/>
      <c r="AG337" s="216"/>
      <c r="AH337" s="216"/>
      <c r="AI337" s="216"/>
      <c r="AJ337" s="216"/>
      <c r="AK337" s="216"/>
    </row>
    <row r="338" spans="1:37" s="157" customFormat="1">
      <c r="A338" s="157" t="s">
        <v>3998</v>
      </c>
      <c r="B338" s="157" t="s">
        <v>888</v>
      </c>
      <c r="C338" s="157" t="s">
        <v>889</v>
      </c>
      <c r="D338" s="157" t="s">
        <v>504</v>
      </c>
      <c r="E338" s="157" t="s">
        <v>785</v>
      </c>
      <c r="F338" s="157" t="s">
        <v>3058</v>
      </c>
      <c r="G338" s="157" t="s">
        <v>890</v>
      </c>
      <c r="H338" s="157" t="s">
        <v>891</v>
      </c>
      <c r="I338" s="157" t="s">
        <v>892</v>
      </c>
      <c r="J338" s="157" t="s">
        <v>893</v>
      </c>
      <c r="K338" s="157" t="s">
        <v>894</v>
      </c>
      <c r="L338" s="157" t="s">
        <v>895</v>
      </c>
      <c r="M338" s="157" t="s">
        <v>896</v>
      </c>
      <c r="N338" s="157" t="s">
        <v>897</v>
      </c>
      <c r="O338" s="157" t="s">
        <v>898</v>
      </c>
      <c r="P338" s="157" t="s">
        <v>899</v>
      </c>
      <c r="Q338" s="157" t="s">
        <v>913</v>
      </c>
      <c r="R338" s="157" t="s">
        <v>900</v>
      </c>
      <c r="S338" s="70" t="s">
        <v>4000</v>
      </c>
      <c r="T338" s="157" t="s">
        <v>3268</v>
      </c>
      <c r="U338" s="157" t="s">
        <v>3269</v>
      </c>
    </row>
    <row r="339" spans="1:37" s="347" customFormat="1">
      <c r="B339" s="347">
        <v>1900</v>
      </c>
      <c r="C339" s="347" t="s">
        <v>3999</v>
      </c>
      <c r="D339" s="347" t="s">
        <v>3999</v>
      </c>
      <c r="E339" s="347" t="s">
        <v>3116</v>
      </c>
      <c r="F339" s="347" t="str">
        <f>lng_iteminfo!$O511</f>
        <v>우정포인트5</v>
      </c>
      <c r="G339" s="347">
        <v>0</v>
      </c>
      <c r="H339" s="347">
        <v>0</v>
      </c>
      <c r="I339" s="347" t="s">
        <v>3141</v>
      </c>
      <c r="J339" s="347">
        <v>0</v>
      </c>
      <c r="K339" s="84" t="s">
        <v>4001</v>
      </c>
      <c r="L339" s="347">
        <v>0</v>
      </c>
      <c r="M339" s="347">
        <v>0</v>
      </c>
      <c r="N339" s="347">
        <v>0</v>
      </c>
      <c r="O339" s="347">
        <f>P339/5</f>
        <v>1</v>
      </c>
      <c r="P339" s="347">
        <v>5</v>
      </c>
      <c r="Q339" s="347">
        <v>1</v>
      </c>
      <c r="R339" s="347" t="str">
        <f>F339</f>
        <v>우정포인트5</v>
      </c>
      <c r="S339" s="167">
        <f>P339</f>
        <v>5</v>
      </c>
      <c r="T339" s="347">
        <v>0</v>
      </c>
      <c r="U339" s="347">
        <v>0</v>
      </c>
    </row>
    <row r="340" spans="1:37" s="347" customFormat="1">
      <c r="B340" s="347">
        <v>1901</v>
      </c>
      <c r="C340" s="347" t="s">
        <v>3999</v>
      </c>
      <c r="D340" s="347" t="s">
        <v>3999</v>
      </c>
      <c r="E340" s="347" t="s">
        <v>3116</v>
      </c>
      <c r="F340" s="347" t="str">
        <f>lng_iteminfo!$O512</f>
        <v>우정포인트10</v>
      </c>
      <c r="G340" s="347">
        <v>0</v>
      </c>
      <c r="H340" s="347">
        <v>0</v>
      </c>
      <c r="I340" s="347" t="s">
        <v>3141</v>
      </c>
      <c r="J340" s="347">
        <v>0</v>
      </c>
      <c r="K340" s="84" t="s">
        <v>4001</v>
      </c>
      <c r="L340" s="347">
        <v>0</v>
      </c>
      <c r="M340" s="347">
        <v>0</v>
      </c>
      <c r="N340" s="347">
        <v>0</v>
      </c>
      <c r="O340" s="347">
        <f t="shared" ref="O340:O360" si="33">P340/5</f>
        <v>2</v>
      </c>
      <c r="P340" s="347">
        <v>10</v>
      </c>
      <c r="Q340" s="347">
        <v>1</v>
      </c>
      <c r="R340" s="347" t="str">
        <f t="shared" ref="R340:R354" si="34">F340</f>
        <v>우정포인트10</v>
      </c>
      <c r="S340" s="167">
        <f t="shared" ref="S340:S354" si="35">P340</f>
        <v>10</v>
      </c>
      <c r="T340" s="347">
        <v>0</v>
      </c>
      <c r="U340" s="347">
        <v>0</v>
      </c>
    </row>
    <row r="341" spans="1:37" s="347" customFormat="1">
      <c r="B341" s="347">
        <v>1902</v>
      </c>
      <c r="C341" s="347" t="s">
        <v>3999</v>
      </c>
      <c r="D341" s="347" t="s">
        <v>3999</v>
      </c>
      <c r="E341" s="347" t="s">
        <v>3116</v>
      </c>
      <c r="F341" s="347" t="str">
        <f>lng_iteminfo!$O513</f>
        <v>우정포인트15</v>
      </c>
      <c r="G341" s="347">
        <v>0</v>
      </c>
      <c r="H341" s="347">
        <v>0</v>
      </c>
      <c r="I341" s="347" t="s">
        <v>3141</v>
      </c>
      <c r="J341" s="347">
        <v>0</v>
      </c>
      <c r="K341" s="84" t="s">
        <v>4001</v>
      </c>
      <c r="L341" s="347">
        <v>0</v>
      </c>
      <c r="M341" s="347">
        <v>0</v>
      </c>
      <c r="N341" s="347">
        <v>0</v>
      </c>
      <c r="O341" s="347">
        <f t="shared" si="33"/>
        <v>3</v>
      </c>
      <c r="P341" s="347">
        <v>15</v>
      </c>
      <c r="Q341" s="347">
        <v>1</v>
      </c>
      <c r="R341" s="347" t="str">
        <f t="shared" si="34"/>
        <v>우정포인트15</v>
      </c>
      <c r="S341" s="167">
        <f t="shared" si="35"/>
        <v>15</v>
      </c>
      <c r="T341" s="347">
        <v>0</v>
      </c>
      <c r="U341" s="347">
        <v>0</v>
      </c>
    </row>
    <row r="342" spans="1:37" s="347" customFormat="1">
      <c r="B342" s="347">
        <v>1903</v>
      </c>
      <c r="C342" s="347" t="s">
        <v>3999</v>
      </c>
      <c r="D342" s="347" t="s">
        <v>3999</v>
      </c>
      <c r="E342" s="347" t="s">
        <v>3116</v>
      </c>
      <c r="F342" s="347" t="str">
        <f>lng_iteminfo!$O514</f>
        <v>우정포인트20</v>
      </c>
      <c r="G342" s="347">
        <v>0</v>
      </c>
      <c r="H342" s="347">
        <v>0</v>
      </c>
      <c r="I342" s="347" t="s">
        <v>3141</v>
      </c>
      <c r="J342" s="347">
        <v>0</v>
      </c>
      <c r="K342" s="84" t="s">
        <v>4001</v>
      </c>
      <c r="L342" s="347">
        <v>0</v>
      </c>
      <c r="M342" s="347">
        <v>0</v>
      </c>
      <c r="N342" s="347">
        <v>0</v>
      </c>
      <c r="O342" s="347">
        <f t="shared" si="33"/>
        <v>4</v>
      </c>
      <c r="P342" s="347">
        <v>20</v>
      </c>
      <c r="Q342" s="347">
        <v>1</v>
      </c>
      <c r="R342" s="347" t="str">
        <f t="shared" si="34"/>
        <v>우정포인트20</v>
      </c>
      <c r="S342" s="167">
        <f t="shared" si="35"/>
        <v>20</v>
      </c>
      <c r="T342" s="347">
        <v>0</v>
      </c>
      <c r="U342" s="347">
        <v>0</v>
      </c>
    </row>
    <row r="343" spans="1:37" s="347" customFormat="1">
      <c r="B343" s="347">
        <v>1904</v>
      </c>
      <c r="C343" s="347" t="s">
        <v>3999</v>
      </c>
      <c r="D343" s="347" t="s">
        <v>3999</v>
      </c>
      <c r="E343" s="347" t="s">
        <v>3116</v>
      </c>
      <c r="F343" s="347" t="str">
        <f>lng_iteminfo!$O515</f>
        <v>우정포인트25</v>
      </c>
      <c r="G343" s="347">
        <v>0</v>
      </c>
      <c r="H343" s="347">
        <v>0</v>
      </c>
      <c r="I343" s="347" t="s">
        <v>3141</v>
      </c>
      <c r="J343" s="347">
        <v>0</v>
      </c>
      <c r="K343" s="84" t="s">
        <v>4001</v>
      </c>
      <c r="L343" s="347">
        <v>0</v>
      </c>
      <c r="M343" s="347">
        <v>0</v>
      </c>
      <c r="N343" s="347">
        <v>0</v>
      </c>
      <c r="O343" s="347">
        <f t="shared" si="33"/>
        <v>5</v>
      </c>
      <c r="P343" s="347">
        <v>25</v>
      </c>
      <c r="Q343" s="347">
        <v>1</v>
      </c>
      <c r="R343" s="347" t="str">
        <f t="shared" si="34"/>
        <v>우정포인트25</v>
      </c>
      <c r="S343" s="167">
        <f t="shared" si="35"/>
        <v>25</v>
      </c>
      <c r="T343" s="347">
        <v>0</v>
      </c>
      <c r="U343" s="347">
        <v>0</v>
      </c>
    </row>
    <row r="344" spans="1:37" s="347" customFormat="1">
      <c r="B344" s="347">
        <v>1905</v>
      </c>
      <c r="C344" s="347" t="s">
        <v>3999</v>
      </c>
      <c r="D344" s="347" t="s">
        <v>3999</v>
      </c>
      <c r="E344" s="347" t="s">
        <v>3116</v>
      </c>
      <c r="F344" s="347" t="str">
        <f>lng_iteminfo!$O516</f>
        <v>우정포인트30</v>
      </c>
      <c r="G344" s="347">
        <v>0</v>
      </c>
      <c r="H344" s="347">
        <v>0</v>
      </c>
      <c r="I344" s="347" t="s">
        <v>3141</v>
      </c>
      <c r="J344" s="347">
        <v>0</v>
      </c>
      <c r="K344" s="84" t="s">
        <v>4001</v>
      </c>
      <c r="L344" s="347">
        <v>0</v>
      </c>
      <c r="M344" s="347">
        <v>0</v>
      </c>
      <c r="N344" s="347">
        <v>0</v>
      </c>
      <c r="O344" s="347">
        <f t="shared" si="33"/>
        <v>6</v>
      </c>
      <c r="P344" s="347">
        <v>30</v>
      </c>
      <c r="Q344" s="347">
        <v>1</v>
      </c>
      <c r="R344" s="347" t="str">
        <f t="shared" si="34"/>
        <v>우정포인트30</v>
      </c>
      <c r="S344" s="167">
        <f t="shared" si="35"/>
        <v>30</v>
      </c>
      <c r="T344" s="347">
        <v>0</v>
      </c>
      <c r="U344" s="347">
        <v>0</v>
      </c>
    </row>
    <row r="345" spans="1:37" s="347" customFormat="1">
      <c r="B345" s="347">
        <v>1906</v>
      </c>
      <c r="C345" s="347" t="s">
        <v>3999</v>
      </c>
      <c r="D345" s="347" t="s">
        <v>3999</v>
      </c>
      <c r="E345" s="347" t="s">
        <v>3116</v>
      </c>
      <c r="F345" s="347" t="str">
        <f>lng_iteminfo!$O517</f>
        <v>우정포인트35</v>
      </c>
      <c r="G345" s="347">
        <v>0</v>
      </c>
      <c r="H345" s="347">
        <v>0</v>
      </c>
      <c r="I345" s="347" t="s">
        <v>3141</v>
      </c>
      <c r="J345" s="347">
        <v>0</v>
      </c>
      <c r="K345" s="84" t="s">
        <v>4001</v>
      </c>
      <c r="L345" s="347">
        <v>0</v>
      </c>
      <c r="M345" s="347">
        <v>0</v>
      </c>
      <c r="N345" s="347">
        <v>0</v>
      </c>
      <c r="O345" s="347">
        <f t="shared" si="33"/>
        <v>7</v>
      </c>
      <c r="P345" s="347">
        <v>35</v>
      </c>
      <c r="Q345" s="347">
        <v>1</v>
      </c>
      <c r="R345" s="347" t="str">
        <f t="shared" si="34"/>
        <v>우정포인트35</v>
      </c>
      <c r="S345" s="167">
        <f t="shared" si="35"/>
        <v>35</v>
      </c>
      <c r="T345" s="347">
        <v>0</v>
      </c>
      <c r="U345" s="347">
        <v>0</v>
      </c>
    </row>
    <row r="346" spans="1:37" s="347" customFormat="1">
      <c r="B346" s="347">
        <v>1907</v>
      </c>
      <c r="C346" s="347" t="s">
        <v>3999</v>
      </c>
      <c r="D346" s="347" t="s">
        <v>3999</v>
      </c>
      <c r="E346" s="347" t="s">
        <v>3116</v>
      </c>
      <c r="F346" s="347" t="str">
        <f>lng_iteminfo!$O518</f>
        <v>우정포인트40</v>
      </c>
      <c r="G346" s="347">
        <v>0</v>
      </c>
      <c r="H346" s="347">
        <v>0</v>
      </c>
      <c r="I346" s="347" t="s">
        <v>3141</v>
      </c>
      <c r="J346" s="347">
        <v>0</v>
      </c>
      <c r="K346" s="84" t="s">
        <v>4001</v>
      </c>
      <c r="L346" s="347">
        <v>0</v>
      </c>
      <c r="M346" s="347">
        <v>0</v>
      </c>
      <c r="N346" s="347">
        <v>0</v>
      </c>
      <c r="O346" s="347">
        <f t="shared" si="33"/>
        <v>8</v>
      </c>
      <c r="P346" s="347">
        <v>40</v>
      </c>
      <c r="Q346" s="347">
        <v>1</v>
      </c>
      <c r="R346" s="347" t="str">
        <f t="shared" si="34"/>
        <v>우정포인트40</v>
      </c>
      <c r="S346" s="167">
        <f t="shared" si="35"/>
        <v>40</v>
      </c>
      <c r="T346" s="347">
        <v>0</v>
      </c>
      <c r="U346" s="347">
        <v>0</v>
      </c>
    </row>
    <row r="347" spans="1:37" s="347" customFormat="1">
      <c r="B347" s="347">
        <v>1908</v>
      </c>
      <c r="C347" s="347" t="s">
        <v>3999</v>
      </c>
      <c r="D347" s="347" t="s">
        <v>3999</v>
      </c>
      <c r="E347" s="347" t="s">
        <v>3116</v>
      </c>
      <c r="F347" s="347" t="str">
        <f>lng_iteminfo!$O519</f>
        <v>우정포인트45</v>
      </c>
      <c r="G347" s="347">
        <v>0</v>
      </c>
      <c r="H347" s="347">
        <v>0</v>
      </c>
      <c r="I347" s="347" t="s">
        <v>3141</v>
      </c>
      <c r="J347" s="347">
        <v>0</v>
      </c>
      <c r="K347" s="84" t="s">
        <v>4001</v>
      </c>
      <c r="L347" s="347">
        <v>0</v>
      </c>
      <c r="M347" s="347">
        <v>0</v>
      </c>
      <c r="N347" s="347">
        <v>0</v>
      </c>
      <c r="O347" s="347">
        <f t="shared" si="33"/>
        <v>9</v>
      </c>
      <c r="P347" s="347">
        <v>45</v>
      </c>
      <c r="Q347" s="347">
        <v>1</v>
      </c>
      <c r="R347" s="347" t="str">
        <f t="shared" si="34"/>
        <v>우정포인트45</v>
      </c>
      <c r="S347" s="167">
        <f t="shared" si="35"/>
        <v>45</v>
      </c>
      <c r="T347" s="347">
        <v>0</v>
      </c>
      <c r="U347" s="347">
        <v>0</v>
      </c>
    </row>
    <row r="348" spans="1:37" s="347" customFormat="1">
      <c r="B348" s="347">
        <v>1909</v>
      </c>
      <c r="C348" s="347" t="s">
        <v>3999</v>
      </c>
      <c r="D348" s="347" t="s">
        <v>3999</v>
      </c>
      <c r="E348" s="347" t="s">
        <v>3116</v>
      </c>
      <c r="F348" s="347" t="str">
        <f>lng_iteminfo!$O520</f>
        <v>우정포인트50</v>
      </c>
      <c r="G348" s="347">
        <v>0</v>
      </c>
      <c r="H348" s="347">
        <v>0</v>
      </c>
      <c r="I348" s="347" t="s">
        <v>3141</v>
      </c>
      <c r="J348" s="347">
        <v>0</v>
      </c>
      <c r="K348" s="84" t="s">
        <v>4001</v>
      </c>
      <c r="L348" s="347">
        <v>0</v>
      </c>
      <c r="M348" s="347">
        <v>0</v>
      </c>
      <c r="N348" s="347">
        <v>0</v>
      </c>
      <c r="O348" s="347">
        <f t="shared" si="33"/>
        <v>10</v>
      </c>
      <c r="P348" s="347">
        <v>50</v>
      </c>
      <c r="Q348" s="347">
        <v>1</v>
      </c>
      <c r="R348" s="347" t="str">
        <f t="shared" si="34"/>
        <v>우정포인트50</v>
      </c>
      <c r="S348" s="167">
        <f t="shared" si="35"/>
        <v>50</v>
      </c>
      <c r="T348" s="347">
        <v>0</v>
      </c>
      <c r="U348" s="347">
        <v>0</v>
      </c>
    </row>
    <row r="349" spans="1:37" s="347" customFormat="1">
      <c r="B349" s="347">
        <v>1910</v>
      </c>
      <c r="C349" s="347" t="s">
        <v>3999</v>
      </c>
      <c r="D349" s="347" t="s">
        <v>3999</v>
      </c>
      <c r="E349" s="347" t="s">
        <v>3116</v>
      </c>
      <c r="F349" s="347" t="str">
        <f>lng_iteminfo!$O521</f>
        <v>우정포인트60</v>
      </c>
      <c r="G349" s="347">
        <v>0</v>
      </c>
      <c r="H349" s="347">
        <v>0</v>
      </c>
      <c r="I349" s="347" t="s">
        <v>3141</v>
      </c>
      <c r="J349" s="347">
        <v>0</v>
      </c>
      <c r="K349" s="84" t="s">
        <v>4001</v>
      </c>
      <c r="L349" s="347">
        <v>0</v>
      </c>
      <c r="M349" s="347">
        <v>0</v>
      </c>
      <c r="N349" s="347">
        <v>0</v>
      </c>
      <c r="O349" s="347">
        <f t="shared" si="33"/>
        <v>12</v>
      </c>
      <c r="P349" s="347">
        <v>60</v>
      </c>
      <c r="Q349" s="347">
        <v>1</v>
      </c>
      <c r="R349" s="347" t="str">
        <f t="shared" si="34"/>
        <v>우정포인트60</v>
      </c>
      <c r="S349" s="167">
        <f t="shared" si="35"/>
        <v>60</v>
      </c>
      <c r="T349" s="347">
        <v>0</v>
      </c>
      <c r="U349" s="347">
        <v>0</v>
      </c>
    </row>
    <row r="350" spans="1:37" s="347" customFormat="1">
      <c r="B350" s="347">
        <v>1911</v>
      </c>
      <c r="C350" s="347" t="s">
        <v>3999</v>
      </c>
      <c r="D350" s="347" t="s">
        <v>3999</v>
      </c>
      <c r="E350" s="347" t="s">
        <v>3116</v>
      </c>
      <c r="F350" s="347" t="str">
        <f>lng_iteminfo!$O522</f>
        <v>우정포인트70</v>
      </c>
      <c r="G350" s="347">
        <v>0</v>
      </c>
      <c r="H350" s="347">
        <v>0</v>
      </c>
      <c r="I350" s="347" t="s">
        <v>3141</v>
      </c>
      <c r="J350" s="347">
        <v>0</v>
      </c>
      <c r="K350" s="84" t="s">
        <v>4001</v>
      </c>
      <c r="L350" s="347">
        <v>0</v>
      </c>
      <c r="M350" s="347">
        <v>0</v>
      </c>
      <c r="N350" s="347">
        <v>0</v>
      </c>
      <c r="O350" s="347">
        <f t="shared" si="33"/>
        <v>14</v>
      </c>
      <c r="P350" s="347">
        <v>70</v>
      </c>
      <c r="Q350" s="347">
        <v>1</v>
      </c>
      <c r="R350" s="347" t="str">
        <f t="shared" si="34"/>
        <v>우정포인트70</v>
      </c>
      <c r="S350" s="167">
        <f t="shared" si="35"/>
        <v>70</v>
      </c>
      <c r="T350" s="347">
        <v>0</v>
      </c>
      <c r="U350" s="347">
        <v>0</v>
      </c>
    </row>
    <row r="351" spans="1:37" s="347" customFormat="1">
      <c r="B351" s="347">
        <v>1912</v>
      </c>
      <c r="C351" s="347" t="s">
        <v>3999</v>
      </c>
      <c r="D351" s="347" t="s">
        <v>3999</v>
      </c>
      <c r="E351" s="347" t="s">
        <v>3116</v>
      </c>
      <c r="F351" s="347" t="str">
        <f>lng_iteminfo!$O523</f>
        <v>우정포인트80</v>
      </c>
      <c r="G351" s="347">
        <v>0</v>
      </c>
      <c r="H351" s="347">
        <v>0</v>
      </c>
      <c r="I351" s="347" t="s">
        <v>3141</v>
      </c>
      <c r="J351" s="347">
        <v>0</v>
      </c>
      <c r="K351" s="84" t="s">
        <v>4001</v>
      </c>
      <c r="L351" s="347">
        <v>0</v>
      </c>
      <c r="M351" s="347">
        <v>0</v>
      </c>
      <c r="N351" s="347">
        <v>0</v>
      </c>
      <c r="O351" s="347">
        <f t="shared" si="33"/>
        <v>16</v>
      </c>
      <c r="P351" s="347">
        <v>80</v>
      </c>
      <c r="Q351" s="347">
        <v>1</v>
      </c>
      <c r="R351" s="347" t="str">
        <f t="shared" si="34"/>
        <v>우정포인트80</v>
      </c>
      <c r="S351" s="167">
        <f t="shared" si="35"/>
        <v>80</v>
      </c>
      <c r="T351" s="347">
        <v>0</v>
      </c>
      <c r="U351" s="347">
        <v>0</v>
      </c>
    </row>
    <row r="352" spans="1:37" s="347" customFormat="1">
      <c r="B352" s="347">
        <v>1913</v>
      </c>
      <c r="C352" s="347" t="s">
        <v>3999</v>
      </c>
      <c r="D352" s="347" t="s">
        <v>3999</v>
      </c>
      <c r="E352" s="347" t="s">
        <v>3116</v>
      </c>
      <c r="F352" s="347" t="str">
        <f>lng_iteminfo!$O524</f>
        <v>우정포인트90</v>
      </c>
      <c r="G352" s="347">
        <v>0</v>
      </c>
      <c r="H352" s="347">
        <v>0</v>
      </c>
      <c r="I352" s="347" t="s">
        <v>3141</v>
      </c>
      <c r="J352" s="347">
        <v>0</v>
      </c>
      <c r="K352" s="84" t="s">
        <v>4001</v>
      </c>
      <c r="L352" s="347">
        <v>0</v>
      </c>
      <c r="M352" s="347">
        <v>0</v>
      </c>
      <c r="N352" s="347">
        <v>0</v>
      </c>
      <c r="O352" s="347">
        <f t="shared" si="33"/>
        <v>18</v>
      </c>
      <c r="P352" s="347">
        <v>90</v>
      </c>
      <c r="Q352" s="347">
        <v>1</v>
      </c>
      <c r="R352" s="347" t="str">
        <f t="shared" si="34"/>
        <v>우정포인트90</v>
      </c>
      <c r="S352" s="167">
        <f t="shared" si="35"/>
        <v>90</v>
      </c>
      <c r="T352" s="347">
        <v>0</v>
      </c>
      <c r="U352" s="347">
        <v>0</v>
      </c>
    </row>
    <row r="353" spans="1:37" s="347" customFormat="1">
      <c r="B353" s="347">
        <v>1914</v>
      </c>
      <c r="C353" s="347" t="s">
        <v>3999</v>
      </c>
      <c r="D353" s="347" t="s">
        <v>3999</v>
      </c>
      <c r="E353" s="347" t="s">
        <v>3116</v>
      </c>
      <c r="F353" s="347" t="str">
        <f>lng_iteminfo!$O525</f>
        <v>우정포인트100</v>
      </c>
      <c r="G353" s="347">
        <v>0</v>
      </c>
      <c r="H353" s="347">
        <v>0</v>
      </c>
      <c r="I353" s="347" t="s">
        <v>3141</v>
      </c>
      <c r="J353" s="347">
        <v>0</v>
      </c>
      <c r="K353" s="84" t="s">
        <v>4001</v>
      </c>
      <c r="L353" s="347">
        <v>0</v>
      </c>
      <c r="M353" s="347">
        <v>0</v>
      </c>
      <c r="N353" s="347">
        <v>0</v>
      </c>
      <c r="O353" s="347">
        <f t="shared" si="33"/>
        <v>20</v>
      </c>
      <c r="P353" s="347">
        <v>100</v>
      </c>
      <c r="Q353" s="347">
        <v>1</v>
      </c>
      <c r="R353" s="347" t="str">
        <f t="shared" si="34"/>
        <v>우정포인트100</v>
      </c>
      <c r="S353" s="167">
        <f t="shared" si="35"/>
        <v>100</v>
      </c>
      <c r="T353" s="347">
        <v>0</v>
      </c>
      <c r="U353" s="347">
        <v>0</v>
      </c>
    </row>
    <row r="354" spans="1:37" s="347" customFormat="1">
      <c r="B354" s="347">
        <v>1915</v>
      </c>
      <c r="C354" s="347" t="s">
        <v>3999</v>
      </c>
      <c r="D354" s="347" t="s">
        <v>3999</v>
      </c>
      <c r="E354" s="347" t="s">
        <v>3116</v>
      </c>
      <c r="F354" s="347" t="str">
        <f>lng_iteminfo!$O526</f>
        <v>우정포인트150</v>
      </c>
      <c r="G354" s="347">
        <v>0</v>
      </c>
      <c r="H354" s="347">
        <v>0</v>
      </c>
      <c r="I354" s="347" t="s">
        <v>3141</v>
      </c>
      <c r="J354" s="347">
        <v>0</v>
      </c>
      <c r="K354" s="84" t="s">
        <v>4001</v>
      </c>
      <c r="L354" s="347">
        <v>0</v>
      </c>
      <c r="M354" s="347">
        <v>0</v>
      </c>
      <c r="N354" s="347">
        <v>0</v>
      </c>
      <c r="O354" s="347">
        <f t="shared" si="33"/>
        <v>30</v>
      </c>
      <c r="P354" s="347">
        <v>150</v>
      </c>
      <c r="Q354" s="347">
        <v>1</v>
      </c>
      <c r="R354" s="347" t="str">
        <f t="shared" si="34"/>
        <v>우정포인트150</v>
      </c>
      <c r="S354" s="167">
        <f t="shared" si="35"/>
        <v>150</v>
      </c>
      <c r="T354" s="347">
        <v>0</v>
      </c>
      <c r="U354" s="347">
        <v>0</v>
      </c>
    </row>
    <row r="355" spans="1:37" s="347" customFormat="1">
      <c r="B355" s="347">
        <v>1916</v>
      </c>
      <c r="C355" s="347" t="s">
        <v>3999</v>
      </c>
      <c r="D355" s="347" t="s">
        <v>3999</v>
      </c>
      <c r="E355" s="347" t="s">
        <v>3116</v>
      </c>
      <c r="F355" s="347" t="str">
        <f>lng_iteminfo!$O527</f>
        <v>우정포인트200</v>
      </c>
      <c r="G355" s="347">
        <v>0</v>
      </c>
      <c r="H355" s="347">
        <v>0</v>
      </c>
      <c r="I355" s="347" t="s">
        <v>3141</v>
      </c>
      <c r="J355" s="347">
        <v>0</v>
      </c>
      <c r="K355" s="84" t="s">
        <v>4001</v>
      </c>
      <c r="L355" s="347">
        <v>0</v>
      </c>
      <c r="M355" s="347">
        <v>0</v>
      </c>
      <c r="N355" s="347">
        <v>0</v>
      </c>
      <c r="O355" s="347">
        <f t="shared" si="33"/>
        <v>40</v>
      </c>
      <c r="P355" s="347">
        <v>200</v>
      </c>
      <c r="Q355" s="347">
        <v>1</v>
      </c>
      <c r="R355" s="347" t="str">
        <f t="shared" ref="R355:R360" si="36">F355</f>
        <v>우정포인트200</v>
      </c>
      <c r="S355" s="167">
        <f t="shared" ref="S355:S360" si="37">P355</f>
        <v>200</v>
      </c>
      <c r="T355" s="347">
        <v>0</v>
      </c>
      <c r="U355" s="347">
        <v>0</v>
      </c>
    </row>
    <row r="356" spans="1:37" s="347" customFormat="1">
      <c r="B356" s="347">
        <v>1917</v>
      </c>
      <c r="C356" s="347" t="s">
        <v>3999</v>
      </c>
      <c r="D356" s="347" t="s">
        <v>3999</v>
      </c>
      <c r="E356" s="347" t="s">
        <v>3116</v>
      </c>
      <c r="F356" s="347" t="str">
        <f>lng_iteminfo!$O528</f>
        <v>우정포인트250</v>
      </c>
      <c r="G356" s="347">
        <v>0</v>
      </c>
      <c r="H356" s="347">
        <v>0</v>
      </c>
      <c r="I356" s="347" t="s">
        <v>3141</v>
      </c>
      <c r="J356" s="347">
        <v>0</v>
      </c>
      <c r="K356" s="84" t="s">
        <v>4001</v>
      </c>
      <c r="L356" s="347">
        <v>0</v>
      </c>
      <c r="M356" s="347">
        <v>0</v>
      </c>
      <c r="N356" s="347">
        <v>0</v>
      </c>
      <c r="O356" s="347">
        <f t="shared" si="33"/>
        <v>50</v>
      </c>
      <c r="P356" s="347">
        <v>250</v>
      </c>
      <c r="Q356" s="347">
        <v>1</v>
      </c>
      <c r="R356" s="347" t="str">
        <f t="shared" si="36"/>
        <v>우정포인트250</v>
      </c>
      <c r="S356" s="167">
        <f t="shared" si="37"/>
        <v>250</v>
      </c>
      <c r="T356" s="347">
        <v>0</v>
      </c>
      <c r="U356" s="347">
        <v>0</v>
      </c>
    </row>
    <row r="357" spans="1:37" s="347" customFormat="1">
      <c r="B357" s="347">
        <v>1918</v>
      </c>
      <c r="C357" s="347" t="s">
        <v>3999</v>
      </c>
      <c r="D357" s="347" t="s">
        <v>3999</v>
      </c>
      <c r="E357" s="347" t="s">
        <v>3116</v>
      </c>
      <c r="F357" s="347" t="str">
        <f>lng_iteminfo!$O529</f>
        <v>우정포인트300</v>
      </c>
      <c r="G357" s="347">
        <v>0</v>
      </c>
      <c r="H357" s="347">
        <v>0</v>
      </c>
      <c r="I357" s="347" t="s">
        <v>3141</v>
      </c>
      <c r="J357" s="347">
        <v>0</v>
      </c>
      <c r="K357" s="84" t="s">
        <v>4001</v>
      </c>
      <c r="L357" s="347">
        <v>0</v>
      </c>
      <c r="M357" s="347">
        <v>0</v>
      </c>
      <c r="N357" s="347">
        <v>0</v>
      </c>
      <c r="O357" s="347">
        <f t="shared" si="33"/>
        <v>60</v>
      </c>
      <c r="P357" s="347">
        <v>300</v>
      </c>
      <c r="Q357" s="347">
        <v>1</v>
      </c>
      <c r="R357" s="347" t="str">
        <f t="shared" si="36"/>
        <v>우정포인트300</v>
      </c>
      <c r="S357" s="167">
        <f t="shared" si="37"/>
        <v>300</v>
      </c>
      <c r="T357" s="347">
        <v>0</v>
      </c>
      <c r="U357" s="347">
        <v>0</v>
      </c>
    </row>
    <row r="358" spans="1:37" s="347" customFormat="1">
      <c r="B358" s="347">
        <v>1919</v>
      </c>
      <c r="C358" s="347" t="s">
        <v>3999</v>
      </c>
      <c r="D358" s="347" t="s">
        <v>3999</v>
      </c>
      <c r="E358" s="347" t="s">
        <v>3116</v>
      </c>
      <c r="F358" s="347" t="str">
        <f>lng_iteminfo!$O530</f>
        <v>우정포인트350</v>
      </c>
      <c r="G358" s="347">
        <v>0</v>
      </c>
      <c r="H358" s="347">
        <v>0</v>
      </c>
      <c r="I358" s="347" t="s">
        <v>3141</v>
      </c>
      <c r="J358" s="347">
        <v>0</v>
      </c>
      <c r="K358" s="84" t="s">
        <v>4001</v>
      </c>
      <c r="L358" s="347">
        <v>0</v>
      </c>
      <c r="M358" s="347">
        <v>0</v>
      </c>
      <c r="N358" s="347">
        <v>0</v>
      </c>
      <c r="O358" s="347">
        <f t="shared" si="33"/>
        <v>70</v>
      </c>
      <c r="P358" s="347">
        <v>350</v>
      </c>
      <c r="Q358" s="347">
        <v>1</v>
      </c>
      <c r="R358" s="347" t="str">
        <f t="shared" si="36"/>
        <v>우정포인트350</v>
      </c>
      <c r="S358" s="167">
        <f t="shared" si="37"/>
        <v>350</v>
      </c>
      <c r="T358" s="347">
        <v>0</v>
      </c>
      <c r="U358" s="347">
        <v>0</v>
      </c>
    </row>
    <row r="359" spans="1:37" s="347" customFormat="1">
      <c r="B359" s="347">
        <v>1920</v>
      </c>
      <c r="C359" s="347" t="s">
        <v>3999</v>
      </c>
      <c r="D359" s="347" t="s">
        <v>3999</v>
      </c>
      <c r="E359" s="347" t="s">
        <v>3116</v>
      </c>
      <c r="F359" s="347" t="str">
        <f>lng_iteminfo!$O531</f>
        <v>우정포인트400</v>
      </c>
      <c r="G359" s="347">
        <v>0</v>
      </c>
      <c r="H359" s="347">
        <v>0</v>
      </c>
      <c r="I359" s="347" t="s">
        <v>3141</v>
      </c>
      <c r="J359" s="347">
        <v>0</v>
      </c>
      <c r="K359" s="84" t="s">
        <v>4001</v>
      </c>
      <c r="L359" s="347">
        <v>0</v>
      </c>
      <c r="M359" s="347">
        <v>0</v>
      </c>
      <c r="N359" s="347">
        <v>0</v>
      </c>
      <c r="O359" s="347">
        <f t="shared" si="33"/>
        <v>80</v>
      </c>
      <c r="P359" s="347">
        <v>400</v>
      </c>
      <c r="Q359" s="347">
        <v>1</v>
      </c>
      <c r="R359" s="347" t="str">
        <f t="shared" si="36"/>
        <v>우정포인트400</v>
      </c>
      <c r="S359" s="167">
        <f t="shared" si="37"/>
        <v>400</v>
      </c>
      <c r="T359" s="347">
        <v>0</v>
      </c>
      <c r="U359" s="347">
        <v>0</v>
      </c>
    </row>
    <row r="360" spans="1:37" s="347" customFormat="1" ht="12" thickBot="1">
      <c r="B360" s="347">
        <v>1921</v>
      </c>
      <c r="C360" s="347" t="s">
        <v>3999</v>
      </c>
      <c r="D360" s="347" t="s">
        <v>3999</v>
      </c>
      <c r="E360" s="347" t="s">
        <v>3116</v>
      </c>
      <c r="F360" s="347" t="str">
        <f>lng_iteminfo!$O532</f>
        <v>우정포인트500</v>
      </c>
      <c r="G360" s="347">
        <v>0</v>
      </c>
      <c r="H360" s="347">
        <v>0</v>
      </c>
      <c r="I360" s="347" t="s">
        <v>3141</v>
      </c>
      <c r="J360" s="347">
        <v>0</v>
      </c>
      <c r="K360" s="84" t="s">
        <v>4001</v>
      </c>
      <c r="L360" s="347">
        <v>0</v>
      </c>
      <c r="M360" s="347">
        <v>0</v>
      </c>
      <c r="N360" s="347">
        <v>0</v>
      </c>
      <c r="O360" s="347">
        <f t="shared" si="33"/>
        <v>100</v>
      </c>
      <c r="P360" s="347">
        <v>500</v>
      </c>
      <c r="Q360" s="347">
        <v>1</v>
      </c>
      <c r="R360" s="347" t="str">
        <f t="shared" si="36"/>
        <v>우정포인트500</v>
      </c>
      <c r="S360" s="167">
        <f t="shared" si="37"/>
        <v>500</v>
      </c>
      <c r="T360" s="347">
        <v>0</v>
      </c>
      <c r="U360" s="347">
        <v>0</v>
      </c>
    </row>
    <row r="361" spans="1:37" s="40" customFormat="1">
      <c r="A361" s="157" t="s">
        <v>3249</v>
      </c>
      <c r="B361" s="157" t="s">
        <v>3250</v>
      </c>
      <c r="C361" s="157" t="s">
        <v>3251</v>
      </c>
      <c r="D361" s="157" t="s">
        <v>3252</v>
      </c>
      <c r="E361" s="157" t="s">
        <v>3253</v>
      </c>
      <c r="F361" s="157" t="s">
        <v>3254</v>
      </c>
      <c r="G361" s="157" t="s">
        <v>3255</v>
      </c>
      <c r="H361" s="157" t="s">
        <v>3256</v>
      </c>
      <c r="I361" s="157" t="s">
        <v>3257</v>
      </c>
      <c r="J361" s="157" t="s">
        <v>3258</v>
      </c>
      <c r="K361" s="157" t="s">
        <v>3259</v>
      </c>
      <c r="L361" s="157" t="s">
        <v>3260</v>
      </c>
      <c r="M361" s="157" t="s">
        <v>3261</v>
      </c>
      <c r="N361" s="157" t="s">
        <v>3262</v>
      </c>
      <c r="O361" s="157" t="s">
        <v>3263</v>
      </c>
      <c r="P361" s="157" t="s">
        <v>3264</v>
      </c>
      <c r="Q361" s="157" t="s">
        <v>3265</v>
      </c>
      <c r="R361" s="157" t="s">
        <v>3266</v>
      </c>
      <c r="S361" s="70" t="s">
        <v>3267</v>
      </c>
      <c r="T361" s="157" t="s">
        <v>3268</v>
      </c>
      <c r="U361" s="157" t="s">
        <v>3269</v>
      </c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</row>
    <row r="362" spans="1:37" s="44" customFormat="1">
      <c r="A362" s="223"/>
      <c r="B362" s="223">
        <v>2000</v>
      </c>
      <c r="C362" s="223" t="s">
        <v>3270</v>
      </c>
      <c r="D362" s="223" t="s">
        <v>3270</v>
      </c>
      <c r="E362" s="223" t="s">
        <v>3271</v>
      </c>
      <c r="F362" s="223" t="str">
        <f>lng_iteminfo!$O534</f>
        <v>하트</v>
      </c>
      <c r="G362" s="223">
        <v>1</v>
      </c>
      <c r="H362" s="223">
        <v>0</v>
      </c>
      <c r="I362" s="223" t="s">
        <v>3193</v>
      </c>
      <c r="J362" s="223">
        <v>0</v>
      </c>
      <c r="K362" s="84" t="s">
        <v>3272</v>
      </c>
      <c r="L362" s="223">
        <v>0</v>
      </c>
      <c r="M362" s="223">
        <v>0</v>
      </c>
      <c r="N362" s="223">
        <v>0</v>
      </c>
      <c r="O362" s="223">
        <v>10</v>
      </c>
      <c r="P362" s="219">
        <v>100</v>
      </c>
      <c r="Q362" s="223">
        <v>1</v>
      </c>
      <c r="R362" s="223" t="str">
        <f>F362</f>
        <v>하트</v>
      </c>
      <c r="S362" s="167">
        <f>P362</f>
        <v>100</v>
      </c>
      <c r="T362" s="223">
        <f>P362 - O362*10</f>
        <v>0</v>
      </c>
      <c r="U362" s="223">
        <v>0</v>
      </c>
      <c r="V362" s="223"/>
      <c r="W362" s="223"/>
      <c r="X362" s="223"/>
      <c r="Y362" s="223"/>
      <c r="Z362" s="223"/>
      <c r="AA362" s="223"/>
      <c r="AB362" s="223"/>
      <c r="AC362" s="223"/>
      <c r="AD362" s="223"/>
      <c r="AE362" s="223"/>
      <c r="AF362" s="223"/>
      <c r="AG362" s="223"/>
      <c r="AH362" s="223"/>
      <c r="AI362" s="223"/>
      <c r="AJ362" s="223"/>
      <c r="AK362" s="223"/>
    </row>
    <row r="363" spans="1:37" s="44" customFormat="1">
      <c r="A363" s="223"/>
      <c r="B363" s="223">
        <v>2001</v>
      </c>
      <c r="C363" s="223" t="s">
        <v>3270</v>
      </c>
      <c r="D363" s="223" t="s">
        <v>3270</v>
      </c>
      <c r="E363" s="223" t="s">
        <v>3271</v>
      </c>
      <c r="F363" s="223" t="str">
        <f>lng_iteminfo!$O535</f>
        <v>하트 뭉치</v>
      </c>
      <c r="G363" s="223">
        <v>1</v>
      </c>
      <c r="H363" s="223">
        <v>0</v>
      </c>
      <c r="I363" s="223" t="s">
        <v>3193</v>
      </c>
      <c r="J363" s="223">
        <v>0</v>
      </c>
      <c r="K363" s="84" t="s">
        <v>1104</v>
      </c>
      <c r="L363" s="223">
        <v>0</v>
      </c>
      <c r="M363" s="223">
        <v>0</v>
      </c>
      <c r="N363" s="223">
        <v>0</v>
      </c>
      <c r="O363" s="223">
        <v>20</v>
      </c>
      <c r="P363" s="219">
        <v>220</v>
      </c>
      <c r="Q363" s="223">
        <v>1</v>
      </c>
      <c r="R363" s="223" t="str">
        <f t="shared" ref="R363:R367" si="38">F363</f>
        <v>하트 뭉치</v>
      </c>
      <c r="S363" s="167">
        <f>P363</f>
        <v>220</v>
      </c>
      <c r="T363" s="223">
        <f t="shared" ref="T363:T377" si="39">P363 - O363*10</f>
        <v>20</v>
      </c>
      <c r="U363" s="223">
        <v>0</v>
      </c>
      <c r="V363" s="223"/>
      <c r="W363" s="223"/>
      <c r="X363" s="223"/>
      <c r="Y363" s="223"/>
      <c r="Z363" s="223"/>
      <c r="AA363" s="223"/>
      <c r="AB363" s="223"/>
      <c r="AC363" s="223"/>
      <c r="AD363" s="223"/>
      <c r="AE363" s="223"/>
      <c r="AF363" s="223"/>
      <c r="AG363" s="223"/>
      <c r="AH363" s="223"/>
      <c r="AI363" s="223"/>
      <c r="AJ363" s="223"/>
      <c r="AK363" s="223"/>
    </row>
    <row r="364" spans="1:37" s="44" customFormat="1">
      <c r="A364" s="223"/>
      <c r="B364" s="223">
        <v>2002</v>
      </c>
      <c r="C364" s="223" t="s">
        <v>3270</v>
      </c>
      <c r="D364" s="223" t="s">
        <v>3270</v>
      </c>
      <c r="E364" s="223" t="s">
        <v>3271</v>
      </c>
      <c r="F364" s="223" t="str">
        <f>lng_iteminfo!$O536</f>
        <v>하트 주머니</v>
      </c>
      <c r="G364" s="223">
        <v>1</v>
      </c>
      <c r="H364" s="223">
        <v>0</v>
      </c>
      <c r="I364" s="223" t="s">
        <v>3193</v>
      </c>
      <c r="J364" s="223">
        <v>0</v>
      </c>
      <c r="K364" s="84" t="s">
        <v>1105</v>
      </c>
      <c r="L364" s="223">
        <v>0</v>
      </c>
      <c r="M364" s="223">
        <v>0</v>
      </c>
      <c r="N364" s="223">
        <v>0</v>
      </c>
      <c r="O364" s="223">
        <v>50</v>
      </c>
      <c r="P364" s="219">
        <v>600</v>
      </c>
      <c r="Q364" s="223">
        <v>1</v>
      </c>
      <c r="R364" s="223" t="str">
        <f t="shared" si="38"/>
        <v>하트 주머니</v>
      </c>
      <c r="S364" s="167">
        <f t="shared" ref="S364:S365" si="40">P364</f>
        <v>600</v>
      </c>
      <c r="T364" s="223">
        <f>P364 - O364*10</f>
        <v>100</v>
      </c>
      <c r="U364" s="223">
        <v>1</v>
      </c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223"/>
      <c r="AF364" s="223"/>
      <c r="AG364" s="223"/>
      <c r="AH364" s="223"/>
      <c r="AI364" s="223"/>
      <c r="AJ364" s="223"/>
      <c r="AK364" s="223"/>
    </row>
    <row r="365" spans="1:37" s="44" customFormat="1">
      <c r="A365" s="223"/>
      <c r="B365" s="223">
        <v>2003</v>
      </c>
      <c r="C365" s="223" t="s">
        <v>3270</v>
      </c>
      <c r="D365" s="223" t="s">
        <v>3270</v>
      </c>
      <c r="E365" s="223" t="s">
        <v>3271</v>
      </c>
      <c r="F365" s="223" t="str">
        <f>lng_iteminfo!$O537</f>
        <v>작은 하트 상자</v>
      </c>
      <c r="G365" s="223">
        <v>1</v>
      </c>
      <c r="H365" s="223">
        <v>0</v>
      </c>
      <c r="I365" s="223" t="s">
        <v>3193</v>
      </c>
      <c r="J365" s="223">
        <v>0</v>
      </c>
      <c r="K365" s="84" t="s">
        <v>1106</v>
      </c>
      <c r="L365" s="223">
        <v>0</v>
      </c>
      <c r="M365" s="223">
        <v>0</v>
      </c>
      <c r="N365" s="223">
        <v>0</v>
      </c>
      <c r="O365" s="223">
        <v>100</v>
      </c>
      <c r="P365" s="219">
        <v>1200</v>
      </c>
      <c r="Q365" s="223">
        <v>1</v>
      </c>
      <c r="R365" s="223" t="str">
        <f t="shared" si="38"/>
        <v>작은 하트 상자</v>
      </c>
      <c r="S365" s="167">
        <f t="shared" si="40"/>
        <v>1200</v>
      </c>
      <c r="T365" s="223">
        <f t="shared" si="39"/>
        <v>200</v>
      </c>
      <c r="U365" s="223">
        <v>1</v>
      </c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223"/>
      <c r="AF365" s="223"/>
      <c r="AG365" s="223"/>
      <c r="AH365" s="223"/>
      <c r="AI365" s="223"/>
      <c r="AJ365" s="223"/>
      <c r="AK365" s="223"/>
    </row>
    <row r="366" spans="1:37" s="44" customFormat="1">
      <c r="A366" s="223"/>
      <c r="B366" s="223">
        <v>2004</v>
      </c>
      <c r="C366" s="223" t="s">
        <v>879</v>
      </c>
      <c r="D366" s="223" t="s">
        <v>879</v>
      </c>
      <c r="E366" s="223" t="s">
        <v>505</v>
      </c>
      <c r="F366" s="223" t="str">
        <f>lng_iteminfo!$O538</f>
        <v>큰 하트 상자</v>
      </c>
      <c r="G366" s="223">
        <v>1</v>
      </c>
      <c r="H366" s="223">
        <v>0</v>
      </c>
      <c r="I366" s="223" t="s">
        <v>506</v>
      </c>
      <c r="J366" s="223">
        <v>0</v>
      </c>
      <c r="K366" s="84" t="s">
        <v>1107</v>
      </c>
      <c r="L366" s="223">
        <v>0</v>
      </c>
      <c r="M366" s="223">
        <v>0</v>
      </c>
      <c r="N366" s="223">
        <v>0</v>
      </c>
      <c r="O366" s="223">
        <v>200</v>
      </c>
      <c r="P366" s="219">
        <v>3000</v>
      </c>
      <c r="Q366" s="223">
        <v>1</v>
      </c>
      <c r="R366" s="223" t="str">
        <f t="shared" si="38"/>
        <v>큰 하트 상자</v>
      </c>
      <c r="S366" s="167">
        <f>P366</f>
        <v>3000</v>
      </c>
      <c r="T366" s="223">
        <f t="shared" si="39"/>
        <v>1000</v>
      </c>
      <c r="U366" s="223">
        <v>1</v>
      </c>
      <c r="V366" s="223"/>
      <c r="W366" s="223"/>
      <c r="X366" s="223"/>
      <c r="Y366" s="223"/>
      <c r="Z366" s="223"/>
      <c r="AA366" s="223"/>
      <c r="AB366" s="223"/>
      <c r="AC366" s="223"/>
      <c r="AD366" s="223"/>
      <c r="AE366" s="223"/>
      <c r="AF366" s="223"/>
      <c r="AG366" s="223"/>
      <c r="AH366" s="223"/>
      <c r="AI366" s="223"/>
      <c r="AJ366" s="223"/>
      <c r="AK366" s="223"/>
    </row>
    <row r="367" spans="1:37" s="53" customFormat="1">
      <c r="A367" s="223"/>
      <c r="B367" s="223">
        <v>2005</v>
      </c>
      <c r="C367" s="223" t="s">
        <v>879</v>
      </c>
      <c r="D367" s="223" t="s">
        <v>879</v>
      </c>
      <c r="E367" s="223" t="s">
        <v>505</v>
      </c>
      <c r="F367" s="223" t="str">
        <f>lng_iteminfo!$O539</f>
        <v>하트 (20개)</v>
      </c>
      <c r="G367" s="223">
        <v>0</v>
      </c>
      <c r="H367" s="223">
        <v>0</v>
      </c>
      <c r="I367" s="223" t="s">
        <v>506</v>
      </c>
      <c r="J367" s="223">
        <v>0</v>
      </c>
      <c r="K367" s="84" t="s">
        <v>1107</v>
      </c>
      <c r="L367" s="223">
        <v>0</v>
      </c>
      <c r="M367" s="223">
        <v>0</v>
      </c>
      <c r="N367" s="223">
        <v>0</v>
      </c>
      <c r="O367" s="223">
        <v>2</v>
      </c>
      <c r="P367" s="223">
        <v>20</v>
      </c>
      <c r="Q367" s="223">
        <v>1</v>
      </c>
      <c r="R367" s="223" t="str">
        <f t="shared" si="38"/>
        <v>하트 (20개)</v>
      </c>
      <c r="S367" s="167">
        <f>P367</f>
        <v>20</v>
      </c>
      <c r="T367" s="223">
        <f t="shared" si="39"/>
        <v>0</v>
      </c>
      <c r="U367" s="223">
        <v>0</v>
      </c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223"/>
      <c r="AF367" s="223"/>
      <c r="AG367" s="223"/>
      <c r="AH367" s="223"/>
      <c r="AI367" s="223"/>
      <c r="AJ367" s="223"/>
      <c r="AK367" s="223"/>
    </row>
    <row r="368" spans="1:37" s="80" customFormat="1">
      <c r="A368" s="223"/>
      <c r="B368" s="170">
        <v>2006</v>
      </c>
      <c r="C368" s="170" t="s">
        <v>879</v>
      </c>
      <c r="D368" s="170" t="s">
        <v>879</v>
      </c>
      <c r="E368" s="170" t="s">
        <v>505</v>
      </c>
      <c r="F368" s="170" t="str">
        <f>lng_iteminfo!$O540</f>
        <v>도감용 하트 500</v>
      </c>
      <c r="G368" s="223">
        <v>0</v>
      </c>
      <c r="H368" s="223">
        <v>0</v>
      </c>
      <c r="I368" s="223" t="s">
        <v>506</v>
      </c>
      <c r="J368" s="223">
        <v>0</v>
      </c>
      <c r="K368" s="84" t="s">
        <v>3272</v>
      </c>
      <c r="L368" s="223">
        <v>0</v>
      </c>
      <c r="M368" s="223">
        <v>0</v>
      </c>
      <c r="N368" s="223">
        <v>0</v>
      </c>
      <c r="O368" s="223">
        <v>50</v>
      </c>
      <c r="P368" s="170">
        <v>500</v>
      </c>
      <c r="Q368" s="170">
        <v>1</v>
      </c>
      <c r="R368" s="170" t="s">
        <v>1342</v>
      </c>
      <c r="S368" s="167">
        <v>500</v>
      </c>
      <c r="T368" s="223">
        <f t="shared" si="39"/>
        <v>0</v>
      </c>
      <c r="U368" s="223">
        <v>0</v>
      </c>
      <c r="V368" s="223"/>
      <c r="W368" s="223"/>
      <c r="X368" s="223"/>
      <c r="Y368" s="223"/>
      <c r="Z368" s="223"/>
      <c r="AA368" s="223"/>
      <c r="AB368" s="223"/>
      <c r="AC368" s="223"/>
      <c r="AD368" s="223"/>
      <c r="AE368" s="223"/>
      <c r="AF368" s="223"/>
      <c r="AG368" s="223"/>
      <c r="AH368" s="223"/>
      <c r="AI368" s="223"/>
      <c r="AJ368" s="223"/>
      <c r="AK368" s="223"/>
    </row>
    <row r="369" spans="1:37" s="80" customFormat="1">
      <c r="A369" s="223"/>
      <c r="B369" s="170">
        <v>2007</v>
      </c>
      <c r="C369" s="170" t="s">
        <v>879</v>
      </c>
      <c r="D369" s="170" t="s">
        <v>879</v>
      </c>
      <c r="E369" s="170" t="s">
        <v>505</v>
      </c>
      <c r="F369" s="170" t="str">
        <f>lng_iteminfo!$O541</f>
        <v>도감용 하트 900</v>
      </c>
      <c r="G369" s="223">
        <v>0</v>
      </c>
      <c r="H369" s="223">
        <v>0</v>
      </c>
      <c r="I369" s="223" t="s">
        <v>506</v>
      </c>
      <c r="J369" s="223">
        <v>0</v>
      </c>
      <c r="K369" s="84" t="s">
        <v>3272</v>
      </c>
      <c r="L369" s="223">
        <v>0</v>
      </c>
      <c r="M369" s="223">
        <v>0</v>
      </c>
      <c r="N369" s="223">
        <v>0</v>
      </c>
      <c r="O369" s="223">
        <v>90</v>
      </c>
      <c r="P369" s="170">
        <v>900</v>
      </c>
      <c r="Q369" s="170">
        <v>1</v>
      </c>
      <c r="R369" s="170" t="s">
        <v>1343</v>
      </c>
      <c r="S369" s="167">
        <v>900</v>
      </c>
      <c r="T369" s="223">
        <f t="shared" si="39"/>
        <v>0</v>
      </c>
      <c r="U369" s="223">
        <v>0</v>
      </c>
      <c r="V369" s="223"/>
      <c r="W369" s="223"/>
      <c r="X369" s="223"/>
      <c r="Y369" s="223"/>
      <c r="Z369" s="223"/>
      <c r="AA369" s="223"/>
      <c r="AB369" s="223"/>
      <c r="AC369" s="223"/>
      <c r="AD369" s="223"/>
      <c r="AE369" s="223"/>
      <c r="AF369" s="223"/>
      <c r="AG369" s="223"/>
      <c r="AH369" s="223"/>
      <c r="AI369" s="223"/>
      <c r="AJ369" s="223"/>
      <c r="AK369" s="223"/>
    </row>
    <row r="370" spans="1:37" s="190" customFormat="1">
      <c r="A370" s="223"/>
      <c r="B370" s="220">
        <v>2008</v>
      </c>
      <c r="C370" s="220" t="s">
        <v>879</v>
      </c>
      <c r="D370" s="220" t="s">
        <v>879</v>
      </c>
      <c r="E370" s="220" t="s">
        <v>505</v>
      </c>
      <c r="F370" s="220" t="str">
        <f>lng_iteminfo!$O542</f>
        <v>하트2</v>
      </c>
      <c r="G370" s="220">
        <v>0</v>
      </c>
      <c r="H370" s="220">
        <v>0</v>
      </c>
      <c r="I370" s="220" t="s">
        <v>506</v>
      </c>
      <c r="J370" s="220">
        <v>0</v>
      </c>
      <c r="K370" s="150" t="s">
        <v>3272</v>
      </c>
      <c r="L370" s="220">
        <v>0</v>
      </c>
      <c r="M370" s="220">
        <v>0</v>
      </c>
      <c r="N370" s="220">
        <v>0</v>
      </c>
      <c r="O370" s="220">
        <v>0</v>
      </c>
      <c r="P370" s="220">
        <v>2</v>
      </c>
      <c r="Q370" s="220">
        <v>1</v>
      </c>
      <c r="R370" s="220" t="str">
        <f>F370</f>
        <v>하트2</v>
      </c>
      <c r="S370" s="191">
        <f>P370</f>
        <v>2</v>
      </c>
      <c r="T370" s="220">
        <f t="shared" si="39"/>
        <v>2</v>
      </c>
      <c r="U370" s="220">
        <v>0</v>
      </c>
      <c r="V370" s="223"/>
      <c r="W370" s="223"/>
      <c r="X370" s="223"/>
      <c r="Y370" s="223"/>
      <c r="Z370" s="223"/>
      <c r="AA370" s="223"/>
      <c r="AB370" s="223"/>
      <c r="AC370" s="223"/>
      <c r="AD370" s="223"/>
      <c r="AE370" s="223"/>
      <c r="AF370" s="223"/>
      <c r="AG370" s="223"/>
      <c r="AH370" s="223"/>
      <c r="AI370" s="223"/>
      <c r="AJ370" s="223"/>
      <c r="AK370" s="223"/>
    </row>
    <row r="371" spans="1:37" s="190" customFormat="1">
      <c r="A371" s="223"/>
      <c r="B371" s="220">
        <v>2009</v>
      </c>
      <c r="C371" s="220" t="s">
        <v>879</v>
      </c>
      <c r="D371" s="220" t="s">
        <v>879</v>
      </c>
      <c r="E371" s="220" t="s">
        <v>505</v>
      </c>
      <c r="F371" s="220" t="str">
        <f>lng_iteminfo!$O543</f>
        <v>하트3</v>
      </c>
      <c r="G371" s="220">
        <v>0</v>
      </c>
      <c r="H371" s="220">
        <v>0</v>
      </c>
      <c r="I371" s="220" t="s">
        <v>506</v>
      </c>
      <c r="J371" s="220">
        <v>0</v>
      </c>
      <c r="K371" s="150" t="s">
        <v>3272</v>
      </c>
      <c r="L371" s="220">
        <v>0</v>
      </c>
      <c r="M371" s="220">
        <v>0</v>
      </c>
      <c r="N371" s="220">
        <v>0</v>
      </c>
      <c r="O371" s="220">
        <v>0</v>
      </c>
      <c r="P371" s="220">
        <v>3</v>
      </c>
      <c r="Q371" s="220">
        <v>1</v>
      </c>
      <c r="R371" s="220" t="str">
        <f t="shared" ref="R371:R377" si="41">F371</f>
        <v>하트3</v>
      </c>
      <c r="S371" s="191">
        <f t="shared" ref="S371:S377" si="42">P371</f>
        <v>3</v>
      </c>
      <c r="T371" s="220">
        <f t="shared" si="39"/>
        <v>3</v>
      </c>
      <c r="U371" s="220">
        <v>0</v>
      </c>
      <c r="V371" s="223"/>
      <c r="W371" s="223"/>
      <c r="X371" s="223"/>
      <c r="Y371" s="223"/>
      <c r="Z371" s="223"/>
      <c r="AA371" s="223"/>
      <c r="AB371" s="223"/>
      <c r="AC371" s="223"/>
      <c r="AD371" s="223"/>
      <c r="AE371" s="223"/>
      <c r="AF371" s="223"/>
      <c r="AG371" s="223"/>
      <c r="AH371" s="223"/>
      <c r="AI371" s="223"/>
      <c r="AJ371" s="223"/>
      <c r="AK371" s="223"/>
    </row>
    <row r="372" spans="1:37" s="190" customFormat="1">
      <c r="A372" s="223"/>
      <c r="B372" s="220">
        <v>2010</v>
      </c>
      <c r="C372" s="220" t="s">
        <v>879</v>
      </c>
      <c r="D372" s="220" t="s">
        <v>879</v>
      </c>
      <c r="E372" s="220" t="s">
        <v>505</v>
      </c>
      <c r="F372" s="220" t="str">
        <f>lng_iteminfo!$O544</f>
        <v>하트4</v>
      </c>
      <c r="G372" s="220">
        <v>0</v>
      </c>
      <c r="H372" s="220">
        <v>0</v>
      </c>
      <c r="I372" s="220" t="s">
        <v>506</v>
      </c>
      <c r="J372" s="220">
        <v>0</v>
      </c>
      <c r="K372" s="150" t="s">
        <v>3272</v>
      </c>
      <c r="L372" s="220">
        <v>0</v>
      </c>
      <c r="M372" s="220">
        <v>0</v>
      </c>
      <c r="N372" s="220">
        <v>0</v>
      </c>
      <c r="O372" s="220">
        <v>0</v>
      </c>
      <c r="P372" s="220">
        <v>4</v>
      </c>
      <c r="Q372" s="220">
        <v>1</v>
      </c>
      <c r="R372" s="220" t="str">
        <f t="shared" si="41"/>
        <v>하트4</v>
      </c>
      <c r="S372" s="191">
        <f t="shared" si="42"/>
        <v>4</v>
      </c>
      <c r="T372" s="220">
        <f t="shared" si="39"/>
        <v>4</v>
      </c>
      <c r="U372" s="220">
        <v>0</v>
      </c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223"/>
      <c r="AF372" s="223"/>
      <c r="AG372" s="223"/>
      <c r="AH372" s="223"/>
      <c r="AI372" s="223"/>
      <c r="AJ372" s="223"/>
      <c r="AK372" s="223"/>
    </row>
    <row r="373" spans="1:37" s="190" customFormat="1">
      <c r="A373" s="223"/>
      <c r="B373" s="220">
        <v>2011</v>
      </c>
      <c r="C373" s="220" t="s">
        <v>879</v>
      </c>
      <c r="D373" s="220" t="s">
        <v>879</v>
      </c>
      <c r="E373" s="220" t="s">
        <v>505</v>
      </c>
      <c r="F373" s="220" t="str">
        <f>lng_iteminfo!$O545</f>
        <v>하트5</v>
      </c>
      <c r="G373" s="220">
        <v>0</v>
      </c>
      <c r="H373" s="220">
        <v>0</v>
      </c>
      <c r="I373" s="220" t="s">
        <v>506</v>
      </c>
      <c r="J373" s="220">
        <v>0</v>
      </c>
      <c r="K373" s="150" t="s">
        <v>3272</v>
      </c>
      <c r="L373" s="220">
        <v>0</v>
      </c>
      <c r="M373" s="220">
        <v>0</v>
      </c>
      <c r="N373" s="220">
        <v>0</v>
      </c>
      <c r="O373" s="220">
        <v>0</v>
      </c>
      <c r="P373" s="220">
        <v>5</v>
      </c>
      <c r="Q373" s="220">
        <v>1</v>
      </c>
      <c r="R373" s="220" t="str">
        <f t="shared" si="41"/>
        <v>하트5</v>
      </c>
      <c r="S373" s="191">
        <f t="shared" si="42"/>
        <v>5</v>
      </c>
      <c r="T373" s="220">
        <f t="shared" si="39"/>
        <v>5</v>
      </c>
      <c r="U373" s="220">
        <v>0</v>
      </c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  <c r="AH373" s="223"/>
      <c r="AI373" s="223"/>
      <c r="AJ373" s="223"/>
      <c r="AK373" s="223"/>
    </row>
    <row r="374" spans="1:37" s="190" customFormat="1">
      <c r="A374" s="223"/>
      <c r="B374" s="220">
        <v>2012</v>
      </c>
      <c r="C374" s="220" t="s">
        <v>879</v>
      </c>
      <c r="D374" s="220" t="s">
        <v>879</v>
      </c>
      <c r="E374" s="220" t="s">
        <v>505</v>
      </c>
      <c r="F374" s="220" t="str">
        <f>lng_iteminfo!$O546</f>
        <v>하트10</v>
      </c>
      <c r="G374" s="220">
        <v>0</v>
      </c>
      <c r="H374" s="220">
        <v>0</v>
      </c>
      <c r="I374" s="220" t="s">
        <v>506</v>
      </c>
      <c r="J374" s="220">
        <v>0</v>
      </c>
      <c r="K374" s="150" t="s">
        <v>3272</v>
      </c>
      <c r="L374" s="220">
        <v>0</v>
      </c>
      <c r="M374" s="220">
        <v>0</v>
      </c>
      <c r="N374" s="220">
        <v>0</v>
      </c>
      <c r="O374" s="220">
        <v>0</v>
      </c>
      <c r="P374" s="220">
        <v>10</v>
      </c>
      <c r="Q374" s="220">
        <v>1</v>
      </c>
      <c r="R374" s="220" t="str">
        <f t="shared" si="41"/>
        <v>하트10</v>
      </c>
      <c r="S374" s="191">
        <f t="shared" si="42"/>
        <v>10</v>
      </c>
      <c r="T374" s="220">
        <f t="shared" si="39"/>
        <v>10</v>
      </c>
      <c r="U374" s="220">
        <v>0</v>
      </c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  <c r="AH374" s="223"/>
      <c r="AI374" s="223"/>
      <c r="AJ374" s="223"/>
      <c r="AK374" s="223"/>
    </row>
    <row r="375" spans="1:37" s="190" customFormat="1">
      <c r="A375" s="223"/>
      <c r="B375" s="220">
        <v>2013</v>
      </c>
      <c r="C375" s="220" t="s">
        <v>879</v>
      </c>
      <c r="D375" s="220" t="s">
        <v>879</v>
      </c>
      <c r="E375" s="220" t="s">
        <v>505</v>
      </c>
      <c r="F375" s="220" t="str">
        <f>lng_iteminfo!$O547</f>
        <v>하트30</v>
      </c>
      <c r="G375" s="220">
        <v>0</v>
      </c>
      <c r="H375" s="220">
        <v>0</v>
      </c>
      <c r="I375" s="220" t="s">
        <v>506</v>
      </c>
      <c r="J375" s="220">
        <v>0</v>
      </c>
      <c r="K375" s="150" t="s">
        <v>3272</v>
      </c>
      <c r="L375" s="220">
        <v>0</v>
      </c>
      <c r="M375" s="220">
        <v>0</v>
      </c>
      <c r="N375" s="220">
        <v>0</v>
      </c>
      <c r="O375" s="220">
        <v>0</v>
      </c>
      <c r="P375" s="220">
        <v>30</v>
      </c>
      <c r="Q375" s="220">
        <v>1</v>
      </c>
      <c r="R375" s="220" t="str">
        <f t="shared" si="41"/>
        <v>하트30</v>
      </c>
      <c r="S375" s="191">
        <f t="shared" si="42"/>
        <v>30</v>
      </c>
      <c r="T375" s="220">
        <f t="shared" si="39"/>
        <v>30</v>
      </c>
      <c r="U375" s="220">
        <v>0</v>
      </c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223"/>
      <c r="AF375" s="223"/>
      <c r="AG375" s="223"/>
      <c r="AH375" s="223"/>
      <c r="AI375" s="223"/>
      <c r="AJ375" s="223"/>
      <c r="AK375" s="223"/>
    </row>
    <row r="376" spans="1:37" s="190" customFormat="1">
      <c r="A376" s="223"/>
      <c r="B376" s="220">
        <v>2014</v>
      </c>
      <c r="C376" s="220" t="s">
        <v>879</v>
      </c>
      <c r="D376" s="220" t="s">
        <v>879</v>
      </c>
      <c r="E376" s="220" t="s">
        <v>505</v>
      </c>
      <c r="F376" s="220" t="str">
        <f>lng_iteminfo!$O548</f>
        <v>하트40</v>
      </c>
      <c r="G376" s="220">
        <v>0</v>
      </c>
      <c r="H376" s="220">
        <v>0</v>
      </c>
      <c r="I376" s="220" t="s">
        <v>506</v>
      </c>
      <c r="J376" s="220">
        <v>0</v>
      </c>
      <c r="K376" s="150" t="s">
        <v>3272</v>
      </c>
      <c r="L376" s="220">
        <v>0</v>
      </c>
      <c r="M376" s="220">
        <v>0</v>
      </c>
      <c r="N376" s="220">
        <v>0</v>
      </c>
      <c r="O376" s="220">
        <v>0</v>
      </c>
      <c r="P376" s="220">
        <v>40</v>
      </c>
      <c r="Q376" s="220">
        <v>1</v>
      </c>
      <c r="R376" s="220" t="str">
        <f t="shared" si="41"/>
        <v>하트40</v>
      </c>
      <c r="S376" s="191">
        <f t="shared" si="42"/>
        <v>40</v>
      </c>
      <c r="T376" s="220">
        <f t="shared" si="39"/>
        <v>40</v>
      </c>
      <c r="U376" s="220">
        <v>0</v>
      </c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223"/>
      <c r="AF376" s="223"/>
      <c r="AG376" s="223"/>
      <c r="AH376" s="223"/>
      <c r="AI376" s="223"/>
      <c r="AJ376" s="223"/>
      <c r="AK376" s="223"/>
    </row>
    <row r="377" spans="1:37" s="190" customFormat="1">
      <c r="A377" s="223"/>
      <c r="B377" s="220">
        <v>2015</v>
      </c>
      <c r="C377" s="220" t="s">
        <v>879</v>
      </c>
      <c r="D377" s="220" t="s">
        <v>879</v>
      </c>
      <c r="E377" s="220" t="s">
        <v>505</v>
      </c>
      <c r="F377" s="220" t="str">
        <f>lng_iteminfo!$O549</f>
        <v>하트50</v>
      </c>
      <c r="G377" s="220">
        <v>0</v>
      </c>
      <c r="H377" s="220">
        <v>0</v>
      </c>
      <c r="I377" s="220" t="s">
        <v>506</v>
      </c>
      <c r="J377" s="220">
        <v>0</v>
      </c>
      <c r="K377" s="150" t="s">
        <v>3272</v>
      </c>
      <c r="L377" s="220">
        <v>0</v>
      </c>
      <c r="M377" s="220">
        <v>0</v>
      </c>
      <c r="N377" s="220">
        <v>0</v>
      </c>
      <c r="O377" s="220">
        <v>0</v>
      </c>
      <c r="P377" s="220">
        <v>50</v>
      </c>
      <c r="Q377" s="220">
        <v>1</v>
      </c>
      <c r="R377" s="220" t="str">
        <f t="shared" si="41"/>
        <v>하트50</v>
      </c>
      <c r="S377" s="191">
        <f t="shared" si="42"/>
        <v>50</v>
      </c>
      <c r="T377" s="220">
        <f t="shared" si="39"/>
        <v>50</v>
      </c>
      <c r="U377" s="220">
        <v>0</v>
      </c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223"/>
      <c r="AF377" s="223"/>
      <c r="AG377" s="223"/>
      <c r="AH377" s="223"/>
      <c r="AI377" s="223"/>
      <c r="AJ377" s="223"/>
      <c r="AK377" s="223"/>
    </row>
    <row r="378" spans="1:37" s="42" customFormat="1">
      <c r="A378" s="157" t="s">
        <v>3273</v>
      </c>
      <c r="B378" s="157" t="s">
        <v>3250</v>
      </c>
      <c r="C378" s="157" t="s">
        <v>3251</v>
      </c>
      <c r="D378" s="157" t="s">
        <v>3252</v>
      </c>
      <c r="E378" s="157" t="s">
        <v>3253</v>
      </c>
      <c r="F378" s="157" t="s">
        <v>3254</v>
      </c>
      <c r="G378" s="157" t="s">
        <v>3255</v>
      </c>
      <c r="H378" s="157" t="s">
        <v>3256</v>
      </c>
      <c r="I378" s="157" t="s">
        <v>3257</v>
      </c>
      <c r="J378" s="157" t="s">
        <v>3258</v>
      </c>
      <c r="K378" s="157" t="s">
        <v>3259</v>
      </c>
      <c r="L378" s="157" t="s">
        <v>3260</v>
      </c>
      <c r="M378" s="157" t="s">
        <v>3261</v>
      </c>
      <c r="N378" s="157" t="s">
        <v>3262</v>
      </c>
      <c r="O378" s="157" t="s">
        <v>3263</v>
      </c>
      <c r="P378" s="157" t="s">
        <v>3264</v>
      </c>
      <c r="Q378" s="157" t="s">
        <v>3265</v>
      </c>
      <c r="R378" s="157" t="s">
        <v>3266</v>
      </c>
      <c r="S378" s="71" t="s">
        <v>3274</v>
      </c>
      <c r="T378" s="157" t="s">
        <v>3268</v>
      </c>
      <c r="U378" s="157" t="s">
        <v>3269</v>
      </c>
      <c r="V378" s="157" t="s">
        <v>3275</v>
      </c>
      <c r="W378" s="157" t="s">
        <v>3276</v>
      </c>
      <c r="X378" s="157" t="s">
        <v>3277</v>
      </c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</row>
    <row r="379" spans="1:37" s="39" customFormat="1">
      <c r="A379" s="216"/>
      <c r="B379" s="216">
        <v>5000</v>
      </c>
      <c r="C379" s="216" t="s">
        <v>2063</v>
      </c>
      <c r="D379" s="216" t="s">
        <v>2064</v>
      </c>
      <c r="E379" s="216" t="s">
        <v>3271</v>
      </c>
      <c r="F379" s="216" t="str">
        <f>lng_iteminfo!$O551</f>
        <v>수정</v>
      </c>
      <c r="G379" s="216">
        <v>1</v>
      </c>
      <c r="H379" s="216">
        <v>0</v>
      </c>
      <c r="I379" s="216" t="s">
        <v>3193</v>
      </c>
      <c r="J379" s="216">
        <v>0</v>
      </c>
      <c r="K379" s="36" t="s">
        <v>3278</v>
      </c>
      <c r="L379" s="216">
        <v>0</v>
      </c>
      <c r="M379" s="216">
        <v>0</v>
      </c>
      <c r="N379" s="216">
        <v>0</v>
      </c>
      <c r="O379" s="46">
        <v>1100</v>
      </c>
      <c r="P379" s="216">
        <v>12</v>
      </c>
      <c r="Q379" s="216">
        <v>1</v>
      </c>
      <c r="R379" s="216" t="str">
        <f>F379</f>
        <v>수정</v>
      </c>
      <c r="S379" s="72">
        <f>P379</f>
        <v>12</v>
      </c>
      <c r="T379" s="223">
        <f>INT(P379 - ROUND(O379/91.67, 1))</f>
        <v>0</v>
      </c>
      <c r="U379" s="216">
        <v>0</v>
      </c>
      <c r="V379" s="216" t="s">
        <v>3279</v>
      </c>
      <c r="W379" s="216">
        <f>O379</f>
        <v>1100</v>
      </c>
      <c r="X379" s="216">
        <v>99</v>
      </c>
      <c r="Y379" s="216"/>
      <c r="Z379" s="216"/>
      <c r="AA379" s="216"/>
      <c r="AB379" s="216"/>
      <c r="AC379" s="216"/>
      <c r="AD379" s="216"/>
      <c r="AE379" s="216"/>
      <c r="AF379" s="216"/>
      <c r="AG379" s="216"/>
      <c r="AH379" s="216"/>
      <c r="AI379" s="216"/>
      <c r="AJ379" s="216"/>
      <c r="AK379" s="216"/>
    </row>
    <row r="380" spans="1:37" s="39" customFormat="1">
      <c r="A380" s="216"/>
      <c r="B380" s="216">
        <v>5001</v>
      </c>
      <c r="C380" s="216" t="s">
        <v>2063</v>
      </c>
      <c r="D380" s="216" t="s">
        <v>2064</v>
      </c>
      <c r="E380" s="216" t="s">
        <v>3271</v>
      </c>
      <c r="F380" s="216" t="str">
        <f>lng_iteminfo!$O552</f>
        <v>수정 뭉치</v>
      </c>
      <c r="G380" s="216">
        <v>1</v>
      </c>
      <c r="H380" s="216">
        <v>0</v>
      </c>
      <c r="I380" s="216" t="s">
        <v>3193</v>
      </c>
      <c r="J380" s="216">
        <v>0</v>
      </c>
      <c r="K380" s="36" t="s">
        <v>1100</v>
      </c>
      <c r="L380" s="216">
        <v>0</v>
      </c>
      <c r="M380" s="216">
        <v>0</v>
      </c>
      <c r="N380" s="216">
        <v>0</v>
      </c>
      <c r="O380" s="46">
        <v>5500</v>
      </c>
      <c r="P380" s="216">
        <v>63</v>
      </c>
      <c r="Q380" s="216">
        <v>1</v>
      </c>
      <c r="R380" s="216" t="str">
        <f t="shared" ref="R380:R401" si="43">F380</f>
        <v>수정 뭉치</v>
      </c>
      <c r="S380" s="72">
        <f t="shared" ref="S380:S385" si="44">P380</f>
        <v>63</v>
      </c>
      <c r="T380" s="223">
        <f t="shared" ref="T380:T385" si="45">INT(P380 - ROUND(O380/91.671, 1))</f>
        <v>3</v>
      </c>
      <c r="U380" s="216">
        <v>0</v>
      </c>
      <c r="V380" s="216" t="s">
        <v>3280</v>
      </c>
      <c r="W380" s="216">
        <f t="shared" ref="W380:W384" si="46">O380</f>
        <v>5500</v>
      </c>
      <c r="X380" s="216">
        <v>499</v>
      </c>
      <c r="Y380" s="216"/>
      <c r="Z380" s="216"/>
      <c r="AA380" s="216"/>
      <c r="AB380" s="216"/>
      <c r="AC380" s="216"/>
      <c r="AD380" s="216"/>
      <c r="AE380" s="216"/>
      <c r="AF380" s="216"/>
      <c r="AG380" s="216"/>
      <c r="AH380" s="216"/>
      <c r="AI380" s="216"/>
      <c r="AJ380" s="216"/>
      <c r="AK380" s="216"/>
    </row>
    <row r="381" spans="1:37" s="39" customFormat="1">
      <c r="A381" s="216"/>
      <c r="B381" s="216">
        <v>5002</v>
      </c>
      <c r="C381" s="216" t="s">
        <v>2063</v>
      </c>
      <c r="D381" s="216" t="s">
        <v>2064</v>
      </c>
      <c r="E381" s="216" t="s">
        <v>3271</v>
      </c>
      <c r="F381" s="216" t="str">
        <f>lng_iteminfo!$O553</f>
        <v>수정 주머니</v>
      </c>
      <c r="G381" s="216">
        <v>1</v>
      </c>
      <c r="H381" s="216">
        <v>0</v>
      </c>
      <c r="I381" s="216" t="s">
        <v>3193</v>
      </c>
      <c r="J381" s="216">
        <v>0</v>
      </c>
      <c r="K381" s="36" t="s">
        <v>1101</v>
      </c>
      <c r="L381" s="216">
        <v>0</v>
      </c>
      <c r="M381" s="216">
        <v>0</v>
      </c>
      <c r="N381" s="216">
        <v>0</v>
      </c>
      <c r="O381" s="46">
        <v>9900</v>
      </c>
      <c r="P381" s="216">
        <v>121</v>
      </c>
      <c r="Q381" s="216">
        <v>1</v>
      </c>
      <c r="R381" s="216" t="str">
        <f t="shared" si="43"/>
        <v>수정 주머니</v>
      </c>
      <c r="S381" s="72">
        <f t="shared" si="44"/>
        <v>121</v>
      </c>
      <c r="T381" s="223">
        <f t="shared" si="45"/>
        <v>13</v>
      </c>
      <c r="U381" s="216">
        <v>1</v>
      </c>
      <c r="V381" s="216" t="s">
        <v>3281</v>
      </c>
      <c r="W381" s="216">
        <f t="shared" si="46"/>
        <v>9900</v>
      </c>
      <c r="X381" s="216">
        <v>899</v>
      </c>
      <c r="Y381" s="216"/>
      <c r="Z381" s="216"/>
      <c r="AA381" s="216"/>
      <c r="AB381" s="216"/>
      <c r="AC381" s="216"/>
      <c r="AD381" s="216"/>
      <c r="AE381" s="216"/>
      <c r="AF381" s="216"/>
      <c r="AG381" s="216"/>
      <c r="AH381" s="216"/>
      <c r="AI381" s="216"/>
      <c r="AJ381" s="216"/>
      <c r="AK381" s="216"/>
    </row>
    <row r="382" spans="1:37" s="39" customFormat="1">
      <c r="A382" s="216"/>
      <c r="B382" s="216">
        <v>5003</v>
      </c>
      <c r="C382" s="216" t="s">
        <v>2063</v>
      </c>
      <c r="D382" s="216" t="s">
        <v>2064</v>
      </c>
      <c r="E382" s="216" t="s">
        <v>3271</v>
      </c>
      <c r="F382" s="216" t="str">
        <f>lng_iteminfo!$O554</f>
        <v>작은 수정 상자</v>
      </c>
      <c r="G382" s="216">
        <v>1</v>
      </c>
      <c r="H382" s="216">
        <v>0</v>
      </c>
      <c r="I382" s="216" t="s">
        <v>3193</v>
      </c>
      <c r="J382" s="216">
        <v>0</v>
      </c>
      <c r="K382" s="36" t="s">
        <v>1102</v>
      </c>
      <c r="L382" s="216">
        <v>0</v>
      </c>
      <c r="M382" s="216">
        <v>0</v>
      </c>
      <c r="N382" s="216">
        <v>0</v>
      </c>
      <c r="O382" s="46">
        <v>33000</v>
      </c>
      <c r="P382" s="216">
        <v>426</v>
      </c>
      <c r="Q382" s="216">
        <v>1</v>
      </c>
      <c r="R382" s="216" t="str">
        <f t="shared" si="43"/>
        <v>작은 수정 상자</v>
      </c>
      <c r="S382" s="72">
        <f>P382</f>
        <v>426</v>
      </c>
      <c r="T382" s="223">
        <f t="shared" si="45"/>
        <v>66</v>
      </c>
      <c r="U382" s="216">
        <v>1</v>
      </c>
      <c r="V382" s="216" t="s">
        <v>3282</v>
      </c>
      <c r="W382" s="216">
        <f t="shared" si="46"/>
        <v>33000</v>
      </c>
      <c r="X382" s="216">
        <v>2999</v>
      </c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</row>
    <row r="383" spans="1:37" s="39" customFormat="1">
      <c r="A383" s="216"/>
      <c r="B383" s="216">
        <v>5004</v>
      </c>
      <c r="C383" s="216" t="s">
        <v>2063</v>
      </c>
      <c r="D383" s="216" t="s">
        <v>2064</v>
      </c>
      <c r="E383" s="216" t="s">
        <v>3271</v>
      </c>
      <c r="F383" s="216" t="str">
        <f>lng_iteminfo!$O555</f>
        <v>큰 수정 상자</v>
      </c>
      <c r="G383" s="216">
        <v>1</v>
      </c>
      <c r="H383" s="216">
        <v>0</v>
      </c>
      <c r="I383" s="216" t="s">
        <v>3193</v>
      </c>
      <c r="J383" s="216">
        <v>0</v>
      </c>
      <c r="K383" s="36" t="s">
        <v>1103</v>
      </c>
      <c r="L383" s="216">
        <v>0</v>
      </c>
      <c r="M383" s="216">
        <v>0</v>
      </c>
      <c r="N383" s="216">
        <v>0</v>
      </c>
      <c r="O383" s="46">
        <v>55000</v>
      </c>
      <c r="P383" s="216">
        <v>744</v>
      </c>
      <c r="Q383" s="216">
        <v>1</v>
      </c>
      <c r="R383" s="216" t="str">
        <f t="shared" si="43"/>
        <v>큰 수정 상자</v>
      </c>
      <c r="S383" s="72">
        <f t="shared" si="44"/>
        <v>744</v>
      </c>
      <c r="T383" s="223">
        <f t="shared" si="45"/>
        <v>144</v>
      </c>
      <c r="U383" s="216">
        <v>1</v>
      </c>
      <c r="V383" s="216" t="s">
        <v>3283</v>
      </c>
      <c r="W383" s="216">
        <f t="shared" si="46"/>
        <v>55000</v>
      </c>
      <c r="X383" s="216">
        <v>4999</v>
      </c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</row>
    <row r="384" spans="1:37" s="39" customFormat="1">
      <c r="A384" s="216"/>
      <c r="B384" s="216">
        <v>5005</v>
      </c>
      <c r="C384" s="216" t="s">
        <v>2063</v>
      </c>
      <c r="D384" s="216" t="s">
        <v>2064</v>
      </c>
      <c r="E384" s="216" t="s">
        <v>3271</v>
      </c>
      <c r="F384" s="216" t="str">
        <f>lng_iteminfo!$O556</f>
        <v>대형 수정 상자</v>
      </c>
      <c r="G384" s="216">
        <v>1</v>
      </c>
      <c r="H384" s="216">
        <v>0</v>
      </c>
      <c r="I384" s="216" t="s">
        <v>3193</v>
      </c>
      <c r="J384" s="216">
        <v>0</v>
      </c>
      <c r="K384" s="36" t="s">
        <v>1103</v>
      </c>
      <c r="L384" s="216">
        <v>0</v>
      </c>
      <c r="M384" s="216">
        <v>0</v>
      </c>
      <c r="N384" s="216">
        <v>0</v>
      </c>
      <c r="O384" s="46">
        <v>99000</v>
      </c>
      <c r="P384" s="216">
        <v>1680</v>
      </c>
      <c r="Q384" s="216">
        <v>1</v>
      </c>
      <c r="R384" s="216" t="str">
        <f t="shared" si="43"/>
        <v>대형 수정 상자</v>
      </c>
      <c r="S384" s="72">
        <f t="shared" si="44"/>
        <v>1680</v>
      </c>
      <c r="T384" s="223">
        <f t="shared" si="45"/>
        <v>600</v>
      </c>
      <c r="U384" s="216">
        <v>1</v>
      </c>
      <c r="V384" s="216" t="s">
        <v>3284</v>
      </c>
      <c r="W384" s="216">
        <f t="shared" si="46"/>
        <v>99000</v>
      </c>
      <c r="X384" s="216">
        <v>8999</v>
      </c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  <c r="AK384" s="216"/>
    </row>
    <row r="385" spans="1:37" s="44" customFormat="1">
      <c r="A385" s="223"/>
      <c r="B385" s="223">
        <v>5006</v>
      </c>
      <c r="C385" s="223" t="s">
        <v>2063</v>
      </c>
      <c r="D385" s="223" t="s">
        <v>2064</v>
      </c>
      <c r="E385" s="223" t="s">
        <v>505</v>
      </c>
      <c r="F385" s="223" t="str">
        <f>lng_iteminfo!$O557</f>
        <v>친구초대용 수정 15</v>
      </c>
      <c r="G385" s="223">
        <v>0</v>
      </c>
      <c r="H385" s="223">
        <v>0</v>
      </c>
      <c r="I385" s="223" t="s">
        <v>506</v>
      </c>
      <c r="J385" s="223">
        <v>0</v>
      </c>
      <c r="K385" s="84" t="s">
        <v>3285</v>
      </c>
      <c r="L385" s="223">
        <v>0</v>
      </c>
      <c r="M385" s="223">
        <v>0</v>
      </c>
      <c r="N385" s="223">
        <v>0</v>
      </c>
      <c r="O385" s="223">
        <v>15</v>
      </c>
      <c r="P385" s="47">
        <v>15</v>
      </c>
      <c r="Q385" s="223">
        <v>1</v>
      </c>
      <c r="R385" s="223" t="str">
        <f t="shared" si="43"/>
        <v>친구초대용 수정 15</v>
      </c>
      <c r="S385" s="72">
        <f t="shared" si="44"/>
        <v>15</v>
      </c>
      <c r="T385" s="223">
        <f t="shared" si="45"/>
        <v>14</v>
      </c>
      <c r="U385" s="223">
        <v>0</v>
      </c>
      <c r="V385" s="223">
        <v>0</v>
      </c>
      <c r="W385" s="216">
        <v>0</v>
      </c>
      <c r="X385" s="223">
        <v>0</v>
      </c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</row>
    <row r="386" spans="1:37" s="190" customFormat="1">
      <c r="A386" s="223"/>
      <c r="B386" s="223">
        <v>5007</v>
      </c>
      <c r="C386" s="223" t="s">
        <v>2063</v>
      </c>
      <c r="D386" s="223" t="s">
        <v>2064</v>
      </c>
      <c r="E386" s="223" t="s">
        <v>505</v>
      </c>
      <c r="F386" s="223" t="str">
        <f>lng_iteminfo!$O558</f>
        <v>출석보상용 수정 5</v>
      </c>
      <c r="G386" s="223">
        <v>0</v>
      </c>
      <c r="H386" s="223">
        <v>0</v>
      </c>
      <c r="I386" s="223" t="s">
        <v>506</v>
      </c>
      <c r="J386" s="223">
        <v>0</v>
      </c>
      <c r="K386" s="84" t="s">
        <v>1259</v>
      </c>
      <c r="L386" s="223">
        <v>0</v>
      </c>
      <c r="M386" s="223">
        <v>0</v>
      </c>
      <c r="N386" s="223">
        <v>0</v>
      </c>
      <c r="O386" s="223">
        <v>5</v>
      </c>
      <c r="P386" s="47">
        <v>5</v>
      </c>
      <c r="Q386" s="223">
        <v>1</v>
      </c>
      <c r="R386" s="223" t="str">
        <f t="shared" si="43"/>
        <v>출석보상용 수정 5</v>
      </c>
      <c r="S386" s="72">
        <f t="shared" ref="S386:S401" si="47">P386</f>
        <v>5</v>
      </c>
      <c r="T386" s="223">
        <f t="shared" ref="T386:T387" si="48">INT(P386 - ROUND(O386/91.671, 1))</f>
        <v>4</v>
      </c>
      <c r="U386" s="223">
        <v>0</v>
      </c>
      <c r="V386" s="223">
        <v>0</v>
      </c>
      <c r="W386" s="216">
        <v>0</v>
      </c>
      <c r="X386" s="223">
        <v>0</v>
      </c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  <c r="AI386" s="223"/>
      <c r="AJ386" s="223"/>
      <c r="AK386" s="223"/>
    </row>
    <row r="387" spans="1:37" s="190" customFormat="1">
      <c r="A387" s="223"/>
      <c r="B387" s="223">
        <v>5008</v>
      </c>
      <c r="C387" s="223" t="s">
        <v>2063</v>
      </c>
      <c r="D387" s="223" t="s">
        <v>2064</v>
      </c>
      <c r="E387" s="223" t="s">
        <v>505</v>
      </c>
      <c r="F387" s="223" t="str">
        <f>lng_iteminfo!$O559</f>
        <v>튜토리얼보상수정</v>
      </c>
      <c r="G387" s="223">
        <v>0</v>
      </c>
      <c r="H387" s="223">
        <v>0</v>
      </c>
      <c r="I387" s="223" t="s">
        <v>506</v>
      </c>
      <c r="J387" s="223">
        <v>0</v>
      </c>
      <c r="K387" s="84" t="s">
        <v>1259</v>
      </c>
      <c r="L387" s="223">
        <v>0</v>
      </c>
      <c r="M387" s="223">
        <v>0</v>
      </c>
      <c r="N387" s="223">
        <v>0</v>
      </c>
      <c r="O387" s="223">
        <v>4</v>
      </c>
      <c r="P387" s="47">
        <v>4</v>
      </c>
      <c r="Q387" s="223">
        <v>1</v>
      </c>
      <c r="R387" s="223" t="str">
        <f t="shared" ref="R387:R399" si="49">F387</f>
        <v>튜토리얼보상수정</v>
      </c>
      <c r="S387" s="72">
        <f t="shared" si="47"/>
        <v>4</v>
      </c>
      <c r="T387" s="223">
        <f t="shared" si="48"/>
        <v>4</v>
      </c>
      <c r="U387" s="223">
        <v>0</v>
      </c>
      <c r="V387" s="223">
        <v>0</v>
      </c>
      <c r="W387" s="216">
        <v>0</v>
      </c>
      <c r="X387" s="223">
        <v>0</v>
      </c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  <c r="AI387" s="223"/>
      <c r="AJ387" s="223"/>
      <c r="AK387" s="223"/>
    </row>
    <row r="388" spans="1:37" s="190" customFormat="1">
      <c r="A388" s="223"/>
      <c r="B388" s="220">
        <v>5009</v>
      </c>
      <c r="C388" s="220" t="s">
        <v>2063</v>
      </c>
      <c r="D388" s="220" t="s">
        <v>2064</v>
      </c>
      <c r="E388" s="220" t="s">
        <v>505</v>
      </c>
      <c r="F388" s="220" t="str">
        <f>lng_iteminfo!$O560</f>
        <v>수정10</v>
      </c>
      <c r="G388" s="220">
        <v>0</v>
      </c>
      <c r="H388" s="220">
        <v>0</v>
      </c>
      <c r="I388" s="220" t="s">
        <v>506</v>
      </c>
      <c r="J388" s="220">
        <v>0</v>
      </c>
      <c r="K388" s="150" t="s">
        <v>1259</v>
      </c>
      <c r="L388" s="220">
        <v>0</v>
      </c>
      <c r="M388" s="220">
        <v>0</v>
      </c>
      <c r="N388" s="220">
        <v>0</v>
      </c>
      <c r="O388" s="220">
        <f>100*P388</f>
        <v>1000</v>
      </c>
      <c r="P388" s="192">
        <v>10</v>
      </c>
      <c r="Q388" s="220">
        <v>1</v>
      </c>
      <c r="R388" s="220" t="str">
        <f t="shared" ref="R388:R397" si="50">F388</f>
        <v>수정10</v>
      </c>
      <c r="S388" s="191">
        <f t="shared" si="47"/>
        <v>10</v>
      </c>
      <c r="T388" s="220">
        <v>0</v>
      </c>
      <c r="U388" s="220">
        <v>0</v>
      </c>
      <c r="V388" s="220">
        <v>0</v>
      </c>
      <c r="W388" s="220">
        <v>0</v>
      </c>
      <c r="X388" s="220">
        <v>0</v>
      </c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  <c r="AI388" s="223"/>
      <c r="AJ388" s="223"/>
      <c r="AK388" s="223"/>
    </row>
    <row r="389" spans="1:37" s="190" customFormat="1">
      <c r="A389" s="223"/>
      <c r="B389" s="220">
        <v>5010</v>
      </c>
      <c r="C389" s="220" t="s">
        <v>2063</v>
      </c>
      <c r="D389" s="220" t="s">
        <v>2064</v>
      </c>
      <c r="E389" s="220" t="s">
        <v>505</v>
      </c>
      <c r="F389" s="220" t="str">
        <f>lng_iteminfo!$O561</f>
        <v>수정20</v>
      </c>
      <c r="G389" s="220">
        <v>0</v>
      </c>
      <c r="H389" s="220">
        <v>0</v>
      </c>
      <c r="I389" s="220" t="s">
        <v>506</v>
      </c>
      <c r="J389" s="220">
        <v>0</v>
      </c>
      <c r="K389" s="150" t="s">
        <v>1259</v>
      </c>
      <c r="L389" s="220">
        <v>0</v>
      </c>
      <c r="M389" s="220">
        <v>0</v>
      </c>
      <c r="N389" s="220">
        <v>0</v>
      </c>
      <c r="O389" s="220">
        <f t="shared" ref="O389:O401" si="51">100*P389</f>
        <v>2000</v>
      </c>
      <c r="P389" s="192">
        <v>20</v>
      </c>
      <c r="Q389" s="220">
        <v>1</v>
      </c>
      <c r="R389" s="220" t="str">
        <f t="shared" si="50"/>
        <v>수정20</v>
      </c>
      <c r="S389" s="191">
        <f t="shared" si="47"/>
        <v>20</v>
      </c>
      <c r="T389" s="220">
        <v>0</v>
      </c>
      <c r="U389" s="220">
        <v>0</v>
      </c>
      <c r="V389" s="220">
        <v>0</v>
      </c>
      <c r="W389" s="220">
        <v>0</v>
      </c>
      <c r="X389" s="220">
        <v>0</v>
      </c>
      <c r="Y389" s="223"/>
      <c r="Z389" s="223"/>
      <c r="AA389" s="223"/>
      <c r="AB389" s="223"/>
      <c r="AC389" s="223"/>
      <c r="AD389" s="223"/>
      <c r="AE389" s="223"/>
      <c r="AF389" s="223"/>
      <c r="AG389" s="223"/>
      <c r="AH389" s="223"/>
      <c r="AI389" s="223"/>
      <c r="AJ389" s="223"/>
      <c r="AK389" s="223"/>
    </row>
    <row r="390" spans="1:37" s="190" customFormat="1">
      <c r="A390" s="223"/>
      <c r="B390" s="220">
        <v>5011</v>
      </c>
      <c r="C390" s="220" t="s">
        <v>2063</v>
      </c>
      <c r="D390" s="220" t="s">
        <v>2064</v>
      </c>
      <c r="E390" s="220" t="s">
        <v>505</v>
      </c>
      <c r="F390" s="220" t="str">
        <f>lng_iteminfo!$O562</f>
        <v>수정30</v>
      </c>
      <c r="G390" s="220">
        <v>0</v>
      </c>
      <c r="H390" s="220">
        <v>0</v>
      </c>
      <c r="I390" s="220" t="s">
        <v>506</v>
      </c>
      <c r="J390" s="220">
        <v>0</v>
      </c>
      <c r="K390" s="150" t="s">
        <v>1259</v>
      </c>
      <c r="L390" s="220">
        <v>0</v>
      </c>
      <c r="M390" s="220">
        <v>0</v>
      </c>
      <c r="N390" s="220">
        <v>0</v>
      </c>
      <c r="O390" s="220">
        <f t="shared" si="51"/>
        <v>3000</v>
      </c>
      <c r="P390" s="192">
        <v>30</v>
      </c>
      <c r="Q390" s="220">
        <v>1</v>
      </c>
      <c r="R390" s="220" t="str">
        <f t="shared" ref="R390:R395" si="52">F390</f>
        <v>수정30</v>
      </c>
      <c r="S390" s="191">
        <f t="shared" si="47"/>
        <v>30</v>
      </c>
      <c r="T390" s="220">
        <v>0</v>
      </c>
      <c r="U390" s="220">
        <v>0</v>
      </c>
      <c r="V390" s="220">
        <v>0</v>
      </c>
      <c r="W390" s="220">
        <v>0</v>
      </c>
      <c r="X390" s="220">
        <v>0</v>
      </c>
      <c r="Y390" s="223"/>
      <c r="Z390" s="223"/>
      <c r="AA390" s="223"/>
      <c r="AB390" s="223"/>
      <c r="AC390" s="223"/>
      <c r="AD390" s="223"/>
      <c r="AE390" s="223"/>
      <c r="AF390" s="223"/>
      <c r="AG390" s="223"/>
      <c r="AH390" s="223"/>
      <c r="AI390" s="223"/>
      <c r="AJ390" s="223"/>
      <c r="AK390" s="223"/>
    </row>
    <row r="391" spans="1:37" s="190" customFormat="1">
      <c r="A391" s="223"/>
      <c r="B391" s="220">
        <v>5012</v>
      </c>
      <c r="C391" s="220" t="s">
        <v>2063</v>
      </c>
      <c r="D391" s="220" t="s">
        <v>2064</v>
      </c>
      <c r="E391" s="220" t="s">
        <v>505</v>
      </c>
      <c r="F391" s="220" t="str">
        <f>lng_iteminfo!$O563</f>
        <v>수정40</v>
      </c>
      <c r="G391" s="220">
        <v>0</v>
      </c>
      <c r="H391" s="220">
        <v>0</v>
      </c>
      <c r="I391" s="220" t="s">
        <v>506</v>
      </c>
      <c r="J391" s="220">
        <v>0</v>
      </c>
      <c r="K391" s="150" t="s">
        <v>1259</v>
      </c>
      <c r="L391" s="220">
        <v>0</v>
      </c>
      <c r="M391" s="220">
        <v>0</v>
      </c>
      <c r="N391" s="220">
        <v>0</v>
      </c>
      <c r="O391" s="220">
        <f t="shared" si="51"/>
        <v>4000</v>
      </c>
      <c r="P391" s="192">
        <v>40</v>
      </c>
      <c r="Q391" s="220">
        <v>1</v>
      </c>
      <c r="R391" s="220" t="str">
        <f t="shared" si="52"/>
        <v>수정40</v>
      </c>
      <c r="S391" s="191">
        <f t="shared" si="47"/>
        <v>40</v>
      </c>
      <c r="T391" s="220">
        <v>0</v>
      </c>
      <c r="U391" s="220">
        <v>0</v>
      </c>
      <c r="V391" s="220">
        <v>0</v>
      </c>
      <c r="W391" s="220">
        <v>0</v>
      </c>
      <c r="X391" s="220">
        <v>0</v>
      </c>
      <c r="Y391" s="223"/>
      <c r="Z391" s="223"/>
      <c r="AA391" s="223"/>
      <c r="AB391" s="223"/>
      <c r="AC391" s="223"/>
      <c r="AD391" s="223"/>
      <c r="AE391" s="223"/>
      <c r="AF391" s="223"/>
      <c r="AG391" s="223"/>
      <c r="AH391" s="223"/>
      <c r="AI391" s="223"/>
      <c r="AJ391" s="223"/>
      <c r="AK391" s="223"/>
    </row>
    <row r="392" spans="1:37" s="190" customFormat="1">
      <c r="A392" s="223"/>
      <c r="B392" s="220">
        <v>5013</v>
      </c>
      <c r="C392" s="220" t="s">
        <v>2063</v>
      </c>
      <c r="D392" s="220" t="s">
        <v>2064</v>
      </c>
      <c r="E392" s="220" t="s">
        <v>505</v>
      </c>
      <c r="F392" s="220" t="str">
        <f>lng_iteminfo!$O564</f>
        <v>수정50</v>
      </c>
      <c r="G392" s="220">
        <v>0</v>
      </c>
      <c r="H392" s="220">
        <v>0</v>
      </c>
      <c r="I392" s="220" t="s">
        <v>506</v>
      </c>
      <c r="J392" s="220">
        <v>0</v>
      </c>
      <c r="K392" s="150" t="s">
        <v>1259</v>
      </c>
      <c r="L392" s="220">
        <v>0</v>
      </c>
      <c r="M392" s="220">
        <v>0</v>
      </c>
      <c r="N392" s="220">
        <v>0</v>
      </c>
      <c r="O392" s="220">
        <f t="shared" si="51"/>
        <v>5000</v>
      </c>
      <c r="P392" s="192">
        <v>50</v>
      </c>
      <c r="Q392" s="220">
        <v>1</v>
      </c>
      <c r="R392" s="220" t="str">
        <f t="shared" si="52"/>
        <v>수정50</v>
      </c>
      <c r="S392" s="191">
        <f t="shared" si="47"/>
        <v>50</v>
      </c>
      <c r="T392" s="220">
        <v>0</v>
      </c>
      <c r="U392" s="220">
        <v>0</v>
      </c>
      <c r="V392" s="220">
        <v>0</v>
      </c>
      <c r="W392" s="220">
        <v>0</v>
      </c>
      <c r="X392" s="220">
        <v>0</v>
      </c>
      <c r="Y392" s="223"/>
      <c r="Z392" s="223"/>
      <c r="AA392" s="223"/>
      <c r="AB392" s="223"/>
      <c r="AC392" s="223"/>
      <c r="AD392" s="223"/>
      <c r="AE392" s="223"/>
      <c r="AF392" s="223"/>
      <c r="AG392" s="223"/>
      <c r="AH392" s="223"/>
      <c r="AI392" s="223"/>
      <c r="AJ392" s="223"/>
      <c r="AK392" s="223"/>
    </row>
    <row r="393" spans="1:37" s="190" customFormat="1">
      <c r="A393" s="223"/>
      <c r="B393" s="220">
        <v>5014</v>
      </c>
      <c r="C393" s="220" t="s">
        <v>2063</v>
      </c>
      <c r="D393" s="220" t="s">
        <v>2064</v>
      </c>
      <c r="E393" s="220" t="s">
        <v>505</v>
      </c>
      <c r="F393" s="220" t="str">
        <f>lng_iteminfo!$O565</f>
        <v>수정60</v>
      </c>
      <c r="G393" s="220">
        <v>0</v>
      </c>
      <c r="H393" s="220">
        <v>0</v>
      </c>
      <c r="I393" s="220" t="s">
        <v>506</v>
      </c>
      <c r="J393" s="220">
        <v>0</v>
      </c>
      <c r="K393" s="150" t="s">
        <v>1259</v>
      </c>
      <c r="L393" s="220">
        <v>0</v>
      </c>
      <c r="M393" s="220">
        <v>0</v>
      </c>
      <c r="N393" s="220">
        <v>0</v>
      </c>
      <c r="O393" s="220">
        <f t="shared" si="51"/>
        <v>6000</v>
      </c>
      <c r="P393" s="192">
        <v>60</v>
      </c>
      <c r="Q393" s="220">
        <v>1</v>
      </c>
      <c r="R393" s="220" t="str">
        <f t="shared" si="52"/>
        <v>수정60</v>
      </c>
      <c r="S393" s="191">
        <f t="shared" si="47"/>
        <v>60</v>
      </c>
      <c r="T393" s="220">
        <v>0</v>
      </c>
      <c r="U393" s="220">
        <v>0</v>
      </c>
      <c r="V393" s="220">
        <v>0</v>
      </c>
      <c r="W393" s="220">
        <v>0</v>
      </c>
      <c r="X393" s="220">
        <v>0</v>
      </c>
      <c r="Y393" s="223"/>
      <c r="Z393" s="223"/>
      <c r="AA393" s="223"/>
      <c r="AB393" s="223"/>
      <c r="AC393" s="223"/>
      <c r="AD393" s="223"/>
      <c r="AE393" s="223"/>
      <c r="AF393" s="223"/>
      <c r="AG393" s="223"/>
      <c r="AH393" s="223"/>
      <c r="AI393" s="223"/>
      <c r="AJ393" s="223"/>
      <c r="AK393" s="223"/>
    </row>
    <row r="394" spans="1:37" s="190" customFormat="1">
      <c r="A394" s="223"/>
      <c r="B394" s="220">
        <v>5015</v>
      </c>
      <c r="C394" s="220" t="s">
        <v>2063</v>
      </c>
      <c r="D394" s="220" t="s">
        <v>2064</v>
      </c>
      <c r="E394" s="220" t="s">
        <v>505</v>
      </c>
      <c r="F394" s="220" t="str">
        <f>lng_iteminfo!$O566</f>
        <v>수정70</v>
      </c>
      <c r="G394" s="220">
        <v>0</v>
      </c>
      <c r="H394" s="220">
        <v>0</v>
      </c>
      <c r="I394" s="220" t="s">
        <v>506</v>
      </c>
      <c r="J394" s="220">
        <v>0</v>
      </c>
      <c r="K394" s="150" t="s">
        <v>1259</v>
      </c>
      <c r="L394" s="220">
        <v>0</v>
      </c>
      <c r="M394" s="220">
        <v>0</v>
      </c>
      <c r="N394" s="220">
        <v>0</v>
      </c>
      <c r="O394" s="220">
        <f t="shared" si="51"/>
        <v>7000</v>
      </c>
      <c r="P394" s="192">
        <v>70</v>
      </c>
      <c r="Q394" s="220">
        <v>1</v>
      </c>
      <c r="R394" s="220" t="str">
        <f t="shared" si="52"/>
        <v>수정70</v>
      </c>
      <c r="S394" s="191">
        <f t="shared" si="47"/>
        <v>70</v>
      </c>
      <c r="T394" s="220">
        <v>0</v>
      </c>
      <c r="U394" s="220">
        <v>0</v>
      </c>
      <c r="V394" s="220">
        <v>0</v>
      </c>
      <c r="W394" s="220">
        <v>0</v>
      </c>
      <c r="X394" s="220">
        <v>0</v>
      </c>
      <c r="Y394" s="223"/>
      <c r="Z394" s="223"/>
      <c r="AA394" s="223"/>
      <c r="AB394" s="223"/>
      <c r="AC394" s="223"/>
      <c r="AD394" s="223"/>
      <c r="AE394" s="223"/>
      <c r="AF394" s="223"/>
      <c r="AG394" s="223"/>
      <c r="AH394" s="223"/>
      <c r="AI394" s="223"/>
      <c r="AJ394" s="223"/>
      <c r="AK394" s="223"/>
    </row>
    <row r="395" spans="1:37" s="190" customFormat="1">
      <c r="A395" s="223"/>
      <c r="B395" s="220">
        <v>5016</v>
      </c>
      <c r="C395" s="220" t="s">
        <v>2063</v>
      </c>
      <c r="D395" s="220" t="s">
        <v>2064</v>
      </c>
      <c r="E395" s="220" t="s">
        <v>505</v>
      </c>
      <c r="F395" s="220" t="str">
        <f>lng_iteminfo!$O567</f>
        <v>수정80</v>
      </c>
      <c r="G395" s="220">
        <v>0</v>
      </c>
      <c r="H395" s="220">
        <v>0</v>
      </c>
      <c r="I395" s="220" t="s">
        <v>506</v>
      </c>
      <c r="J395" s="220">
        <v>0</v>
      </c>
      <c r="K395" s="150" t="s">
        <v>1259</v>
      </c>
      <c r="L395" s="220">
        <v>0</v>
      </c>
      <c r="M395" s="220">
        <v>0</v>
      </c>
      <c r="N395" s="220">
        <v>0</v>
      </c>
      <c r="O395" s="220">
        <f t="shared" si="51"/>
        <v>8000</v>
      </c>
      <c r="P395" s="192">
        <v>80</v>
      </c>
      <c r="Q395" s="220">
        <v>1</v>
      </c>
      <c r="R395" s="220" t="str">
        <f t="shared" si="52"/>
        <v>수정80</v>
      </c>
      <c r="S395" s="191">
        <f t="shared" si="47"/>
        <v>80</v>
      </c>
      <c r="T395" s="220">
        <v>0</v>
      </c>
      <c r="U395" s="220">
        <v>0</v>
      </c>
      <c r="V395" s="220">
        <v>0</v>
      </c>
      <c r="W395" s="220">
        <v>0</v>
      </c>
      <c r="X395" s="220">
        <v>0</v>
      </c>
      <c r="Y395" s="223"/>
      <c r="Z395" s="223"/>
      <c r="AA395" s="223"/>
      <c r="AB395" s="223"/>
      <c r="AC395" s="223"/>
      <c r="AD395" s="223"/>
      <c r="AE395" s="223"/>
      <c r="AF395" s="223"/>
      <c r="AG395" s="223"/>
      <c r="AH395" s="223"/>
      <c r="AI395" s="223"/>
      <c r="AJ395" s="223"/>
      <c r="AK395" s="223"/>
    </row>
    <row r="396" spans="1:37" s="190" customFormat="1">
      <c r="A396" s="223"/>
      <c r="B396" s="220">
        <v>5017</v>
      </c>
      <c r="C396" s="220" t="s">
        <v>2063</v>
      </c>
      <c r="D396" s="220" t="s">
        <v>2064</v>
      </c>
      <c r="E396" s="220" t="s">
        <v>505</v>
      </c>
      <c r="F396" s="220" t="str">
        <f>lng_iteminfo!$O568</f>
        <v>수정90</v>
      </c>
      <c r="G396" s="220">
        <v>0</v>
      </c>
      <c r="H396" s="220">
        <v>0</v>
      </c>
      <c r="I396" s="220" t="s">
        <v>506</v>
      </c>
      <c r="J396" s="220">
        <v>0</v>
      </c>
      <c r="K396" s="150" t="s">
        <v>1259</v>
      </c>
      <c r="L396" s="220">
        <v>0</v>
      </c>
      <c r="M396" s="220">
        <v>0</v>
      </c>
      <c r="N396" s="220">
        <v>0</v>
      </c>
      <c r="O396" s="220">
        <f t="shared" si="51"/>
        <v>9000</v>
      </c>
      <c r="P396" s="192">
        <v>90</v>
      </c>
      <c r="Q396" s="220">
        <v>1</v>
      </c>
      <c r="R396" s="220" t="str">
        <f t="shared" si="50"/>
        <v>수정90</v>
      </c>
      <c r="S396" s="191">
        <f t="shared" si="47"/>
        <v>90</v>
      </c>
      <c r="T396" s="220">
        <v>0</v>
      </c>
      <c r="U396" s="220">
        <v>0</v>
      </c>
      <c r="V396" s="220">
        <v>0</v>
      </c>
      <c r="W396" s="220">
        <v>0</v>
      </c>
      <c r="X396" s="220">
        <v>0</v>
      </c>
      <c r="Y396" s="223"/>
      <c r="Z396" s="223"/>
      <c r="AA396" s="223"/>
      <c r="AB396" s="223"/>
      <c r="AC396" s="223"/>
      <c r="AD396" s="223"/>
      <c r="AE396" s="223"/>
      <c r="AF396" s="223"/>
      <c r="AG396" s="223"/>
      <c r="AH396" s="223"/>
      <c r="AI396" s="223"/>
      <c r="AJ396" s="223"/>
      <c r="AK396" s="223"/>
    </row>
    <row r="397" spans="1:37" s="190" customFormat="1">
      <c r="A397" s="223"/>
      <c r="B397" s="220">
        <v>5018</v>
      </c>
      <c r="C397" s="220" t="s">
        <v>2063</v>
      </c>
      <c r="D397" s="220" t="s">
        <v>2064</v>
      </c>
      <c r="E397" s="220" t="s">
        <v>505</v>
      </c>
      <c r="F397" s="220" t="str">
        <f>lng_iteminfo!$O569</f>
        <v>수정100</v>
      </c>
      <c r="G397" s="220">
        <v>0</v>
      </c>
      <c r="H397" s="220">
        <v>0</v>
      </c>
      <c r="I397" s="220" t="s">
        <v>506</v>
      </c>
      <c r="J397" s="220">
        <v>0</v>
      </c>
      <c r="K397" s="150" t="s">
        <v>1259</v>
      </c>
      <c r="L397" s="220">
        <v>0</v>
      </c>
      <c r="M397" s="220">
        <v>0</v>
      </c>
      <c r="N397" s="220">
        <v>0</v>
      </c>
      <c r="O397" s="220">
        <f t="shared" si="51"/>
        <v>10000</v>
      </c>
      <c r="P397" s="192">
        <v>100</v>
      </c>
      <c r="Q397" s="220">
        <v>1</v>
      </c>
      <c r="R397" s="220" t="str">
        <f t="shared" si="50"/>
        <v>수정100</v>
      </c>
      <c r="S397" s="191">
        <f t="shared" si="47"/>
        <v>100</v>
      </c>
      <c r="T397" s="220">
        <v>0</v>
      </c>
      <c r="U397" s="220">
        <v>0</v>
      </c>
      <c r="V397" s="220">
        <v>0</v>
      </c>
      <c r="W397" s="220">
        <v>0</v>
      </c>
      <c r="X397" s="220">
        <v>0</v>
      </c>
      <c r="Y397" s="223"/>
      <c r="Z397" s="223"/>
      <c r="AA397" s="223"/>
      <c r="AB397" s="223"/>
      <c r="AC397" s="223"/>
      <c r="AD397" s="223"/>
      <c r="AE397" s="223"/>
      <c r="AF397" s="223"/>
      <c r="AG397" s="223"/>
      <c r="AH397" s="223"/>
      <c r="AI397" s="223"/>
      <c r="AJ397" s="223"/>
      <c r="AK397" s="223"/>
    </row>
    <row r="398" spans="1:37" s="190" customFormat="1">
      <c r="A398" s="223"/>
      <c r="B398" s="220">
        <v>5019</v>
      </c>
      <c r="C398" s="220" t="s">
        <v>2063</v>
      </c>
      <c r="D398" s="220" t="s">
        <v>2064</v>
      </c>
      <c r="E398" s="220" t="s">
        <v>505</v>
      </c>
      <c r="F398" s="220" t="str">
        <f>lng_iteminfo!$O570</f>
        <v>수정150</v>
      </c>
      <c r="G398" s="220">
        <v>0</v>
      </c>
      <c r="H398" s="220">
        <v>0</v>
      </c>
      <c r="I398" s="220" t="s">
        <v>506</v>
      </c>
      <c r="J398" s="220">
        <v>0</v>
      </c>
      <c r="K398" s="150" t="s">
        <v>1259</v>
      </c>
      <c r="L398" s="220">
        <v>0</v>
      </c>
      <c r="M398" s="220">
        <v>0</v>
      </c>
      <c r="N398" s="220">
        <v>0</v>
      </c>
      <c r="O398" s="220">
        <f t="shared" si="51"/>
        <v>15000</v>
      </c>
      <c r="P398" s="192">
        <v>150</v>
      </c>
      <c r="Q398" s="220">
        <v>1</v>
      </c>
      <c r="R398" s="220" t="str">
        <f t="shared" si="49"/>
        <v>수정150</v>
      </c>
      <c r="S398" s="191">
        <f t="shared" si="47"/>
        <v>150</v>
      </c>
      <c r="T398" s="220">
        <v>0</v>
      </c>
      <c r="U398" s="220">
        <v>0</v>
      </c>
      <c r="V398" s="220">
        <v>0</v>
      </c>
      <c r="W398" s="220">
        <v>0</v>
      </c>
      <c r="X398" s="220">
        <v>0</v>
      </c>
      <c r="Y398" s="223"/>
      <c r="Z398" s="223"/>
      <c r="AA398" s="223"/>
      <c r="AB398" s="223"/>
      <c r="AC398" s="223"/>
      <c r="AD398" s="223"/>
      <c r="AE398" s="223"/>
      <c r="AF398" s="223"/>
      <c r="AG398" s="223"/>
      <c r="AH398" s="223"/>
      <c r="AI398" s="223"/>
      <c r="AJ398" s="223"/>
      <c r="AK398" s="223"/>
    </row>
    <row r="399" spans="1:37" s="190" customFormat="1">
      <c r="A399" s="223"/>
      <c r="B399" s="220">
        <v>5020</v>
      </c>
      <c r="C399" s="220" t="s">
        <v>2063</v>
      </c>
      <c r="D399" s="220" t="s">
        <v>2064</v>
      </c>
      <c r="E399" s="220" t="s">
        <v>505</v>
      </c>
      <c r="F399" s="220" t="str">
        <f>lng_iteminfo!$O571</f>
        <v>수정200</v>
      </c>
      <c r="G399" s="220">
        <v>0</v>
      </c>
      <c r="H399" s="220">
        <v>0</v>
      </c>
      <c r="I399" s="220" t="s">
        <v>506</v>
      </c>
      <c r="J399" s="220">
        <v>0</v>
      </c>
      <c r="K399" s="150" t="s">
        <v>1259</v>
      </c>
      <c r="L399" s="220">
        <v>0</v>
      </c>
      <c r="M399" s="220">
        <v>0</v>
      </c>
      <c r="N399" s="220">
        <v>0</v>
      </c>
      <c r="O399" s="220">
        <f t="shared" si="51"/>
        <v>20000</v>
      </c>
      <c r="P399" s="192">
        <v>200</v>
      </c>
      <c r="Q399" s="220">
        <v>1</v>
      </c>
      <c r="R399" s="220" t="str">
        <f t="shared" si="49"/>
        <v>수정200</v>
      </c>
      <c r="S399" s="191">
        <f t="shared" si="47"/>
        <v>200</v>
      </c>
      <c r="T399" s="220">
        <v>0</v>
      </c>
      <c r="U399" s="220">
        <v>0</v>
      </c>
      <c r="V399" s="220">
        <v>0</v>
      </c>
      <c r="W399" s="220">
        <v>0</v>
      </c>
      <c r="X399" s="220">
        <v>0</v>
      </c>
      <c r="Y399" s="223"/>
      <c r="Z399" s="223"/>
      <c r="AA399" s="223"/>
      <c r="AB399" s="223"/>
      <c r="AC399" s="223"/>
      <c r="AD399" s="223"/>
      <c r="AE399" s="223"/>
      <c r="AF399" s="223"/>
      <c r="AG399" s="223"/>
      <c r="AH399" s="223"/>
      <c r="AI399" s="223"/>
      <c r="AJ399" s="223"/>
      <c r="AK399" s="223"/>
    </row>
    <row r="400" spans="1:37" s="53" customFormat="1">
      <c r="A400" s="223"/>
      <c r="B400" s="220">
        <v>5021</v>
      </c>
      <c r="C400" s="220" t="s">
        <v>2063</v>
      </c>
      <c r="D400" s="220" t="s">
        <v>2064</v>
      </c>
      <c r="E400" s="220" t="s">
        <v>505</v>
      </c>
      <c r="F400" s="220" t="str">
        <f>lng_iteminfo!$O572</f>
        <v>수정250</v>
      </c>
      <c r="G400" s="220">
        <v>0</v>
      </c>
      <c r="H400" s="220">
        <v>0</v>
      </c>
      <c r="I400" s="220" t="s">
        <v>506</v>
      </c>
      <c r="J400" s="220">
        <v>0</v>
      </c>
      <c r="K400" s="150" t="s">
        <v>1259</v>
      </c>
      <c r="L400" s="220">
        <v>0</v>
      </c>
      <c r="M400" s="220">
        <v>0</v>
      </c>
      <c r="N400" s="220">
        <v>0</v>
      </c>
      <c r="O400" s="220">
        <f t="shared" si="51"/>
        <v>25000</v>
      </c>
      <c r="P400" s="192">
        <v>250</v>
      </c>
      <c r="Q400" s="220">
        <v>1</v>
      </c>
      <c r="R400" s="220" t="str">
        <f t="shared" ref="R400" si="53">F400</f>
        <v>수정250</v>
      </c>
      <c r="S400" s="191">
        <f t="shared" si="47"/>
        <v>250</v>
      </c>
      <c r="T400" s="220">
        <v>0</v>
      </c>
      <c r="U400" s="220">
        <v>0</v>
      </c>
      <c r="V400" s="220">
        <v>0</v>
      </c>
      <c r="W400" s="220">
        <v>0</v>
      </c>
      <c r="X400" s="220">
        <v>0</v>
      </c>
      <c r="Y400" s="223"/>
      <c r="Z400" s="223"/>
      <c r="AA400" s="223"/>
      <c r="AB400" s="223"/>
      <c r="AC400" s="223"/>
      <c r="AD400" s="223"/>
      <c r="AE400" s="223"/>
      <c r="AF400" s="223"/>
      <c r="AG400" s="223"/>
      <c r="AH400" s="223"/>
      <c r="AI400" s="223"/>
      <c r="AJ400" s="223"/>
      <c r="AK400" s="223"/>
    </row>
    <row r="401" spans="1:37" s="44" customFormat="1">
      <c r="A401" s="223"/>
      <c r="B401" s="220">
        <v>5022</v>
      </c>
      <c r="C401" s="220" t="s">
        <v>2063</v>
      </c>
      <c r="D401" s="220" t="s">
        <v>2064</v>
      </c>
      <c r="E401" s="220" t="s">
        <v>505</v>
      </c>
      <c r="F401" s="220" t="str">
        <f>lng_iteminfo!$O573</f>
        <v>수정300</v>
      </c>
      <c r="G401" s="220">
        <v>0</v>
      </c>
      <c r="H401" s="220">
        <v>0</v>
      </c>
      <c r="I401" s="220" t="s">
        <v>506</v>
      </c>
      <c r="J401" s="220">
        <v>0</v>
      </c>
      <c r="K401" s="150" t="s">
        <v>1259</v>
      </c>
      <c r="L401" s="220">
        <v>0</v>
      </c>
      <c r="M401" s="220">
        <v>0</v>
      </c>
      <c r="N401" s="220">
        <v>0</v>
      </c>
      <c r="O401" s="220">
        <f t="shared" si="51"/>
        <v>30000</v>
      </c>
      <c r="P401" s="192">
        <v>300</v>
      </c>
      <c r="Q401" s="220">
        <v>1</v>
      </c>
      <c r="R401" s="220" t="str">
        <f t="shared" si="43"/>
        <v>수정300</v>
      </c>
      <c r="S401" s="191">
        <f t="shared" si="47"/>
        <v>300</v>
      </c>
      <c r="T401" s="220">
        <v>0</v>
      </c>
      <c r="U401" s="220">
        <v>0</v>
      </c>
      <c r="V401" s="220">
        <v>0</v>
      </c>
      <c r="W401" s="220">
        <v>0</v>
      </c>
      <c r="X401" s="220">
        <v>0</v>
      </c>
      <c r="Y401" s="223"/>
      <c r="Z401" s="223"/>
      <c r="AA401" s="223"/>
      <c r="AB401" s="223"/>
      <c r="AC401" s="223"/>
      <c r="AD401" s="223"/>
      <c r="AE401" s="223"/>
      <c r="AF401" s="223"/>
      <c r="AG401" s="223"/>
      <c r="AH401" s="223"/>
      <c r="AI401" s="223"/>
      <c r="AJ401" s="223"/>
      <c r="AK401" s="223"/>
    </row>
    <row r="402" spans="1:37" s="318" customFormat="1">
      <c r="B402" s="317">
        <v>5023</v>
      </c>
      <c r="C402" s="317" t="s">
        <v>2063</v>
      </c>
      <c r="D402" s="317" t="s">
        <v>2064</v>
      </c>
      <c r="E402" s="317" t="s">
        <v>505</v>
      </c>
      <c r="F402" s="317" t="str">
        <f>lng_iteminfo!$O574</f>
        <v>수정1</v>
      </c>
      <c r="G402" s="317">
        <v>0</v>
      </c>
      <c r="H402" s="317">
        <v>0</v>
      </c>
      <c r="I402" s="317" t="s">
        <v>506</v>
      </c>
      <c r="J402" s="317">
        <v>0</v>
      </c>
      <c r="K402" s="150" t="s">
        <v>1259</v>
      </c>
      <c r="L402" s="317">
        <v>0</v>
      </c>
      <c r="M402" s="317">
        <v>0</v>
      </c>
      <c r="N402" s="317">
        <v>0</v>
      </c>
      <c r="O402" s="317">
        <f t="shared" ref="O402" si="54">100*P402</f>
        <v>100</v>
      </c>
      <c r="P402" s="192">
        <v>1</v>
      </c>
      <c r="Q402" s="317">
        <v>1</v>
      </c>
      <c r="R402" s="317" t="str">
        <f t="shared" ref="R402" si="55">F402</f>
        <v>수정1</v>
      </c>
      <c r="S402" s="191">
        <f t="shared" ref="S402" si="56">P402</f>
        <v>1</v>
      </c>
      <c r="T402" s="317">
        <v>0</v>
      </c>
      <c r="U402" s="317">
        <v>0</v>
      </c>
      <c r="V402" s="317">
        <v>0</v>
      </c>
      <c r="W402" s="317">
        <v>0</v>
      </c>
      <c r="X402" s="317">
        <v>0</v>
      </c>
    </row>
    <row r="403" spans="1:37" s="318" customFormat="1">
      <c r="B403" s="317">
        <v>5024</v>
      </c>
      <c r="C403" s="317" t="s">
        <v>2063</v>
      </c>
      <c r="D403" s="317" t="s">
        <v>2064</v>
      </c>
      <c r="E403" s="317" t="s">
        <v>505</v>
      </c>
      <c r="F403" s="317" t="str">
        <f>lng_iteminfo!$O575</f>
        <v>수정2</v>
      </c>
      <c r="G403" s="317">
        <v>0</v>
      </c>
      <c r="H403" s="317">
        <v>0</v>
      </c>
      <c r="I403" s="317" t="s">
        <v>506</v>
      </c>
      <c r="J403" s="317">
        <v>0</v>
      </c>
      <c r="K403" s="150" t="s">
        <v>1259</v>
      </c>
      <c r="L403" s="317">
        <v>0</v>
      </c>
      <c r="M403" s="317">
        <v>0</v>
      </c>
      <c r="N403" s="317">
        <v>0</v>
      </c>
      <c r="O403" s="317">
        <f t="shared" ref="O403" si="57">100*P403</f>
        <v>200</v>
      </c>
      <c r="P403" s="192">
        <v>2</v>
      </c>
      <c r="Q403" s="317">
        <v>1</v>
      </c>
      <c r="R403" s="317" t="str">
        <f t="shared" ref="R403" si="58">F403</f>
        <v>수정2</v>
      </c>
      <c r="S403" s="191">
        <f t="shared" ref="S403" si="59">P403</f>
        <v>2</v>
      </c>
      <c r="T403" s="317">
        <v>0</v>
      </c>
      <c r="U403" s="317">
        <v>0</v>
      </c>
      <c r="V403" s="317">
        <v>0</v>
      </c>
      <c r="W403" s="317">
        <v>0</v>
      </c>
      <c r="X403" s="317">
        <v>0</v>
      </c>
    </row>
    <row r="404" spans="1:37" s="318" customFormat="1">
      <c r="B404" s="317">
        <v>5025</v>
      </c>
      <c r="C404" s="317" t="s">
        <v>2063</v>
      </c>
      <c r="D404" s="317" t="s">
        <v>2064</v>
      </c>
      <c r="E404" s="317" t="s">
        <v>505</v>
      </c>
      <c r="F404" s="317" t="str">
        <f>lng_iteminfo!$O576</f>
        <v>수정3</v>
      </c>
      <c r="G404" s="317">
        <v>0</v>
      </c>
      <c r="H404" s="317">
        <v>0</v>
      </c>
      <c r="I404" s="317" t="s">
        <v>506</v>
      </c>
      <c r="J404" s="317">
        <v>0</v>
      </c>
      <c r="K404" s="150" t="s">
        <v>1259</v>
      </c>
      <c r="L404" s="317">
        <v>0</v>
      </c>
      <c r="M404" s="317">
        <v>0</v>
      </c>
      <c r="N404" s="317">
        <v>0</v>
      </c>
      <c r="O404" s="317">
        <f t="shared" ref="O404" si="60">100*P404</f>
        <v>300</v>
      </c>
      <c r="P404" s="192">
        <v>3</v>
      </c>
      <c r="Q404" s="317">
        <v>1</v>
      </c>
      <c r="R404" s="317" t="str">
        <f t="shared" ref="R404" si="61">F404</f>
        <v>수정3</v>
      </c>
      <c r="S404" s="191">
        <f t="shared" ref="S404" si="62">P404</f>
        <v>3</v>
      </c>
      <c r="T404" s="317">
        <v>0</v>
      </c>
      <c r="U404" s="317">
        <v>0</v>
      </c>
      <c r="V404" s="317">
        <v>0</v>
      </c>
      <c r="W404" s="317">
        <v>0</v>
      </c>
      <c r="X404" s="317">
        <v>0</v>
      </c>
    </row>
    <row r="405" spans="1:37" s="318" customFormat="1">
      <c r="B405" s="317">
        <v>5026</v>
      </c>
      <c r="C405" s="317" t="s">
        <v>2063</v>
      </c>
      <c r="D405" s="317" t="s">
        <v>2064</v>
      </c>
      <c r="E405" s="317" t="s">
        <v>505</v>
      </c>
      <c r="F405" s="317" t="str">
        <f>lng_iteminfo!$O577</f>
        <v>수정4</v>
      </c>
      <c r="G405" s="317">
        <v>0</v>
      </c>
      <c r="H405" s="317">
        <v>0</v>
      </c>
      <c r="I405" s="317" t="s">
        <v>506</v>
      </c>
      <c r="J405" s="317">
        <v>0</v>
      </c>
      <c r="K405" s="150" t="s">
        <v>1259</v>
      </c>
      <c r="L405" s="317">
        <v>0</v>
      </c>
      <c r="M405" s="317">
        <v>0</v>
      </c>
      <c r="N405" s="317">
        <v>0</v>
      </c>
      <c r="O405" s="317">
        <f t="shared" ref="O405" si="63">100*P405</f>
        <v>400</v>
      </c>
      <c r="P405" s="192">
        <v>4</v>
      </c>
      <c r="Q405" s="317">
        <v>1</v>
      </c>
      <c r="R405" s="317" t="str">
        <f t="shared" ref="R405" si="64">F405</f>
        <v>수정4</v>
      </c>
      <c r="S405" s="191">
        <f t="shared" ref="S405" si="65">P405</f>
        <v>4</v>
      </c>
      <c r="T405" s="317">
        <v>0</v>
      </c>
      <c r="U405" s="317">
        <v>0</v>
      </c>
      <c r="V405" s="317">
        <v>0</v>
      </c>
      <c r="W405" s="317">
        <v>0</v>
      </c>
      <c r="X405" s="317">
        <v>0</v>
      </c>
    </row>
    <row r="406" spans="1:37" s="318" customFormat="1">
      <c r="B406" s="317">
        <v>5027</v>
      </c>
      <c r="C406" s="317" t="s">
        <v>2063</v>
      </c>
      <c r="D406" s="317" t="s">
        <v>2064</v>
      </c>
      <c r="E406" s="317" t="s">
        <v>505</v>
      </c>
      <c r="F406" s="317" t="str">
        <f>lng_iteminfo!$O578</f>
        <v>수정5</v>
      </c>
      <c r="G406" s="317">
        <v>0</v>
      </c>
      <c r="H406" s="317">
        <v>0</v>
      </c>
      <c r="I406" s="317" t="s">
        <v>506</v>
      </c>
      <c r="J406" s="317">
        <v>0</v>
      </c>
      <c r="K406" s="150" t="s">
        <v>1259</v>
      </c>
      <c r="L406" s="317">
        <v>0</v>
      </c>
      <c r="M406" s="317">
        <v>0</v>
      </c>
      <c r="N406" s="317">
        <v>0</v>
      </c>
      <c r="O406" s="317">
        <f t="shared" ref="O406" si="66">100*P406</f>
        <v>500</v>
      </c>
      <c r="P406" s="192">
        <v>5</v>
      </c>
      <c r="Q406" s="317">
        <v>1</v>
      </c>
      <c r="R406" s="317" t="str">
        <f t="shared" ref="R406" si="67">F406</f>
        <v>수정5</v>
      </c>
      <c r="S406" s="191">
        <f t="shared" ref="S406" si="68">P406</f>
        <v>5</v>
      </c>
      <c r="T406" s="317">
        <v>0</v>
      </c>
      <c r="U406" s="317">
        <v>0</v>
      </c>
      <c r="V406" s="317">
        <v>0</v>
      </c>
      <c r="W406" s="317">
        <v>0</v>
      </c>
      <c r="X406" s="317">
        <v>0</v>
      </c>
    </row>
    <row r="407" spans="1:37" s="42" customFormat="1">
      <c r="A407" s="157" t="s">
        <v>3286</v>
      </c>
      <c r="B407" s="157" t="s">
        <v>3250</v>
      </c>
      <c r="C407" s="157" t="s">
        <v>3251</v>
      </c>
      <c r="D407" s="157" t="s">
        <v>3252</v>
      </c>
      <c r="E407" s="157" t="s">
        <v>3253</v>
      </c>
      <c r="F407" s="157" t="s">
        <v>3254</v>
      </c>
      <c r="G407" s="157" t="s">
        <v>3255</v>
      </c>
      <c r="H407" s="157" t="s">
        <v>3256</v>
      </c>
      <c r="I407" s="157" t="s">
        <v>3257</v>
      </c>
      <c r="J407" s="157" t="s">
        <v>3258</v>
      </c>
      <c r="K407" s="157" t="s">
        <v>3259</v>
      </c>
      <c r="L407" s="157" t="s">
        <v>3260</v>
      </c>
      <c r="M407" s="157" t="s">
        <v>3261</v>
      </c>
      <c r="N407" s="157" t="s">
        <v>3262</v>
      </c>
      <c r="O407" s="157" t="s">
        <v>3263</v>
      </c>
      <c r="P407" s="157" t="s">
        <v>3264</v>
      </c>
      <c r="Q407" s="157" t="s">
        <v>3265</v>
      </c>
      <c r="R407" s="157" t="s">
        <v>3266</v>
      </c>
      <c r="S407" s="71" t="s">
        <v>3287</v>
      </c>
      <c r="T407" s="157" t="s">
        <v>3268</v>
      </c>
      <c r="U407" s="157" t="s">
        <v>3269</v>
      </c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</row>
    <row r="408" spans="1:37" s="39" customFormat="1">
      <c r="A408" s="216"/>
      <c r="B408" s="216">
        <v>5100</v>
      </c>
      <c r="C408" s="216" t="s">
        <v>3288</v>
      </c>
      <c r="D408" s="216" t="s">
        <v>3289</v>
      </c>
      <c r="E408" s="216" t="s">
        <v>3271</v>
      </c>
      <c r="F408" s="216" t="str">
        <f>lng_iteminfo!$O580</f>
        <v>20만 코인</v>
      </c>
      <c r="G408" s="216">
        <v>0</v>
      </c>
      <c r="H408" s="216">
        <v>0</v>
      </c>
      <c r="I408" s="216" t="s">
        <v>3193</v>
      </c>
      <c r="J408" s="216">
        <v>0</v>
      </c>
      <c r="K408" s="201" t="s">
        <v>3290</v>
      </c>
      <c r="L408" s="216">
        <v>0</v>
      </c>
      <c r="M408" s="216">
        <v>0</v>
      </c>
      <c r="N408" s="223">
        <v>0</v>
      </c>
      <c r="O408" s="223">
        <v>0</v>
      </c>
      <c r="P408" s="223">
        <v>20</v>
      </c>
      <c r="Q408" s="223">
        <v>1</v>
      </c>
      <c r="R408" s="223" t="str">
        <f>lng_iteminfo!$O610</f>
        <v>코인 20 기타</v>
      </c>
      <c r="S408" s="167">
        <f>P408</f>
        <v>20</v>
      </c>
      <c r="T408" s="216">
        <f t="shared" ref="T408:T412" si="69">P408 - O408*110</f>
        <v>20</v>
      </c>
      <c r="U408" s="216">
        <v>0</v>
      </c>
      <c r="V408" s="216"/>
      <c r="W408" s="216"/>
      <c r="X408" s="216"/>
      <c r="Y408" s="216"/>
      <c r="Z408" s="216"/>
      <c r="AA408" s="216"/>
      <c r="AB408" s="216"/>
      <c r="AC408" s="216"/>
      <c r="AD408" s="216"/>
      <c r="AE408" s="216"/>
      <c r="AF408" s="216"/>
      <c r="AG408" s="216"/>
      <c r="AH408" s="216"/>
      <c r="AI408" s="216"/>
      <c r="AJ408" s="216"/>
      <c r="AK408" s="216"/>
    </row>
    <row r="409" spans="1:37" s="39" customFormat="1">
      <c r="A409" s="216"/>
      <c r="B409" s="216">
        <v>5101</v>
      </c>
      <c r="C409" s="216" t="s">
        <v>3288</v>
      </c>
      <c r="D409" s="216" t="s">
        <v>3289</v>
      </c>
      <c r="E409" s="216" t="s">
        <v>3271</v>
      </c>
      <c r="F409" s="216" t="str">
        <f>lng_iteminfo!$O581</f>
        <v>75만 코인</v>
      </c>
      <c r="G409" s="216">
        <v>0</v>
      </c>
      <c r="H409" s="216">
        <v>0</v>
      </c>
      <c r="I409" s="216" t="s">
        <v>3193</v>
      </c>
      <c r="J409" s="216">
        <v>0</v>
      </c>
      <c r="K409" s="201" t="s">
        <v>1260</v>
      </c>
      <c r="L409" s="216">
        <v>0</v>
      </c>
      <c r="M409" s="216">
        <v>0</v>
      </c>
      <c r="N409" s="223">
        <v>0</v>
      </c>
      <c r="O409" s="223">
        <v>0</v>
      </c>
      <c r="P409" s="223">
        <v>75</v>
      </c>
      <c r="Q409" s="223">
        <v>1</v>
      </c>
      <c r="R409" s="223" t="str">
        <f>lng_iteminfo!$O611</f>
        <v>코인 75 기타</v>
      </c>
      <c r="S409" s="167">
        <f t="shared" ref="S409:S436" si="70">P409</f>
        <v>75</v>
      </c>
      <c r="T409" s="216">
        <f t="shared" si="69"/>
        <v>75</v>
      </c>
      <c r="U409" s="216">
        <v>0</v>
      </c>
      <c r="V409" s="216"/>
      <c r="W409" s="216"/>
      <c r="X409" s="216"/>
      <c r="Y409" s="216"/>
      <c r="Z409" s="216"/>
      <c r="AA409" s="216"/>
      <c r="AB409" s="216"/>
      <c r="AC409" s="216"/>
      <c r="AD409" s="216"/>
      <c r="AE409" s="216"/>
      <c r="AF409" s="216"/>
      <c r="AG409" s="216"/>
      <c r="AH409" s="216"/>
      <c r="AI409" s="216"/>
      <c r="AJ409" s="216"/>
      <c r="AK409" s="216"/>
    </row>
    <row r="410" spans="1:37" s="39" customFormat="1">
      <c r="A410" s="216"/>
      <c r="B410" s="216">
        <v>5102</v>
      </c>
      <c r="C410" s="216" t="s">
        <v>3288</v>
      </c>
      <c r="D410" s="216" t="s">
        <v>3289</v>
      </c>
      <c r="E410" s="216" t="s">
        <v>3271</v>
      </c>
      <c r="F410" s="216" t="str">
        <f>lng_iteminfo!$O582</f>
        <v>150만 코인</v>
      </c>
      <c r="G410" s="216">
        <v>0</v>
      </c>
      <c r="H410" s="216">
        <v>0</v>
      </c>
      <c r="I410" s="216" t="s">
        <v>3193</v>
      </c>
      <c r="J410" s="216">
        <v>0</v>
      </c>
      <c r="K410" s="201" t="s">
        <v>1260</v>
      </c>
      <c r="L410" s="216">
        <v>0</v>
      </c>
      <c r="M410" s="216">
        <v>0</v>
      </c>
      <c r="N410" s="223">
        <v>0</v>
      </c>
      <c r="O410" s="223">
        <v>0</v>
      </c>
      <c r="P410" s="223">
        <v>150</v>
      </c>
      <c r="Q410" s="223">
        <v>1</v>
      </c>
      <c r="R410" s="223" t="str">
        <f>lng_iteminfo!$O612</f>
        <v>코인 150 기타</v>
      </c>
      <c r="S410" s="167">
        <f t="shared" si="70"/>
        <v>150</v>
      </c>
      <c r="T410" s="216">
        <f t="shared" si="69"/>
        <v>150</v>
      </c>
      <c r="U410" s="216">
        <v>0</v>
      </c>
      <c r="V410" s="216"/>
      <c r="W410" s="216"/>
      <c r="X410" s="216"/>
      <c r="Y410" s="216"/>
      <c r="Z410" s="216"/>
      <c r="AA410" s="216"/>
      <c r="AB410" s="216"/>
      <c r="AC410" s="216"/>
      <c r="AD410" s="216"/>
      <c r="AE410" s="216"/>
      <c r="AF410" s="216"/>
      <c r="AG410" s="216"/>
      <c r="AH410" s="216"/>
      <c r="AI410" s="216"/>
      <c r="AJ410" s="216"/>
      <c r="AK410" s="216"/>
    </row>
    <row r="411" spans="1:37" s="39" customFormat="1">
      <c r="A411" s="216"/>
      <c r="B411" s="216">
        <v>5103</v>
      </c>
      <c r="C411" s="216" t="s">
        <v>3288</v>
      </c>
      <c r="D411" s="216" t="s">
        <v>3289</v>
      </c>
      <c r="E411" s="216" t="s">
        <v>3271</v>
      </c>
      <c r="F411" s="216" t="str">
        <f>lng_iteminfo!$O583</f>
        <v>300만 코인</v>
      </c>
      <c r="G411" s="216">
        <v>0</v>
      </c>
      <c r="H411" s="216">
        <v>0</v>
      </c>
      <c r="I411" s="216" t="s">
        <v>3193</v>
      </c>
      <c r="J411" s="216">
        <v>0</v>
      </c>
      <c r="K411" s="201" t="s">
        <v>1260</v>
      </c>
      <c r="L411" s="216">
        <v>0</v>
      </c>
      <c r="M411" s="216">
        <v>0</v>
      </c>
      <c r="N411" s="223">
        <v>0</v>
      </c>
      <c r="O411" s="223">
        <v>0</v>
      </c>
      <c r="P411" s="223">
        <v>300</v>
      </c>
      <c r="Q411" s="223">
        <v>1</v>
      </c>
      <c r="R411" s="223" t="str">
        <f>lng_iteminfo!$O613</f>
        <v>코인 300 기타</v>
      </c>
      <c r="S411" s="167">
        <f t="shared" si="70"/>
        <v>300</v>
      </c>
      <c r="T411" s="216">
        <f t="shared" si="69"/>
        <v>300</v>
      </c>
      <c r="U411" s="216">
        <v>0</v>
      </c>
      <c r="V411" s="216"/>
      <c r="W411" s="216"/>
      <c r="X411" s="216"/>
      <c r="Y411" s="216"/>
      <c r="Z411" s="216"/>
      <c r="AA411" s="216"/>
      <c r="AB411" s="216"/>
      <c r="AC411" s="216"/>
      <c r="AD411" s="216"/>
      <c r="AE411" s="216"/>
      <c r="AF411" s="216"/>
      <c r="AG411" s="216"/>
      <c r="AH411" s="216"/>
      <c r="AI411" s="216"/>
      <c r="AJ411" s="216"/>
      <c r="AK411" s="216"/>
    </row>
    <row r="412" spans="1:37" s="39" customFormat="1">
      <c r="A412" s="216"/>
      <c r="B412" s="216">
        <v>5104</v>
      </c>
      <c r="C412" s="216" t="s">
        <v>3288</v>
      </c>
      <c r="D412" s="216" t="s">
        <v>3289</v>
      </c>
      <c r="E412" s="216" t="s">
        <v>3271</v>
      </c>
      <c r="F412" s="216" t="str">
        <f>lng_iteminfo!$O584</f>
        <v>650만 코인</v>
      </c>
      <c r="G412" s="216">
        <v>0</v>
      </c>
      <c r="H412" s="216">
        <v>0</v>
      </c>
      <c r="I412" s="216" t="s">
        <v>3193</v>
      </c>
      <c r="J412" s="216">
        <v>0</v>
      </c>
      <c r="K412" s="201" t="s">
        <v>1260</v>
      </c>
      <c r="L412" s="216">
        <v>0</v>
      </c>
      <c r="M412" s="216">
        <v>0</v>
      </c>
      <c r="N412" s="223">
        <v>0</v>
      </c>
      <c r="O412" s="223">
        <v>0</v>
      </c>
      <c r="P412" s="223">
        <v>650</v>
      </c>
      <c r="Q412" s="223">
        <v>1</v>
      </c>
      <c r="R412" s="223" t="str">
        <f>lng_iteminfo!$O614</f>
        <v>코인 650 기타</v>
      </c>
      <c r="S412" s="167">
        <f>P412</f>
        <v>650</v>
      </c>
      <c r="T412" s="216">
        <f t="shared" si="69"/>
        <v>650</v>
      </c>
      <c r="U412" s="216">
        <v>0</v>
      </c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  <c r="AG412" s="216"/>
      <c r="AH412" s="216"/>
      <c r="AI412" s="216"/>
      <c r="AJ412" s="216"/>
      <c r="AK412" s="216"/>
    </row>
    <row r="413" spans="1:37" s="39" customFormat="1">
      <c r="A413" s="216"/>
      <c r="B413" s="216">
        <v>5105</v>
      </c>
      <c r="C413" s="216" t="s">
        <v>3288</v>
      </c>
      <c r="D413" s="216" t="s">
        <v>3289</v>
      </c>
      <c r="E413" s="216" t="s">
        <v>3271</v>
      </c>
      <c r="F413" s="216" t="str">
        <f>lng_iteminfo!$O585</f>
        <v>작은 코인</v>
      </c>
      <c r="G413" s="216">
        <v>1</v>
      </c>
      <c r="H413" s="216">
        <v>0</v>
      </c>
      <c r="I413" s="216" t="s">
        <v>3193</v>
      </c>
      <c r="J413" s="216">
        <v>0</v>
      </c>
      <c r="K413" s="223" t="s">
        <v>3291</v>
      </c>
      <c r="L413" s="216">
        <v>0</v>
      </c>
      <c r="M413" s="216">
        <v>0</v>
      </c>
      <c r="N413" s="223">
        <v>0</v>
      </c>
      <c r="O413" s="219">
        <v>10</v>
      </c>
      <c r="P413" s="219">
        <v>1160</v>
      </c>
      <c r="Q413" s="219">
        <v>1</v>
      </c>
      <c r="R413" s="219" t="str">
        <f>lng_iteminfo!$O615</f>
        <v>코인 1000 환전용</v>
      </c>
      <c r="S413" s="137">
        <f t="shared" si="70"/>
        <v>1160</v>
      </c>
      <c r="T413" s="219">
        <f>P413 - O413*110</f>
        <v>60</v>
      </c>
      <c r="U413" s="216">
        <v>0</v>
      </c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  <c r="AG413" s="216"/>
      <c r="AH413" s="216"/>
      <c r="AI413" s="216"/>
      <c r="AJ413" s="216"/>
      <c r="AK413" s="216"/>
    </row>
    <row r="414" spans="1:37" s="39" customFormat="1">
      <c r="A414" s="216"/>
      <c r="B414" s="216">
        <v>5106</v>
      </c>
      <c r="C414" s="216" t="s">
        <v>3288</v>
      </c>
      <c r="D414" s="216" t="s">
        <v>3289</v>
      </c>
      <c r="E414" s="216" t="s">
        <v>3271</v>
      </c>
      <c r="F414" s="216" t="str">
        <f>lng_iteminfo!$O586</f>
        <v>코인 뭉치</v>
      </c>
      <c r="G414" s="216">
        <v>1</v>
      </c>
      <c r="H414" s="216">
        <v>0</v>
      </c>
      <c r="I414" s="216" t="s">
        <v>3193</v>
      </c>
      <c r="J414" s="216">
        <v>0</v>
      </c>
      <c r="K414" s="223" t="s">
        <v>1096</v>
      </c>
      <c r="L414" s="216">
        <v>0</v>
      </c>
      <c r="M414" s="216">
        <v>0</v>
      </c>
      <c r="N414" s="223">
        <v>0</v>
      </c>
      <c r="O414" s="219">
        <v>20</v>
      </c>
      <c r="P414" s="219">
        <v>2500</v>
      </c>
      <c r="Q414" s="219">
        <v>1</v>
      </c>
      <c r="R414" s="219" t="str">
        <f>lng_iteminfo!$O616</f>
        <v>코인 2500 기타</v>
      </c>
      <c r="S414" s="137">
        <f t="shared" si="70"/>
        <v>2500</v>
      </c>
      <c r="T414" s="219">
        <f t="shared" ref="T414:T426" si="71">P414 - O414*110</f>
        <v>300</v>
      </c>
      <c r="U414" s="216">
        <v>0</v>
      </c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  <c r="AG414" s="216"/>
      <c r="AH414" s="216"/>
      <c r="AI414" s="216"/>
      <c r="AJ414" s="216"/>
      <c r="AK414" s="216"/>
    </row>
    <row r="415" spans="1:37" s="39" customFormat="1">
      <c r="A415" s="216"/>
      <c r="B415" s="216">
        <v>5107</v>
      </c>
      <c r="C415" s="216" t="s">
        <v>3288</v>
      </c>
      <c r="D415" s="216" t="s">
        <v>3289</v>
      </c>
      <c r="E415" s="216" t="s">
        <v>3271</v>
      </c>
      <c r="F415" s="216" t="str">
        <f>lng_iteminfo!$O587</f>
        <v>코인 주머니</v>
      </c>
      <c r="G415" s="216">
        <v>1</v>
      </c>
      <c r="H415" s="216">
        <v>0</v>
      </c>
      <c r="I415" s="216" t="s">
        <v>3193</v>
      </c>
      <c r="J415" s="216">
        <v>0</v>
      </c>
      <c r="K415" s="223" t="s">
        <v>1097</v>
      </c>
      <c r="L415" s="216">
        <v>0</v>
      </c>
      <c r="M415" s="216">
        <v>0</v>
      </c>
      <c r="N415" s="223">
        <v>0</v>
      </c>
      <c r="O415" s="219">
        <v>45</v>
      </c>
      <c r="P415" s="219">
        <v>5800</v>
      </c>
      <c r="Q415" s="219">
        <v>1</v>
      </c>
      <c r="R415" s="219" t="str">
        <f>lng_iteminfo!$O617</f>
        <v>코인 4950 환전용</v>
      </c>
      <c r="S415" s="137">
        <f t="shared" si="70"/>
        <v>5800</v>
      </c>
      <c r="T415" s="219">
        <f t="shared" si="71"/>
        <v>850</v>
      </c>
      <c r="U415" s="216">
        <v>1</v>
      </c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  <c r="AG415" s="216"/>
      <c r="AH415" s="216"/>
      <c r="AI415" s="216"/>
      <c r="AJ415" s="216"/>
      <c r="AK415" s="216"/>
    </row>
    <row r="416" spans="1:37" s="39" customFormat="1">
      <c r="A416" s="216"/>
      <c r="B416" s="216">
        <v>5108</v>
      </c>
      <c r="C416" s="216" t="s">
        <v>3288</v>
      </c>
      <c r="D416" s="216" t="s">
        <v>3289</v>
      </c>
      <c r="E416" s="216" t="s">
        <v>3271</v>
      </c>
      <c r="F416" s="216" t="str">
        <f>lng_iteminfo!$O588</f>
        <v>작은 코인 상자</v>
      </c>
      <c r="G416" s="216">
        <v>1</v>
      </c>
      <c r="H416" s="216">
        <v>0</v>
      </c>
      <c r="I416" s="216" t="s">
        <v>3193</v>
      </c>
      <c r="J416" s="216">
        <v>0</v>
      </c>
      <c r="K416" s="223" t="s">
        <v>1098</v>
      </c>
      <c r="L416" s="216">
        <v>0</v>
      </c>
      <c r="M416" s="216">
        <v>0</v>
      </c>
      <c r="N416" s="223">
        <v>0</v>
      </c>
      <c r="O416" s="219">
        <v>95</v>
      </c>
      <c r="P416" s="219">
        <v>14000</v>
      </c>
      <c r="Q416" s="219">
        <v>1</v>
      </c>
      <c r="R416" s="219" t="str">
        <f>lng_iteminfo!$O618</f>
        <v>코인 11400 환전용</v>
      </c>
      <c r="S416" s="137">
        <f>P416</f>
        <v>14000</v>
      </c>
      <c r="T416" s="219">
        <f t="shared" si="71"/>
        <v>3550</v>
      </c>
      <c r="U416" s="216">
        <v>1</v>
      </c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  <c r="AG416" s="216"/>
      <c r="AH416" s="216"/>
      <c r="AI416" s="216"/>
      <c r="AJ416" s="216"/>
      <c r="AK416" s="216"/>
    </row>
    <row r="417" spans="1:37" s="39" customFormat="1">
      <c r="A417" s="216"/>
      <c r="B417" s="216">
        <v>5109</v>
      </c>
      <c r="C417" s="216" t="s">
        <v>3288</v>
      </c>
      <c r="D417" s="216" t="s">
        <v>3289</v>
      </c>
      <c r="E417" s="216" t="s">
        <v>3271</v>
      </c>
      <c r="F417" s="216" t="str">
        <f>lng_iteminfo!$O589</f>
        <v>큰 코인 상자</v>
      </c>
      <c r="G417" s="216">
        <v>1</v>
      </c>
      <c r="H417" s="216">
        <v>0</v>
      </c>
      <c r="I417" s="216" t="s">
        <v>3193</v>
      </c>
      <c r="J417" s="216">
        <v>0</v>
      </c>
      <c r="K417" s="223" t="s">
        <v>1099</v>
      </c>
      <c r="L417" s="216">
        <v>0</v>
      </c>
      <c r="M417" s="216">
        <v>0</v>
      </c>
      <c r="N417" s="223">
        <v>0</v>
      </c>
      <c r="O417" s="219">
        <v>320</v>
      </c>
      <c r="P417" s="219">
        <v>50000</v>
      </c>
      <c r="Q417" s="219">
        <v>1</v>
      </c>
      <c r="R417" s="219" t="str">
        <f>lng_iteminfo!$O619</f>
        <v>코인 43200 환전용</v>
      </c>
      <c r="S417" s="137">
        <f>P417</f>
        <v>50000</v>
      </c>
      <c r="T417" s="219">
        <f t="shared" si="71"/>
        <v>14800</v>
      </c>
      <c r="U417" s="216">
        <v>1</v>
      </c>
      <c r="V417" s="216"/>
      <c r="W417" s="216"/>
      <c r="X417" s="216"/>
      <c r="Y417" s="216"/>
      <c r="Z417" s="216"/>
      <c r="AA417" s="216"/>
      <c r="AB417" s="216"/>
      <c r="AC417" s="216"/>
      <c r="AD417" s="216"/>
      <c r="AE417" s="216"/>
      <c r="AF417" s="216"/>
      <c r="AG417" s="216"/>
      <c r="AH417" s="216"/>
      <c r="AI417" s="216"/>
      <c r="AJ417" s="216"/>
      <c r="AK417" s="216"/>
    </row>
    <row r="418" spans="1:37" s="39" customFormat="1">
      <c r="A418" s="216"/>
      <c r="B418" s="216">
        <v>5110</v>
      </c>
      <c r="C418" s="216" t="s">
        <v>3288</v>
      </c>
      <c r="D418" s="216" t="s">
        <v>3289</v>
      </c>
      <c r="E418" s="216" t="s">
        <v>3271</v>
      </c>
      <c r="F418" s="216" t="str">
        <f>lng_iteminfo!$O590</f>
        <v>대형 코인 상자</v>
      </c>
      <c r="G418" s="216">
        <v>1</v>
      </c>
      <c r="H418" s="216">
        <v>0</v>
      </c>
      <c r="I418" s="216" t="s">
        <v>3193</v>
      </c>
      <c r="J418" s="216">
        <v>0</v>
      </c>
      <c r="K418" s="223" t="s">
        <v>3292</v>
      </c>
      <c r="L418" s="216">
        <v>0</v>
      </c>
      <c r="M418" s="216">
        <v>0</v>
      </c>
      <c r="N418" s="223">
        <v>0</v>
      </c>
      <c r="O418" s="219">
        <v>640</v>
      </c>
      <c r="P418" s="219">
        <v>116000</v>
      </c>
      <c r="Q418" s="219">
        <v>1</v>
      </c>
      <c r="R418" s="219" t="str">
        <f>lng_iteminfo!$O620</f>
        <v>코인 96000 환전용</v>
      </c>
      <c r="S418" s="137">
        <f t="shared" si="70"/>
        <v>116000</v>
      </c>
      <c r="T418" s="219">
        <f t="shared" si="71"/>
        <v>45600</v>
      </c>
      <c r="U418" s="216">
        <v>1</v>
      </c>
      <c r="V418" s="216"/>
      <c r="W418" s="216"/>
      <c r="X418" s="216"/>
      <c r="Y418" s="216"/>
      <c r="Z418" s="216"/>
      <c r="AA418" s="216"/>
      <c r="AB418" s="216"/>
      <c r="AC418" s="216"/>
      <c r="AD418" s="216"/>
      <c r="AE418" s="216"/>
      <c r="AF418" s="216"/>
      <c r="AG418" s="216"/>
      <c r="AH418" s="216"/>
      <c r="AI418" s="216"/>
      <c r="AJ418" s="216"/>
      <c r="AK418" s="216"/>
    </row>
    <row r="419" spans="1:37" s="42" customFormat="1">
      <c r="A419" s="216"/>
      <c r="B419" s="216">
        <v>5111</v>
      </c>
      <c r="C419" s="216" t="s">
        <v>703</v>
      </c>
      <c r="D419" s="216" t="s">
        <v>704</v>
      </c>
      <c r="E419" s="216" t="s">
        <v>505</v>
      </c>
      <c r="F419" s="223" t="str">
        <f>lng_iteminfo!$O591</f>
        <v>100만 코인</v>
      </c>
      <c r="G419" s="216">
        <v>0</v>
      </c>
      <c r="H419" s="216">
        <v>0</v>
      </c>
      <c r="I419" s="216" t="s">
        <v>506</v>
      </c>
      <c r="J419" s="216">
        <v>0</v>
      </c>
      <c r="K419" s="223" t="s">
        <v>1260</v>
      </c>
      <c r="L419" s="216">
        <v>0</v>
      </c>
      <c r="M419" s="216">
        <v>0</v>
      </c>
      <c r="N419" s="223">
        <v>0</v>
      </c>
      <c r="O419" s="223">
        <v>0</v>
      </c>
      <c r="P419" s="223">
        <v>100</v>
      </c>
      <c r="Q419" s="223">
        <v>1</v>
      </c>
      <c r="R419" s="223" t="str">
        <f>lng_iteminfo!$O621</f>
        <v>100만 코인</v>
      </c>
      <c r="S419" s="167">
        <f t="shared" si="70"/>
        <v>100</v>
      </c>
      <c r="T419" s="216">
        <f t="shared" si="71"/>
        <v>100</v>
      </c>
      <c r="U419" s="216">
        <v>0</v>
      </c>
      <c r="V419" s="216"/>
      <c r="W419" s="216"/>
      <c r="X419" s="216"/>
      <c r="Y419" s="216"/>
      <c r="Z419" s="216"/>
      <c r="AA419" s="216"/>
      <c r="AB419" s="216"/>
      <c r="AC419" s="216"/>
      <c r="AD419" s="216"/>
      <c r="AE419" s="216"/>
      <c r="AF419" s="216"/>
      <c r="AG419" s="157"/>
      <c r="AH419" s="157"/>
      <c r="AI419" s="157"/>
      <c r="AJ419" s="157"/>
      <c r="AK419" s="157"/>
    </row>
    <row r="420" spans="1:37" s="39" customFormat="1">
      <c r="A420" s="216"/>
      <c r="B420" s="216">
        <v>5112</v>
      </c>
      <c r="C420" s="216" t="s">
        <v>703</v>
      </c>
      <c r="D420" s="216" t="s">
        <v>704</v>
      </c>
      <c r="E420" s="216" t="s">
        <v>505</v>
      </c>
      <c r="F420" s="223" t="str">
        <f>lng_iteminfo!$O592</f>
        <v>300만 코인</v>
      </c>
      <c r="G420" s="216">
        <v>0</v>
      </c>
      <c r="H420" s="216">
        <v>0</v>
      </c>
      <c r="I420" s="216" t="s">
        <v>506</v>
      </c>
      <c r="J420" s="216">
        <v>0</v>
      </c>
      <c r="K420" s="223" t="s">
        <v>1260</v>
      </c>
      <c r="L420" s="216">
        <v>0</v>
      </c>
      <c r="M420" s="216">
        <v>0</v>
      </c>
      <c r="N420" s="223">
        <v>0</v>
      </c>
      <c r="O420" s="223">
        <v>0</v>
      </c>
      <c r="P420" s="223">
        <v>300</v>
      </c>
      <c r="Q420" s="223">
        <v>1</v>
      </c>
      <c r="R420" s="223" t="str">
        <f>lng_iteminfo!$O622</f>
        <v>300만 코인</v>
      </c>
      <c r="S420" s="167">
        <f t="shared" si="70"/>
        <v>300</v>
      </c>
      <c r="T420" s="216">
        <f t="shared" si="71"/>
        <v>300</v>
      </c>
      <c r="U420" s="216">
        <v>0</v>
      </c>
      <c r="V420" s="216"/>
      <c r="W420" s="216"/>
      <c r="X420" s="216"/>
      <c r="Y420" s="216"/>
      <c r="Z420" s="216"/>
      <c r="AA420" s="216"/>
      <c r="AB420" s="216"/>
      <c r="AC420" s="216"/>
      <c r="AD420" s="216"/>
      <c r="AE420" s="216"/>
      <c r="AF420" s="216"/>
      <c r="AG420" s="216"/>
      <c r="AH420" s="216"/>
      <c r="AI420" s="216"/>
      <c r="AJ420" s="216"/>
      <c r="AK420" s="216"/>
    </row>
    <row r="421" spans="1:37" s="39" customFormat="1">
      <c r="A421" s="216"/>
      <c r="B421" s="216">
        <v>5113</v>
      </c>
      <c r="C421" s="216" t="s">
        <v>703</v>
      </c>
      <c r="D421" s="216" t="s">
        <v>704</v>
      </c>
      <c r="E421" s="216" t="s">
        <v>505</v>
      </c>
      <c r="F421" s="223" t="str">
        <f>lng_iteminfo!$O593</f>
        <v>500만 코인</v>
      </c>
      <c r="G421" s="216">
        <v>0</v>
      </c>
      <c r="H421" s="216">
        <v>0</v>
      </c>
      <c r="I421" s="216" t="s">
        <v>506</v>
      </c>
      <c r="J421" s="216">
        <v>0</v>
      </c>
      <c r="K421" s="223" t="s">
        <v>1260</v>
      </c>
      <c r="L421" s="216">
        <v>0</v>
      </c>
      <c r="M421" s="216">
        <v>0</v>
      </c>
      <c r="N421" s="223">
        <v>0</v>
      </c>
      <c r="O421" s="223">
        <v>0</v>
      </c>
      <c r="P421" s="223">
        <v>500</v>
      </c>
      <c r="Q421" s="223">
        <v>1</v>
      </c>
      <c r="R421" s="223" t="str">
        <f>lng_iteminfo!$O623</f>
        <v>500만 코인</v>
      </c>
      <c r="S421" s="167">
        <f t="shared" si="70"/>
        <v>500</v>
      </c>
      <c r="T421" s="216">
        <f t="shared" si="71"/>
        <v>500</v>
      </c>
      <c r="U421" s="216">
        <v>0</v>
      </c>
      <c r="V421" s="216"/>
      <c r="W421" s="216"/>
      <c r="X421" s="216"/>
      <c r="Y421" s="216"/>
      <c r="Z421" s="216"/>
      <c r="AA421" s="216"/>
      <c r="AB421" s="216"/>
      <c r="AC421" s="216"/>
      <c r="AD421" s="216"/>
      <c r="AE421" s="216"/>
      <c r="AF421" s="216"/>
      <c r="AG421" s="216"/>
      <c r="AH421" s="216"/>
      <c r="AI421" s="216"/>
      <c r="AJ421" s="216"/>
      <c r="AK421" s="216"/>
    </row>
    <row r="422" spans="1:37" s="39" customFormat="1">
      <c r="A422" s="216"/>
      <c r="B422" s="216">
        <v>5114</v>
      </c>
      <c r="C422" s="216" t="s">
        <v>703</v>
      </c>
      <c r="D422" s="216" t="s">
        <v>704</v>
      </c>
      <c r="E422" s="216" t="s">
        <v>505</v>
      </c>
      <c r="F422" s="223" t="str">
        <f>lng_iteminfo!$O594</f>
        <v>1만 코인</v>
      </c>
      <c r="G422" s="216">
        <v>0</v>
      </c>
      <c r="H422" s="216">
        <v>0</v>
      </c>
      <c r="I422" s="216" t="s">
        <v>506</v>
      </c>
      <c r="J422" s="216">
        <v>0</v>
      </c>
      <c r="K422" s="223" t="s">
        <v>1260</v>
      </c>
      <c r="L422" s="216">
        <v>0</v>
      </c>
      <c r="M422" s="216">
        <v>0</v>
      </c>
      <c r="N422" s="223">
        <v>0</v>
      </c>
      <c r="O422" s="223">
        <v>0</v>
      </c>
      <c r="P422" s="223">
        <v>1</v>
      </c>
      <c r="Q422" s="223">
        <v>1</v>
      </c>
      <c r="R422" s="223" t="str">
        <f>lng_iteminfo!$O624</f>
        <v>교배 보상 1코인</v>
      </c>
      <c r="S422" s="167">
        <f t="shared" si="70"/>
        <v>1</v>
      </c>
      <c r="T422" s="216">
        <f t="shared" si="71"/>
        <v>1</v>
      </c>
      <c r="U422" s="216">
        <v>0</v>
      </c>
      <c r="V422" s="216"/>
      <c r="W422" s="216"/>
      <c r="X422" s="216"/>
      <c r="Y422" s="216"/>
      <c r="Z422" s="216"/>
      <c r="AA422" s="216"/>
      <c r="AB422" s="216"/>
      <c r="AC422" s="216"/>
      <c r="AD422" s="216"/>
      <c r="AE422" s="216"/>
      <c r="AF422" s="216"/>
      <c r="AG422" s="216"/>
      <c r="AH422" s="216"/>
      <c r="AI422" s="216"/>
      <c r="AJ422" s="216"/>
      <c r="AK422" s="216"/>
    </row>
    <row r="423" spans="1:37" s="39" customFormat="1">
      <c r="A423" s="216"/>
      <c r="B423" s="216">
        <v>5115</v>
      </c>
      <c r="C423" s="216" t="s">
        <v>703</v>
      </c>
      <c r="D423" s="216" t="s">
        <v>704</v>
      </c>
      <c r="E423" s="216" t="s">
        <v>505</v>
      </c>
      <c r="F423" s="223" t="str">
        <f>lng_iteminfo!$O595</f>
        <v>2만 코인</v>
      </c>
      <c r="G423" s="216">
        <v>0</v>
      </c>
      <c r="H423" s="216">
        <v>0</v>
      </c>
      <c r="I423" s="216" t="s">
        <v>506</v>
      </c>
      <c r="J423" s="216">
        <v>0</v>
      </c>
      <c r="K423" s="223" t="s">
        <v>1260</v>
      </c>
      <c r="L423" s="216">
        <v>0</v>
      </c>
      <c r="M423" s="216">
        <v>0</v>
      </c>
      <c r="N423" s="223">
        <v>0</v>
      </c>
      <c r="O423" s="223">
        <v>0</v>
      </c>
      <c r="P423" s="223">
        <v>2</v>
      </c>
      <c r="Q423" s="223">
        <v>1</v>
      </c>
      <c r="R423" s="223" t="str">
        <f>lng_iteminfo!$O625</f>
        <v>교배 보상 2코인</v>
      </c>
      <c r="S423" s="167">
        <f t="shared" si="70"/>
        <v>2</v>
      </c>
      <c r="T423" s="216">
        <f t="shared" si="71"/>
        <v>2</v>
      </c>
      <c r="U423" s="216">
        <v>0</v>
      </c>
      <c r="V423" s="216"/>
      <c r="W423" s="216"/>
      <c r="X423" s="216"/>
      <c r="Y423" s="216"/>
      <c r="Z423" s="216"/>
      <c r="AA423" s="216"/>
      <c r="AB423" s="216"/>
      <c r="AC423" s="216"/>
      <c r="AD423" s="216"/>
      <c r="AE423" s="216"/>
      <c r="AF423" s="216"/>
      <c r="AG423" s="216"/>
      <c r="AH423" s="216"/>
      <c r="AI423" s="216"/>
      <c r="AJ423" s="216"/>
      <c r="AK423" s="216"/>
    </row>
    <row r="424" spans="1:37" s="42" customFormat="1">
      <c r="A424" s="216"/>
      <c r="B424" s="216">
        <v>5116</v>
      </c>
      <c r="C424" s="216" t="s">
        <v>703</v>
      </c>
      <c r="D424" s="216" t="s">
        <v>704</v>
      </c>
      <c r="E424" s="216" t="s">
        <v>505</v>
      </c>
      <c r="F424" s="223" t="str">
        <f>lng_iteminfo!$O596</f>
        <v>4만 코인</v>
      </c>
      <c r="G424" s="216">
        <v>0</v>
      </c>
      <c r="H424" s="216">
        <v>0</v>
      </c>
      <c r="I424" s="216" t="s">
        <v>506</v>
      </c>
      <c r="J424" s="216">
        <v>0</v>
      </c>
      <c r="K424" s="223" t="s">
        <v>1260</v>
      </c>
      <c r="L424" s="216">
        <v>0</v>
      </c>
      <c r="M424" s="216">
        <v>0</v>
      </c>
      <c r="N424" s="223">
        <v>0</v>
      </c>
      <c r="O424" s="223">
        <v>0</v>
      </c>
      <c r="P424" s="223">
        <v>4</v>
      </c>
      <c r="Q424" s="223">
        <v>1</v>
      </c>
      <c r="R424" s="223" t="str">
        <f>lng_iteminfo!$O626</f>
        <v>교배 보상 4코인</v>
      </c>
      <c r="S424" s="167">
        <f t="shared" si="70"/>
        <v>4</v>
      </c>
      <c r="T424" s="216">
        <f t="shared" si="71"/>
        <v>4</v>
      </c>
      <c r="U424" s="216">
        <v>0</v>
      </c>
      <c r="V424" s="216"/>
      <c r="W424" s="216"/>
      <c r="X424" s="216"/>
      <c r="Y424" s="216"/>
      <c r="Z424" s="216"/>
      <c r="AA424" s="216"/>
      <c r="AB424" s="216"/>
      <c r="AC424" s="216"/>
      <c r="AD424" s="216"/>
      <c r="AE424" s="216"/>
      <c r="AF424" s="216"/>
      <c r="AG424" s="157"/>
      <c r="AH424" s="157"/>
      <c r="AI424" s="157"/>
      <c r="AJ424" s="157"/>
      <c r="AK424" s="157"/>
    </row>
    <row r="425" spans="1:37" s="39" customFormat="1">
      <c r="A425" s="216"/>
      <c r="B425" s="216">
        <v>5117</v>
      </c>
      <c r="C425" s="216" t="s">
        <v>703</v>
      </c>
      <c r="D425" s="216" t="s">
        <v>704</v>
      </c>
      <c r="E425" s="216" t="s">
        <v>505</v>
      </c>
      <c r="F425" s="223" t="str">
        <f>lng_iteminfo!$O597</f>
        <v>6만 코인</v>
      </c>
      <c r="G425" s="216">
        <v>0</v>
      </c>
      <c r="H425" s="216">
        <v>0</v>
      </c>
      <c r="I425" s="216" t="s">
        <v>506</v>
      </c>
      <c r="J425" s="216">
        <v>0</v>
      </c>
      <c r="K425" s="223" t="s">
        <v>1260</v>
      </c>
      <c r="L425" s="216">
        <v>0</v>
      </c>
      <c r="M425" s="216">
        <v>0</v>
      </c>
      <c r="N425" s="223">
        <v>0</v>
      </c>
      <c r="O425" s="223">
        <v>0</v>
      </c>
      <c r="P425" s="223">
        <v>6</v>
      </c>
      <c r="Q425" s="223">
        <v>1</v>
      </c>
      <c r="R425" s="223" t="str">
        <f>lng_iteminfo!$O627</f>
        <v>교배 보상 6코인</v>
      </c>
      <c r="S425" s="167">
        <f>P425</f>
        <v>6</v>
      </c>
      <c r="T425" s="216">
        <f t="shared" si="71"/>
        <v>6</v>
      </c>
      <c r="U425" s="216">
        <v>0</v>
      </c>
      <c r="V425" s="216"/>
      <c r="W425" s="216"/>
      <c r="X425" s="216"/>
      <c r="Y425" s="216"/>
      <c r="Z425" s="216"/>
      <c r="AA425" s="216"/>
      <c r="AB425" s="216"/>
      <c r="AC425" s="216"/>
      <c r="AD425" s="216"/>
      <c r="AE425" s="216"/>
      <c r="AF425" s="216"/>
      <c r="AG425" s="216"/>
      <c r="AH425" s="216"/>
      <c r="AI425" s="216"/>
      <c r="AJ425" s="216"/>
      <c r="AK425" s="216"/>
    </row>
    <row r="426" spans="1:37" s="39" customFormat="1">
      <c r="A426" s="216"/>
      <c r="B426" s="216">
        <v>5118</v>
      </c>
      <c r="C426" s="216" t="s">
        <v>703</v>
      </c>
      <c r="D426" s="216" t="s">
        <v>704</v>
      </c>
      <c r="E426" s="216" t="s">
        <v>3271</v>
      </c>
      <c r="F426" s="223" t="str">
        <f>lng_iteminfo!$O598</f>
        <v>8만 코인</v>
      </c>
      <c r="G426" s="216">
        <v>0</v>
      </c>
      <c r="H426" s="216">
        <v>0</v>
      </c>
      <c r="I426" s="216" t="s">
        <v>506</v>
      </c>
      <c r="J426" s="216">
        <v>0</v>
      </c>
      <c r="K426" s="223" t="s">
        <v>1260</v>
      </c>
      <c r="L426" s="216">
        <v>0</v>
      </c>
      <c r="M426" s="216">
        <v>0</v>
      </c>
      <c r="N426" s="223">
        <v>0</v>
      </c>
      <c r="O426" s="223">
        <v>0</v>
      </c>
      <c r="P426" s="223">
        <v>8</v>
      </c>
      <c r="Q426" s="223">
        <v>1</v>
      </c>
      <c r="R426" s="223" t="str">
        <f>lng_iteminfo!$O628</f>
        <v>교배 보상 8코인</v>
      </c>
      <c r="S426" s="167">
        <f t="shared" si="70"/>
        <v>8</v>
      </c>
      <c r="T426" s="216">
        <f t="shared" si="71"/>
        <v>8</v>
      </c>
      <c r="U426" s="216">
        <v>0</v>
      </c>
      <c r="V426" s="216"/>
      <c r="W426" s="216"/>
      <c r="X426" s="216"/>
      <c r="Y426" s="216"/>
      <c r="Z426" s="216"/>
      <c r="AA426" s="216"/>
      <c r="AB426" s="216"/>
      <c r="AC426" s="216"/>
      <c r="AD426" s="216"/>
      <c r="AE426" s="216"/>
      <c r="AF426" s="216"/>
      <c r="AG426" s="216"/>
      <c r="AH426" s="216"/>
      <c r="AI426" s="216"/>
      <c r="AJ426" s="216"/>
      <c r="AK426" s="216"/>
    </row>
    <row r="427" spans="1:37" s="34" customFormat="1">
      <c r="A427" s="169"/>
      <c r="B427" s="169">
        <v>5119</v>
      </c>
      <c r="C427" s="169" t="s">
        <v>3293</v>
      </c>
      <c r="D427" s="169" t="s">
        <v>704</v>
      </c>
      <c r="E427" s="216" t="s">
        <v>3271</v>
      </c>
      <c r="F427" s="169" t="str">
        <f>lng_iteminfo!$O599</f>
        <v>50만 코인</v>
      </c>
      <c r="G427" s="216">
        <v>0</v>
      </c>
      <c r="H427" s="216">
        <v>0</v>
      </c>
      <c r="I427" s="216" t="s">
        <v>506</v>
      </c>
      <c r="J427" s="216">
        <v>0</v>
      </c>
      <c r="K427" s="223" t="s">
        <v>1260</v>
      </c>
      <c r="L427" s="216">
        <v>0</v>
      </c>
      <c r="M427" s="216">
        <v>0</v>
      </c>
      <c r="N427" s="223">
        <v>0</v>
      </c>
      <c r="O427" s="223">
        <v>0</v>
      </c>
      <c r="P427" s="169">
        <v>50</v>
      </c>
      <c r="Q427" s="169">
        <v>0</v>
      </c>
      <c r="R427" s="169" t="str">
        <f>lng_iteminfo!$O629</f>
        <v>50만 코인</v>
      </c>
      <c r="S427" s="167">
        <f t="shared" si="70"/>
        <v>50</v>
      </c>
      <c r="T427" s="216">
        <f>P427 - O427*110</f>
        <v>50</v>
      </c>
      <c r="U427" s="169">
        <v>0</v>
      </c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</row>
    <row r="428" spans="1:37" s="34" customFormat="1">
      <c r="A428" s="169"/>
      <c r="B428" s="169">
        <v>5120</v>
      </c>
      <c r="C428" s="169" t="s">
        <v>3293</v>
      </c>
      <c r="D428" s="169" t="s">
        <v>704</v>
      </c>
      <c r="E428" s="216" t="s">
        <v>3271</v>
      </c>
      <c r="F428" s="169" t="str">
        <f>lng_iteminfo!$O600</f>
        <v>100만 코인</v>
      </c>
      <c r="G428" s="216">
        <v>0</v>
      </c>
      <c r="H428" s="216">
        <v>0</v>
      </c>
      <c r="I428" s="216" t="s">
        <v>506</v>
      </c>
      <c r="J428" s="216">
        <v>0</v>
      </c>
      <c r="K428" s="223" t="s">
        <v>1260</v>
      </c>
      <c r="L428" s="216">
        <v>0</v>
      </c>
      <c r="M428" s="216">
        <v>0</v>
      </c>
      <c r="N428" s="223">
        <v>0</v>
      </c>
      <c r="O428" s="223">
        <v>0</v>
      </c>
      <c r="P428" s="169">
        <v>100</v>
      </c>
      <c r="Q428" s="169">
        <v>0</v>
      </c>
      <c r="R428" s="169" t="str">
        <f>lng_iteminfo!$O630</f>
        <v>100만 코인</v>
      </c>
      <c r="S428" s="167">
        <f t="shared" si="70"/>
        <v>100</v>
      </c>
      <c r="T428" s="216">
        <f t="shared" ref="T428:T436" si="72">P428 - O428*110</f>
        <v>100</v>
      </c>
      <c r="U428" s="169">
        <v>0</v>
      </c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</row>
    <row r="429" spans="1:37" s="34" customFormat="1">
      <c r="A429" s="169"/>
      <c r="B429" s="169">
        <v>5121</v>
      </c>
      <c r="C429" s="169" t="s">
        <v>1179</v>
      </c>
      <c r="D429" s="169" t="s">
        <v>704</v>
      </c>
      <c r="E429" s="216" t="s">
        <v>3271</v>
      </c>
      <c r="F429" s="169" t="str">
        <f>lng_iteminfo!$O601</f>
        <v>200만 코인</v>
      </c>
      <c r="G429" s="216">
        <v>0</v>
      </c>
      <c r="H429" s="216">
        <v>0</v>
      </c>
      <c r="I429" s="216" t="s">
        <v>506</v>
      </c>
      <c r="J429" s="216">
        <v>0</v>
      </c>
      <c r="K429" s="223" t="s">
        <v>1260</v>
      </c>
      <c r="L429" s="216">
        <v>0</v>
      </c>
      <c r="M429" s="216">
        <v>0</v>
      </c>
      <c r="N429" s="223">
        <v>0</v>
      </c>
      <c r="O429" s="223">
        <v>0</v>
      </c>
      <c r="P429" s="169">
        <v>200</v>
      </c>
      <c r="Q429" s="169">
        <v>0</v>
      </c>
      <c r="R429" s="169" t="str">
        <f>lng_iteminfo!$O631</f>
        <v>200만 코인</v>
      </c>
      <c r="S429" s="167">
        <f t="shared" si="70"/>
        <v>200</v>
      </c>
      <c r="T429" s="216">
        <f t="shared" si="72"/>
        <v>200</v>
      </c>
      <c r="U429" s="169">
        <v>0</v>
      </c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</row>
    <row r="430" spans="1:37" s="34" customFormat="1">
      <c r="A430" s="169"/>
      <c r="B430" s="169">
        <v>5122</v>
      </c>
      <c r="C430" s="169" t="s">
        <v>1179</v>
      </c>
      <c r="D430" s="169" t="s">
        <v>704</v>
      </c>
      <c r="E430" s="216" t="s">
        <v>3271</v>
      </c>
      <c r="F430" s="169" t="str">
        <f>lng_iteminfo!$O602</f>
        <v>500만 코인</v>
      </c>
      <c r="G430" s="216">
        <v>0</v>
      </c>
      <c r="H430" s="216">
        <v>0</v>
      </c>
      <c r="I430" s="216" t="s">
        <v>506</v>
      </c>
      <c r="J430" s="216">
        <v>0</v>
      </c>
      <c r="K430" s="223" t="s">
        <v>1260</v>
      </c>
      <c r="L430" s="216">
        <v>0</v>
      </c>
      <c r="M430" s="216">
        <v>0</v>
      </c>
      <c r="N430" s="223">
        <v>0</v>
      </c>
      <c r="O430" s="223">
        <v>0</v>
      </c>
      <c r="P430" s="169">
        <v>500</v>
      </c>
      <c r="Q430" s="169">
        <v>0</v>
      </c>
      <c r="R430" s="169" t="str">
        <f>lng_iteminfo!$O632</f>
        <v>500만 코인</v>
      </c>
      <c r="S430" s="167">
        <f t="shared" si="70"/>
        <v>500</v>
      </c>
      <c r="T430" s="216">
        <f t="shared" si="72"/>
        <v>500</v>
      </c>
      <c r="U430" s="169">
        <v>0</v>
      </c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</row>
    <row r="431" spans="1:37" s="81" customFormat="1">
      <c r="A431" s="170"/>
      <c r="B431" s="170">
        <v>5123</v>
      </c>
      <c r="C431" s="170" t="s">
        <v>1179</v>
      </c>
      <c r="D431" s="170" t="s">
        <v>704</v>
      </c>
      <c r="E431" s="170" t="s">
        <v>505</v>
      </c>
      <c r="F431" s="169" t="str">
        <f>lng_iteminfo!$O603</f>
        <v>800만 코인</v>
      </c>
      <c r="G431" s="216">
        <v>0</v>
      </c>
      <c r="H431" s="216">
        <v>0</v>
      </c>
      <c r="I431" s="216" t="s">
        <v>506</v>
      </c>
      <c r="J431" s="216">
        <v>0</v>
      </c>
      <c r="K431" s="201" t="s">
        <v>1260</v>
      </c>
      <c r="L431" s="216">
        <v>0</v>
      </c>
      <c r="M431" s="216">
        <v>0</v>
      </c>
      <c r="N431" s="223">
        <v>0</v>
      </c>
      <c r="O431" s="223">
        <v>0</v>
      </c>
      <c r="P431" s="170">
        <v>800</v>
      </c>
      <c r="Q431" s="170">
        <v>0</v>
      </c>
      <c r="R431" s="170" t="str">
        <f>lng_iteminfo!$O633</f>
        <v>800만 코인</v>
      </c>
      <c r="S431" s="167">
        <f t="shared" si="70"/>
        <v>800</v>
      </c>
      <c r="T431" s="216">
        <f t="shared" si="72"/>
        <v>800</v>
      </c>
      <c r="U431" s="169">
        <v>0</v>
      </c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</row>
    <row r="432" spans="1:37" s="82" customFormat="1">
      <c r="A432" s="170"/>
      <c r="B432" s="170">
        <v>5124</v>
      </c>
      <c r="C432" s="170" t="s">
        <v>1179</v>
      </c>
      <c r="D432" s="170" t="s">
        <v>704</v>
      </c>
      <c r="E432" s="170" t="s">
        <v>505</v>
      </c>
      <c r="F432" s="169" t="str">
        <f>lng_iteminfo!$O604</f>
        <v>1200만 코인</v>
      </c>
      <c r="G432" s="216">
        <v>0</v>
      </c>
      <c r="H432" s="216">
        <v>0</v>
      </c>
      <c r="I432" s="216" t="s">
        <v>506</v>
      </c>
      <c r="J432" s="216">
        <v>0</v>
      </c>
      <c r="K432" s="201" t="s">
        <v>1260</v>
      </c>
      <c r="L432" s="216">
        <v>0</v>
      </c>
      <c r="M432" s="216">
        <v>0</v>
      </c>
      <c r="N432" s="223">
        <v>0</v>
      </c>
      <c r="O432" s="223">
        <v>0</v>
      </c>
      <c r="P432" s="170">
        <v>1200</v>
      </c>
      <c r="Q432" s="170">
        <v>0</v>
      </c>
      <c r="R432" s="170" t="str">
        <f>lng_iteminfo!$O634</f>
        <v>1200만 코인</v>
      </c>
      <c r="S432" s="167">
        <f t="shared" si="70"/>
        <v>1200</v>
      </c>
      <c r="T432" s="216">
        <f t="shared" si="72"/>
        <v>1200</v>
      </c>
      <c r="U432" s="169">
        <v>0</v>
      </c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</row>
    <row r="433" spans="1:37" s="81" customFormat="1">
      <c r="A433" s="170"/>
      <c r="B433" s="170">
        <v>5125</v>
      </c>
      <c r="C433" s="170" t="s">
        <v>1179</v>
      </c>
      <c r="D433" s="170" t="s">
        <v>704</v>
      </c>
      <c r="E433" s="170" t="s">
        <v>505</v>
      </c>
      <c r="F433" s="169" t="str">
        <f>lng_iteminfo!$O605</f>
        <v>1500만 코인</v>
      </c>
      <c r="G433" s="216">
        <v>0</v>
      </c>
      <c r="H433" s="216">
        <v>0</v>
      </c>
      <c r="I433" s="216" t="s">
        <v>506</v>
      </c>
      <c r="J433" s="216">
        <v>0</v>
      </c>
      <c r="K433" s="201" t="s">
        <v>1260</v>
      </c>
      <c r="L433" s="216">
        <v>0</v>
      </c>
      <c r="M433" s="216">
        <v>0</v>
      </c>
      <c r="N433" s="223">
        <v>0</v>
      </c>
      <c r="O433" s="223">
        <v>0</v>
      </c>
      <c r="P433" s="170">
        <v>1500</v>
      </c>
      <c r="Q433" s="170">
        <v>0</v>
      </c>
      <c r="R433" s="170" t="str">
        <f>lng_iteminfo!$O635</f>
        <v>1500만 코인</v>
      </c>
      <c r="S433" s="167">
        <f t="shared" si="70"/>
        <v>1500</v>
      </c>
      <c r="T433" s="216">
        <f t="shared" si="72"/>
        <v>1500</v>
      </c>
      <c r="U433" s="169">
        <v>0</v>
      </c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</row>
    <row r="434" spans="1:37" s="81" customFormat="1">
      <c r="A434" s="170"/>
      <c r="B434" s="170">
        <v>5126</v>
      </c>
      <c r="C434" s="170" t="s">
        <v>1179</v>
      </c>
      <c r="D434" s="170" t="s">
        <v>704</v>
      </c>
      <c r="E434" s="170" t="s">
        <v>505</v>
      </c>
      <c r="F434" s="169" t="str">
        <f>lng_iteminfo!$O606</f>
        <v>2000만 코인</v>
      </c>
      <c r="G434" s="216">
        <v>0</v>
      </c>
      <c r="H434" s="216">
        <v>0</v>
      </c>
      <c r="I434" s="216" t="s">
        <v>506</v>
      </c>
      <c r="J434" s="216">
        <v>0</v>
      </c>
      <c r="K434" s="201" t="s">
        <v>1260</v>
      </c>
      <c r="L434" s="216">
        <v>0</v>
      </c>
      <c r="M434" s="216">
        <v>0</v>
      </c>
      <c r="N434" s="223">
        <v>0</v>
      </c>
      <c r="O434" s="223">
        <v>0</v>
      </c>
      <c r="P434" s="170">
        <v>2000</v>
      </c>
      <c r="Q434" s="170">
        <v>0</v>
      </c>
      <c r="R434" s="170" t="str">
        <f>lng_iteminfo!$O636</f>
        <v>2000만 코인</v>
      </c>
      <c r="S434" s="167">
        <f t="shared" si="70"/>
        <v>2000</v>
      </c>
      <c r="T434" s="216">
        <f t="shared" si="72"/>
        <v>2000</v>
      </c>
      <c r="U434" s="169">
        <v>0</v>
      </c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</row>
    <row r="435" spans="1:37" s="81" customFormat="1">
      <c r="A435" s="170"/>
      <c r="B435" s="170">
        <v>5127</v>
      </c>
      <c r="C435" s="170" t="s">
        <v>1179</v>
      </c>
      <c r="D435" s="170" t="s">
        <v>704</v>
      </c>
      <c r="E435" s="170" t="s">
        <v>505</v>
      </c>
      <c r="F435" s="169" t="str">
        <f>lng_iteminfo!$O607</f>
        <v>4000만 코인</v>
      </c>
      <c r="G435" s="216">
        <v>0</v>
      </c>
      <c r="H435" s="216">
        <v>0</v>
      </c>
      <c r="I435" s="216" t="s">
        <v>506</v>
      </c>
      <c r="J435" s="216">
        <v>0</v>
      </c>
      <c r="K435" s="201" t="s">
        <v>1260</v>
      </c>
      <c r="L435" s="216">
        <v>0</v>
      </c>
      <c r="M435" s="216">
        <v>0</v>
      </c>
      <c r="N435" s="223">
        <v>0</v>
      </c>
      <c r="O435" s="223">
        <v>0</v>
      </c>
      <c r="P435" s="170">
        <v>4000</v>
      </c>
      <c r="Q435" s="170">
        <v>0</v>
      </c>
      <c r="R435" s="170" t="str">
        <f>lng_iteminfo!$O637</f>
        <v>4000만 코인</v>
      </c>
      <c r="S435" s="167">
        <f t="shared" si="70"/>
        <v>4000</v>
      </c>
      <c r="T435" s="216">
        <f t="shared" si="72"/>
        <v>4000</v>
      </c>
      <c r="U435" s="169">
        <v>0</v>
      </c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</row>
    <row r="436" spans="1:37" s="166" customFormat="1">
      <c r="A436" s="170"/>
      <c r="B436" s="170">
        <v>5128</v>
      </c>
      <c r="C436" s="170" t="s">
        <v>1179</v>
      </c>
      <c r="D436" s="170" t="s">
        <v>704</v>
      </c>
      <c r="E436" s="170" t="s">
        <v>505</v>
      </c>
      <c r="F436" s="169" t="str">
        <f>lng_iteminfo!$O608</f>
        <v>6000만 코인</v>
      </c>
      <c r="G436" s="216">
        <v>0</v>
      </c>
      <c r="H436" s="216">
        <v>0</v>
      </c>
      <c r="I436" s="216" t="s">
        <v>506</v>
      </c>
      <c r="J436" s="216">
        <v>0</v>
      </c>
      <c r="K436" s="201" t="s">
        <v>1260</v>
      </c>
      <c r="L436" s="216">
        <v>0</v>
      </c>
      <c r="M436" s="216">
        <v>0</v>
      </c>
      <c r="N436" s="223">
        <v>0</v>
      </c>
      <c r="O436" s="223">
        <v>0</v>
      </c>
      <c r="P436" s="170">
        <v>6000</v>
      </c>
      <c r="Q436" s="170">
        <v>0</v>
      </c>
      <c r="R436" s="170" t="str">
        <f>lng_iteminfo!$O638</f>
        <v>6000만 코인</v>
      </c>
      <c r="S436" s="167">
        <f t="shared" si="70"/>
        <v>6000</v>
      </c>
      <c r="T436" s="216">
        <f t="shared" si="72"/>
        <v>6000</v>
      </c>
      <c r="U436" s="169">
        <v>0</v>
      </c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</row>
    <row r="437" spans="1:37" s="39" customFormat="1">
      <c r="A437" s="157" t="s">
        <v>3294</v>
      </c>
      <c r="B437" s="157" t="s">
        <v>3250</v>
      </c>
      <c r="C437" s="157" t="s">
        <v>3251</v>
      </c>
      <c r="D437" s="157" t="s">
        <v>3252</v>
      </c>
      <c r="E437" s="157" t="s">
        <v>3253</v>
      </c>
      <c r="F437" s="157" t="s">
        <v>3254</v>
      </c>
      <c r="G437" s="157" t="s">
        <v>3255</v>
      </c>
      <c r="H437" s="157" t="s">
        <v>3256</v>
      </c>
      <c r="I437" s="157" t="s">
        <v>3257</v>
      </c>
      <c r="J437" s="157" t="s">
        <v>3258</v>
      </c>
      <c r="K437" s="157" t="s">
        <v>3259</v>
      </c>
      <c r="L437" s="157" t="s">
        <v>3260</v>
      </c>
      <c r="M437" s="157" t="s">
        <v>3261</v>
      </c>
      <c r="N437" s="157" t="s">
        <v>3262</v>
      </c>
      <c r="O437" s="157" t="s">
        <v>3263</v>
      </c>
      <c r="P437" s="157" t="s">
        <v>3264</v>
      </c>
      <c r="Q437" s="157" t="s">
        <v>3265</v>
      </c>
      <c r="R437" s="157" t="s">
        <v>3266</v>
      </c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216"/>
      <c r="AH437" s="216"/>
      <c r="AI437" s="216"/>
      <c r="AJ437" s="216"/>
      <c r="AK437" s="216"/>
    </row>
    <row r="438" spans="1:37" s="39" customFormat="1">
      <c r="A438" s="216"/>
      <c r="B438" s="216">
        <v>5300</v>
      </c>
      <c r="C438" s="216" t="s">
        <v>706</v>
      </c>
      <c r="D438" s="216" t="s">
        <v>3295</v>
      </c>
      <c r="E438" s="216" t="s">
        <v>505</v>
      </c>
      <c r="F438" s="216" t="s">
        <v>3296</v>
      </c>
      <c r="G438" s="216">
        <v>0</v>
      </c>
      <c r="H438" s="216">
        <v>0</v>
      </c>
      <c r="I438" s="216" t="s">
        <v>506</v>
      </c>
      <c r="J438" s="216">
        <v>0</v>
      </c>
      <c r="K438" s="36">
        <v>16</v>
      </c>
      <c r="L438" s="216">
        <v>0</v>
      </c>
      <c r="M438" s="216">
        <v>0</v>
      </c>
      <c r="N438" s="216">
        <v>200</v>
      </c>
      <c r="O438" s="216">
        <v>0</v>
      </c>
      <c r="P438" s="216">
        <v>1</v>
      </c>
      <c r="Q438" s="216">
        <v>1</v>
      </c>
      <c r="R438" s="216" t="str">
        <f>F438</f>
        <v>대회티켓B</v>
      </c>
      <c r="S438" s="216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  <c r="AG438" s="216"/>
      <c r="AH438" s="216"/>
      <c r="AI438" s="216"/>
      <c r="AJ438" s="216"/>
      <c r="AK438" s="216"/>
    </row>
    <row r="439" spans="1:37" s="39" customFormat="1">
      <c r="A439" s="216"/>
      <c r="B439" s="216">
        <v>5301</v>
      </c>
      <c r="C439" s="216" t="s">
        <v>706</v>
      </c>
      <c r="D439" s="216" t="s">
        <v>3295</v>
      </c>
      <c r="E439" s="216" t="s">
        <v>505</v>
      </c>
      <c r="F439" s="216" t="s">
        <v>3297</v>
      </c>
      <c r="G439" s="216">
        <v>0</v>
      </c>
      <c r="H439" s="216">
        <v>0</v>
      </c>
      <c r="I439" s="216" t="s">
        <v>506</v>
      </c>
      <c r="J439" s="216">
        <v>0</v>
      </c>
      <c r="K439" s="36">
        <v>16</v>
      </c>
      <c r="L439" s="216">
        <v>0</v>
      </c>
      <c r="M439" s="216">
        <v>0</v>
      </c>
      <c r="N439" s="216">
        <v>0</v>
      </c>
      <c r="O439" s="216">
        <v>5</v>
      </c>
      <c r="P439" s="216">
        <v>1</v>
      </c>
      <c r="Q439" s="216">
        <v>1</v>
      </c>
      <c r="R439" s="216" t="str">
        <f t="shared" ref="R439:R440" si="73">F439</f>
        <v>대회티켓A</v>
      </c>
      <c r="S439" s="216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  <c r="AG439" s="216"/>
      <c r="AH439" s="216"/>
      <c r="AI439" s="216"/>
      <c r="AJ439" s="216"/>
      <c r="AK439" s="216"/>
    </row>
    <row r="440" spans="1:37" s="39" customFormat="1">
      <c r="A440" s="216"/>
      <c r="B440" s="216">
        <v>5302</v>
      </c>
      <c r="C440" s="216" t="s">
        <v>706</v>
      </c>
      <c r="D440" s="216" t="s">
        <v>3295</v>
      </c>
      <c r="E440" s="216" t="s">
        <v>505</v>
      </c>
      <c r="F440" s="216" t="s">
        <v>3298</v>
      </c>
      <c r="G440" s="216">
        <v>0</v>
      </c>
      <c r="H440" s="216">
        <v>0</v>
      </c>
      <c r="I440" s="216" t="s">
        <v>506</v>
      </c>
      <c r="J440" s="216">
        <v>0</v>
      </c>
      <c r="K440" s="36">
        <v>16</v>
      </c>
      <c r="L440" s="216">
        <v>0</v>
      </c>
      <c r="M440" s="216">
        <v>0</v>
      </c>
      <c r="N440" s="216">
        <v>0</v>
      </c>
      <c r="O440" s="216">
        <v>10</v>
      </c>
      <c r="P440" s="216">
        <v>1</v>
      </c>
      <c r="Q440" s="216">
        <v>1</v>
      </c>
      <c r="R440" s="216" t="str">
        <f t="shared" si="73"/>
        <v>대회티켓S</v>
      </c>
      <c r="S440" s="216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  <c r="AG440" s="216"/>
      <c r="AH440" s="216"/>
      <c r="AI440" s="216"/>
      <c r="AJ440" s="216"/>
      <c r="AK440" s="216"/>
    </row>
    <row r="441" spans="1:37" s="88" customFormat="1">
      <c r="A441" s="197" t="s">
        <v>3299</v>
      </c>
      <c r="B441" s="197"/>
      <c r="C441" s="197"/>
      <c r="D441" s="197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 t="s">
        <v>1307</v>
      </c>
      <c r="T441" s="197"/>
      <c r="U441" s="197" t="s">
        <v>1308</v>
      </c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216"/>
      <c r="AH441" s="216"/>
      <c r="AI441" s="216"/>
      <c r="AJ441" s="216"/>
      <c r="AK441" s="216"/>
    </row>
    <row r="442" spans="1:37" s="88" customFormat="1">
      <c r="A442" s="157" t="s">
        <v>3300</v>
      </c>
      <c r="B442" s="157" t="s">
        <v>3250</v>
      </c>
      <c r="C442" s="157" t="s">
        <v>3251</v>
      </c>
      <c r="D442" s="157" t="s">
        <v>3252</v>
      </c>
      <c r="E442" s="157" t="s">
        <v>3253</v>
      </c>
      <c r="F442" s="157" t="s">
        <v>3254</v>
      </c>
      <c r="G442" s="157" t="s">
        <v>3255</v>
      </c>
      <c r="H442" s="157" t="s">
        <v>3256</v>
      </c>
      <c r="I442" s="157" t="s">
        <v>3257</v>
      </c>
      <c r="J442" s="157" t="s">
        <v>3258</v>
      </c>
      <c r="K442" s="157" t="s">
        <v>3259</v>
      </c>
      <c r="L442" s="157" t="s">
        <v>3260</v>
      </c>
      <c r="M442" s="157" t="s">
        <v>3261</v>
      </c>
      <c r="N442" s="157" t="s">
        <v>3262</v>
      </c>
      <c r="O442" s="157" t="s">
        <v>3263</v>
      </c>
      <c r="P442" s="157" t="s">
        <v>3264</v>
      </c>
      <c r="Q442" s="157" t="s">
        <v>3265</v>
      </c>
      <c r="R442" s="157" t="s">
        <v>3266</v>
      </c>
      <c r="S442" s="157" t="s">
        <v>3301</v>
      </c>
      <c r="T442" s="157" t="s">
        <v>3302</v>
      </c>
      <c r="U442" s="216" t="s">
        <v>3303</v>
      </c>
      <c r="V442" s="216" t="s">
        <v>3304</v>
      </c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  <c r="AG442" s="216"/>
      <c r="AH442" s="216"/>
      <c r="AI442" s="216"/>
      <c r="AJ442" s="216"/>
      <c r="AK442" s="216"/>
    </row>
    <row r="443" spans="1:37" s="88" customFormat="1">
      <c r="A443" s="216"/>
      <c r="B443" s="200">
        <v>5400</v>
      </c>
      <c r="C443" s="200" t="s">
        <v>3305</v>
      </c>
      <c r="D443" s="200" t="s">
        <v>3305</v>
      </c>
      <c r="E443" s="200" t="s">
        <v>505</v>
      </c>
      <c r="F443" s="200" t="s">
        <v>3306</v>
      </c>
      <c r="G443" s="200">
        <v>0</v>
      </c>
      <c r="H443" s="200">
        <v>0</v>
      </c>
      <c r="I443" s="200" t="s">
        <v>506</v>
      </c>
      <c r="J443" s="200">
        <v>0</v>
      </c>
      <c r="K443" s="200">
        <v>16</v>
      </c>
      <c r="L443" s="200">
        <v>0</v>
      </c>
      <c r="M443" s="200">
        <v>0</v>
      </c>
      <c r="N443" s="200">
        <v>0</v>
      </c>
      <c r="O443" s="200">
        <v>2</v>
      </c>
      <c r="P443" s="200">
        <v>1</v>
      </c>
      <c r="Q443" s="200">
        <v>1</v>
      </c>
      <c r="R443" s="200" t="str">
        <f>F443</f>
        <v>연속거래30 60미만</v>
      </c>
      <c r="S443" s="200">
        <v>0</v>
      </c>
      <c r="T443" s="200">
        <v>60</v>
      </c>
      <c r="U443" s="216">
        <v>10</v>
      </c>
      <c r="V443" s="216">
        <v>60</v>
      </c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  <c r="AG443" s="216"/>
      <c r="AH443" s="216"/>
      <c r="AI443" s="216"/>
      <c r="AJ443" s="216"/>
      <c r="AK443" s="216"/>
    </row>
    <row r="444" spans="1:37" s="88" customFormat="1">
      <c r="A444" s="216"/>
      <c r="B444" s="200">
        <v>5401</v>
      </c>
      <c r="C444" s="200" t="s">
        <v>3305</v>
      </c>
      <c r="D444" s="200" t="s">
        <v>3305</v>
      </c>
      <c r="E444" s="200" t="s">
        <v>505</v>
      </c>
      <c r="F444" s="200" t="s">
        <v>3307</v>
      </c>
      <c r="G444" s="200">
        <v>0</v>
      </c>
      <c r="H444" s="200">
        <v>0</v>
      </c>
      <c r="I444" s="200" t="s">
        <v>506</v>
      </c>
      <c r="J444" s="200">
        <v>0</v>
      </c>
      <c r="K444" s="200">
        <v>16</v>
      </c>
      <c r="L444" s="200">
        <v>0</v>
      </c>
      <c r="M444" s="200">
        <v>0</v>
      </c>
      <c r="N444" s="200">
        <v>0</v>
      </c>
      <c r="O444" s="200">
        <v>3</v>
      </c>
      <c r="P444" s="200">
        <v>1</v>
      </c>
      <c r="Q444" s="200">
        <v>1</v>
      </c>
      <c r="R444" s="200" t="str">
        <f t="shared" ref="R444:R445" si="74">F444</f>
        <v>연속거래60 120미만</v>
      </c>
      <c r="S444" s="200">
        <v>60</v>
      </c>
      <c r="T444" s="200">
        <v>120</v>
      </c>
      <c r="U444" s="216">
        <v>61</v>
      </c>
      <c r="V444" s="216">
        <v>120</v>
      </c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  <c r="AG444" s="216"/>
      <c r="AH444" s="216"/>
      <c r="AI444" s="216"/>
      <c r="AJ444" s="216"/>
      <c r="AK444" s="216"/>
    </row>
    <row r="445" spans="1:37" s="88" customFormat="1">
      <c r="A445" s="216"/>
      <c r="B445" s="200">
        <v>5402</v>
      </c>
      <c r="C445" s="200" t="s">
        <v>3305</v>
      </c>
      <c r="D445" s="200" t="s">
        <v>3305</v>
      </c>
      <c r="E445" s="200" t="s">
        <v>505</v>
      </c>
      <c r="F445" s="200" t="s">
        <v>3308</v>
      </c>
      <c r="G445" s="200">
        <v>0</v>
      </c>
      <c r="H445" s="200">
        <v>0</v>
      </c>
      <c r="I445" s="200" t="s">
        <v>506</v>
      </c>
      <c r="J445" s="200">
        <v>0</v>
      </c>
      <c r="K445" s="200">
        <v>16</v>
      </c>
      <c r="L445" s="200">
        <v>0</v>
      </c>
      <c r="M445" s="200">
        <v>0</v>
      </c>
      <c r="N445" s="200">
        <v>0</v>
      </c>
      <c r="O445" s="200">
        <v>4</v>
      </c>
      <c r="P445" s="200">
        <v>1</v>
      </c>
      <c r="Q445" s="200">
        <v>1</v>
      </c>
      <c r="R445" s="200" t="str">
        <f t="shared" si="74"/>
        <v>연속거래 120이상</v>
      </c>
      <c r="S445" s="200">
        <v>120</v>
      </c>
      <c r="T445" s="200">
        <v>999999</v>
      </c>
      <c r="U445" s="216">
        <v>121</v>
      </c>
      <c r="V445" s="216">
        <v>-999</v>
      </c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  <c r="AG445" s="216"/>
      <c r="AH445" s="216"/>
      <c r="AI445" s="216"/>
      <c r="AJ445" s="216"/>
      <c r="AK445" s="216"/>
    </row>
    <row r="446" spans="1:37" s="88" customFormat="1">
      <c r="A446" s="197" t="s">
        <v>2259</v>
      </c>
      <c r="B446" s="197"/>
      <c r="C446" s="197"/>
      <c r="D446" s="197"/>
      <c r="E446" s="197"/>
      <c r="F446" s="197"/>
      <c r="G446" s="197"/>
      <c r="H446" s="197"/>
      <c r="I446" s="197"/>
      <c r="J446" s="197"/>
      <c r="K446" s="156"/>
      <c r="L446" s="197"/>
      <c r="M446" s="197"/>
      <c r="N446" s="197"/>
      <c r="O446" s="197"/>
      <c r="P446" s="197"/>
      <c r="Q446" s="197"/>
      <c r="R446" s="197"/>
      <c r="S446" s="216" t="s">
        <v>2260</v>
      </c>
      <c r="T446" s="216"/>
      <c r="U446" s="216"/>
      <c r="V446" s="216"/>
      <c r="W446" s="216"/>
      <c r="X446" s="216"/>
      <c r="Y446" s="216"/>
      <c r="Z446" s="216"/>
      <c r="AA446" s="216"/>
      <c r="AB446" s="216"/>
      <c r="AC446" s="216"/>
      <c r="AD446" s="216"/>
      <c r="AE446" s="216"/>
      <c r="AF446" s="216"/>
      <c r="AG446" s="188"/>
      <c r="AH446" s="188"/>
      <c r="AI446" s="188"/>
      <c r="AJ446" s="216"/>
      <c r="AK446" s="216"/>
    </row>
    <row r="447" spans="1:37" s="88" customFormat="1">
      <c r="A447" s="157" t="s">
        <v>2261</v>
      </c>
      <c r="B447" s="157" t="s">
        <v>687</v>
      </c>
      <c r="C447" s="157" t="s">
        <v>471</v>
      </c>
      <c r="D447" s="157" t="s">
        <v>710</v>
      </c>
      <c r="E447" s="157" t="s">
        <v>711</v>
      </c>
      <c r="F447" s="157" t="s">
        <v>712</v>
      </c>
      <c r="G447" s="157" t="s">
        <v>713</v>
      </c>
      <c r="H447" s="157" t="s">
        <v>714</v>
      </c>
      <c r="I447" s="157" t="s">
        <v>450</v>
      </c>
      <c r="J447" s="157" t="s">
        <v>715</v>
      </c>
      <c r="K447" s="157" t="s">
        <v>716</v>
      </c>
      <c r="L447" s="157" t="s">
        <v>717</v>
      </c>
      <c r="M447" s="157" t="s">
        <v>718</v>
      </c>
      <c r="N447" s="157" t="s">
        <v>719</v>
      </c>
      <c r="O447" s="157" t="s">
        <v>720</v>
      </c>
      <c r="P447" s="157" t="s">
        <v>721</v>
      </c>
      <c r="Q447" s="157" t="s">
        <v>722</v>
      </c>
      <c r="R447" s="157" t="s">
        <v>864</v>
      </c>
      <c r="S447" s="157" t="s">
        <v>2262</v>
      </c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88"/>
      <c r="AH447" s="188"/>
      <c r="AI447" s="188"/>
      <c r="AJ447" s="216"/>
      <c r="AK447" s="216"/>
    </row>
    <row r="448" spans="1:37" s="88" customFormat="1">
      <c r="A448" s="216"/>
      <c r="B448" s="200">
        <v>5600</v>
      </c>
      <c r="C448" s="200" t="s">
        <v>2263</v>
      </c>
      <c r="D448" s="200" t="s">
        <v>2263</v>
      </c>
      <c r="E448" s="200" t="s">
        <v>505</v>
      </c>
      <c r="F448" s="200" t="s">
        <v>2264</v>
      </c>
      <c r="G448" s="200">
        <v>0</v>
      </c>
      <c r="H448" s="200">
        <v>0</v>
      </c>
      <c r="I448" s="200" t="s">
        <v>506</v>
      </c>
      <c r="J448" s="200">
        <v>0</v>
      </c>
      <c r="K448" s="200">
        <v>16</v>
      </c>
      <c r="L448" s="230">
        <v>3</v>
      </c>
      <c r="M448" s="200">
        <v>0</v>
      </c>
      <c r="N448" s="200">
        <v>0</v>
      </c>
      <c r="O448" s="200">
        <v>0</v>
      </c>
      <c r="P448" s="200">
        <v>1</v>
      </c>
      <c r="Q448" s="200">
        <v>1</v>
      </c>
      <c r="R448" s="200" t="s">
        <v>2264</v>
      </c>
      <c r="S448" s="200">
        <v>5</v>
      </c>
      <c r="T448" s="216"/>
      <c r="U448" s="216"/>
      <c r="V448" s="216"/>
      <c r="W448" s="216"/>
      <c r="X448" s="216"/>
      <c r="Y448" s="216"/>
      <c r="Z448" s="216"/>
      <c r="AA448" s="216"/>
      <c r="AB448" s="216"/>
      <c r="AC448" s="216"/>
      <c r="AD448" s="216"/>
      <c r="AE448" s="216"/>
      <c r="AF448" s="216"/>
      <c r="AG448" s="188"/>
      <c r="AH448" s="188"/>
      <c r="AI448" s="188"/>
      <c r="AJ448" s="216"/>
      <c r="AK448" s="216"/>
    </row>
    <row r="449" spans="1:37" s="88" customFormat="1">
      <c r="A449" s="216"/>
      <c r="B449" s="200">
        <v>5601</v>
      </c>
      <c r="C449" s="200" t="s">
        <v>2263</v>
      </c>
      <c r="D449" s="200" t="s">
        <v>2263</v>
      </c>
      <c r="E449" s="200" t="s">
        <v>505</v>
      </c>
      <c r="F449" s="200" t="s">
        <v>2265</v>
      </c>
      <c r="G449" s="200">
        <v>0</v>
      </c>
      <c r="H449" s="200">
        <v>0</v>
      </c>
      <c r="I449" s="200" t="s">
        <v>506</v>
      </c>
      <c r="J449" s="200">
        <v>0</v>
      </c>
      <c r="K449" s="200">
        <v>16</v>
      </c>
      <c r="L449" s="230">
        <v>6</v>
      </c>
      <c r="M449" s="200">
        <v>0</v>
      </c>
      <c r="N449" s="200">
        <v>0</v>
      </c>
      <c r="O449" s="200">
        <v>0</v>
      </c>
      <c r="P449" s="200">
        <v>1</v>
      </c>
      <c r="Q449" s="200">
        <v>1</v>
      </c>
      <c r="R449" s="200" t="s">
        <v>2265</v>
      </c>
      <c r="S449" s="200">
        <v>6</v>
      </c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  <c r="AG449" s="188"/>
      <c r="AH449" s="188"/>
      <c r="AI449" s="188"/>
      <c r="AJ449" s="216"/>
      <c r="AK449" s="216"/>
    </row>
    <row r="450" spans="1:37" s="88" customFormat="1">
      <c r="A450" s="216"/>
      <c r="B450" s="200">
        <v>5602</v>
      </c>
      <c r="C450" s="200" t="s">
        <v>2263</v>
      </c>
      <c r="D450" s="200" t="s">
        <v>2263</v>
      </c>
      <c r="E450" s="200" t="s">
        <v>505</v>
      </c>
      <c r="F450" s="200" t="s">
        <v>2266</v>
      </c>
      <c r="G450" s="200">
        <v>0</v>
      </c>
      <c r="H450" s="200">
        <v>0</v>
      </c>
      <c r="I450" s="200" t="s">
        <v>506</v>
      </c>
      <c r="J450" s="200">
        <v>0</v>
      </c>
      <c r="K450" s="200">
        <v>16</v>
      </c>
      <c r="L450" s="230">
        <v>9</v>
      </c>
      <c r="M450" s="200">
        <v>0</v>
      </c>
      <c r="N450" s="200">
        <v>0</v>
      </c>
      <c r="O450" s="200">
        <v>0</v>
      </c>
      <c r="P450" s="200">
        <v>1</v>
      </c>
      <c r="Q450" s="200">
        <v>1</v>
      </c>
      <c r="R450" s="200" t="s">
        <v>2266</v>
      </c>
      <c r="S450" s="200">
        <v>7</v>
      </c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  <c r="AG450" s="188"/>
      <c r="AH450" s="188"/>
      <c r="AI450" s="188"/>
      <c r="AJ450" s="216"/>
      <c r="AK450" s="216"/>
    </row>
    <row r="451" spans="1:37" s="88" customFormat="1">
      <c r="A451" s="216"/>
      <c r="B451" s="200">
        <v>5603</v>
      </c>
      <c r="C451" s="200" t="s">
        <v>2263</v>
      </c>
      <c r="D451" s="200" t="s">
        <v>2263</v>
      </c>
      <c r="E451" s="200" t="s">
        <v>505</v>
      </c>
      <c r="F451" s="200" t="s">
        <v>2267</v>
      </c>
      <c r="G451" s="200">
        <v>0</v>
      </c>
      <c r="H451" s="200">
        <v>0</v>
      </c>
      <c r="I451" s="200" t="s">
        <v>506</v>
      </c>
      <c r="J451" s="200">
        <v>0</v>
      </c>
      <c r="K451" s="200">
        <v>16</v>
      </c>
      <c r="L451" s="230">
        <v>12</v>
      </c>
      <c r="M451" s="200">
        <v>0</v>
      </c>
      <c r="N451" s="200">
        <v>0</v>
      </c>
      <c r="O451" s="200">
        <v>0</v>
      </c>
      <c r="P451" s="200">
        <v>1</v>
      </c>
      <c r="Q451" s="200">
        <v>1</v>
      </c>
      <c r="R451" s="200" t="s">
        <v>2267</v>
      </c>
      <c r="S451" s="200">
        <v>8</v>
      </c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  <c r="AG451" s="188"/>
      <c r="AH451" s="188"/>
      <c r="AI451" s="188"/>
      <c r="AJ451" s="216"/>
      <c r="AK451" s="216"/>
    </row>
    <row r="452" spans="1:37" s="88" customFormat="1">
      <c r="A452" s="197" t="s">
        <v>3309</v>
      </c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 t="s">
        <v>1307</v>
      </c>
      <c r="T452" s="197"/>
      <c r="U452" s="197" t="s">
        <v>1308</v>
      </c>
      <c r="V452" s="197"/>
      <c r="W452" s="197"/>
      <c r="X452" s="197"/>
      <c r="Y452" s="197"/>
      <c r="Z452" s="197"/>
      <c r="AA452" s="197"/>
      <c r="AB452" s="197"/>
      <c r="AC452" s="197"/>
      <c r="AD452" s="197"/>
      <c r="AE452" s="197"/>
      <c r="AF452" s="197"/>
      <c r="AG452" s="216"/>
      <c r="AH452" s="216"/>
      <c r="AI452" s="216"/>
      <c r="AJ452" s="216"/>
      <c r="AK452" s="216"/>
    </row>
    <row r="453" spans="1:37" s="88" customFormat="1">
      <c r="A453" s="157" t="s">
        <v>3310</v>
      </c>
      <c r="B453" s="157" t="s">
        <v>687</v>
      </c>
      <c r="C453" s="157" t="s">
        <v>471</v>
      </c>
      <c r="D453" s="157" t="s">
        <v>710</v>
      </c>
      <c r="E453" s="157" t="s">
        <v>711</v>
      </c>
      <c r="F453" s="157" t="s">
        <v>712</v>
      </c>
      <c r="G453" s="157" t="s">
        <v>713</v>
      </c>
      <c r="H453" s="157" t="s">
        <v>714</v>
      </c>
      <c r="I453" s="157" t="s">
        <v>450</v>
      </c>
      <c r="J453" s="157" t="s">
        <v>715</v>
      </c>
      <c r="K453" s="157" t="s">
        <v>716</v>
      </c>
      <c r="L453" s="157" t="s">
        <v>717</v>
      </c>
      <c r="M453" s="157" t="s">
        <v>718</v>
      </c>
      <c r="N453" s="157" t="s">
        <v>719</v>
      </c>
      <c r="O453" s="157" t="s">
        <v>720</v>
      </c>
      <c r="P453" s="157" t="s">
        <v>721</v>
      </c>
      <c r="Q453" s="157" t="s">
        <v>722</v>
      </c>
      <c r="R453" s="157" t="s">
        <v>864</v>
      </c>
      <c r="S453" s="157" t="s">
        <v>1310</v>
      </c>
      <c r="T453" s="157" t="s">
        <v>741</v>
      </c>
      <c r="U453" s="157" t="s">
        <v>1316</v>
      </c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6"/>
      <c r="AJ453" s="216"/>
      <c r="AK453" s="216"/>
    </row>
    <row r="454" spans="1:37" s="88" customFormat="1">
      <c r="A454" s="216"/>
      <c r="B454" s="200">
        <v>5500</v>
      </c>
      <c r="C454" s="200" t="s">
        <v>2239</v>
      </c>
      <c r="D454" s="200" t="s">
        <v>2239</v>
      </c>
      <c r="E454" s="200" t="s">
        <v>505</v>
      </c>
      <c r="F454" s="200" t="str">
        <f>lng_iteminfo!$D640</f>
        <v>초기메뉴 설명</v>
      </c>
      <c r="G454" s="200">
        <v>1</v>
      </c>
      <c r="H454" s="200">
        <v>0</v>
      </c>
      <c r="I454" s="200" t="s">
        <v>506</v>
      </c>
      <c r="J454" s="200">
        <v>0</v>
      </c>
      <c r="K454" s="200">
        <v>16</v>
      </c>
      <c r="L454" s="200">
        <v>0</v>
      </c>
      <c r="M454" s="200">
        <v>0</v>
      </c>
      <c r="N454" s="200">
        <v>0</v>
      </c>
      <c r="O454" s="200">
        <v>0</v>
      </c>
      <c r="P454" s="200">
        <v>1</v>
      </c>
      <c r="Q454" s="200">
        <v>1</v>
      </c>
      <c r="R454" s="200">
        <v>0</v>
      </c>
      <c r="S454" s="200" t="s">
        <v>882</v>
      </c>
      <c r="T454" s="200">
        <v>50</v>
      </c>
      <c r="U454" s="200">
        <v>-1</v>
      </c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6"/>
      <c r="AJ454" s="216"/>
      <c r="AK454" s="216"/>
    </row>
    <row r="455" spans="1:37" s="88" customFormat="1">
      <c r="A455" s="216"/>
      <c r="B455" s="200">
        <v>5501</v>
      </c>
      <c r="C455" s="200" t="s">
        <v>2239</v>
      </c>
      <c r="D455" s="200" t="s">
        <v>2239</v>
      </c>
      <c r="E455" s="200" t="s">
        <v>505</v>
      </c>
      <c r="F455" s="200" t="str">
        <f>lng_iteminfo!$D641</f>
        <v>초기메뉴 우유채집</v>
      </c>
      <c r="G455" s="200">
        <v>0</v>
      </c>
      <c r="H455" s="200">
        <v>0</v>
      </c>
      <c r="I455" s="200" t="s">
        <v>506</v>
      </c>
      <c r="J455" s="200">
        <v>0</v>
      </c>
      <c r="K455" s="200">
        <v>16</v>
      </c>
      <c r="L455" s="200">
        <v>0</v>
      </c>
      <c r="M455" s="200">
        <v>0</v>
      </c>
      <c r="N455" s="200">
        <v>0</v>
      </c>
      <c r="O455" s="200">
        <v>0</v>
      </c>
      <c r="P455" s="200">
        <v>1</v>
      </c>
      <c r="Q455" s="200">
        <v>1</v>
      </c>
      <c r="R455" s="200">
        <v>0</v>
      </c>
      <c r="S455" s="200" t="s">
        <v>882</v>
      </c>
      <c r="T455" s="200">
        <v>50</v>
      </c>
      <c r="U455" s="200">
        <v>-1</v>
      </c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  <c r="AK455" s="216"/>
    </row>
    <row r="456" spans="1:37" s="88" customFormat="1">
      <c r="A456" s="216"/>
      <c r="B456" s="200">
        <v>5502</v>
      </c>
      <c r="C456" s="200" t="s">
        <v>2239</v>
      </c>
      <c r="D456" s="200" t="s">
        <v>2239</v>
      </c>
      <c r="E456" s="200" t="s">
        <v>505</v>
      </c>
      <c r="F456" s="200" t="str">
        <f>lng_iteminfo!$D642</f>
        <v>인벤토리 안내</v>
      </c>
      <c r="G456" s="200">
        <v>1</v>
      </c>
      <c r="H456" s="200">
        <v>0</v>
      </c>
      <c r="I456" s="200" t="s">
        <v>506</v>
      </c>
      <c r="J456" s="200">
        <v>0</v>
      </c>
      <c r="K456" s="200">
        <v>16</v>
      </c>
      <c r="L456" s="200">
        <v>0</v>
      </c>
      <c r="M456" s="200">
        <v>0</v>
      </c>
      <c r="N456" s="200">
        <v>0</v>
      </c>
      <c r="O456" s="200">
        <v>0</v>
      </c>
      <c r="P456" s="200">
        <v>1</v>
      </c>
      <c r="Q456" s="200">
        <v>1</v>
      </c>
      <c r="R456" s="200">
        <v>0</v>
      </c>
      <c r="S456" s="200" t="s">
        <v>882</v>
      </c>
      <c r="T456" s="200">
        <v>50</v>
      </c>
      <c r="U456" s="200">
        <v>-1</v>
      </c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6"/>
      <c r="AJ456" s="216"/>
      <c r="AK456" s="216"/>
    </row>
    <row r="457" spans="1:37" s="88" customFormat="1">
      <c r="A457" s="216"/>
      <c r="B457" s="200">
        <v>5503</v>
      </c>
      <c r="C457" s="200" t="s">
        <v>2239</v>
      </c>
      <c r="D457" s="200" t="s">
        <v>2239</v>
      </c>
      <c r="E457" s="200" t="s">
        <v>505</v>
      </c>
      <c r="F457" s="200" t="str">
        <f>lng_iteminfo!$D643</f>
        <v>거래 설명</v>
      </c>
      <c r="G457" s="200">
        <v>1</v>
      </c>
      <c r="H457" s="200">
        <v>0</v>
      </c>
      <c r="I457" s="200" t="s">
        <v>506</v>
      </c>
      <c r="J457" s="200">
        <v>0</v>
      </c>
      <c r="K457" s="200">
        <v>16</v>
      </c>
      <c r="L457" s="200">
        <v>0</v>
      </c>
      <c r="M457" s="200">
        <v>0</v>
      </c>
      <c r="N457" s="200">
        <v>0</v>
      </c>
      <c r="O457" s="200">
        <v>0</v>
      </c>
      <c r="P457" s="200">
        <v>1</v>
      </c>
      <c r="Q457" s="200">
        <v>1</v>
      </c>
      <c r="R457" s="200">
        <v>0</v>
      </c>
      <c r="S457" s="200" t="s">
        <v>882</v>
      </c>
      <c r="T457" s="200">
        <v>50</v>
      </c>
      <c r="U457" s="200">
        <v>-1</v>
      </c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  <c r="AK457" s="216"/>
    </row>
    <row r="458" spans="1:37" s="88" customFormat="1">
      <c r="A458" s="216"/>
      <c r="B458" s="200">
        <v>5504</v>
      </c>
      <c r="C458" s="200" t="s">
        <v>2239</v>
      </c>
      <c r="D458" s="200" t="s">
        <v>2239</v>
      </c>
      <c r="E458" s="200" t="s">
        <v>505</v>
      </c>
      <c r="F458" s="200" t="str">
        <f>lng_iteminfo!$D644</f>
        <v>아이템안내 소모템</v>
      </c>
      <c r="G458" s="200">
        <v>1</v>
      </c>
      <c r="H458" s="200">
        <v>0</v>
      </c>
      <c r="I458" s="200" t="s">
        <v>506</v>
      </c>
      <c r="J458" s="200">
        <v>0</v>
      </c>
      <c r="K458" s="200">
        <v>16</v>
      </c>
      <c r="L458" s="200">
        <v>0</v>
      </c>
      <c r="M458" s="200">
        <v>0</v>
      </c>
      <c r="N458" s="200">
        <v>0</v>
      </c>
      <c r="O458" s="200">
        <v>0</v>
      </c>
      <c r="P458" s="200">
        <v>1</v>
      </c>
      <c r="Q458" s="200">
        <v>1</v>
      </c>
      <c r="R458" s="200">
        <v>0</v>
      </c>
      <c r="S458" s="200" t="s">
        <v>882</v>
      </c>
      <c r="T458" s="200">
        <v>50</v>
      </c>
      <c r="U458" s="200">
        <v>-1</v>
      </c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  <c r="AK458" s="216"/>
    </row>
    <row r="459" spans="1:37" s="88" customFormat="1">
      <c r="A459" s="216"/>
      <c r="B459" s="200">
        <v>5505</v>
      </c>
      <c r="C459" s="200" t="s">
        <v>2239</v>
      </c>
      <c r="D459" s="200" t="s">
        <v>2239</v>
      </c>
      <c r="E459" s="200" t="s">
        <v>505</v>
      </c>
      <c r="F459" s="200" t="str">
        <f>lng_iteminfo!$D645</f>
        <v>아이템안내 긴급지원</v>
      </c>
      <c r="G459" s="200">
        <v>0</v>
      </c>
      <c r="H459" s="200">
        <v>0</v>
      </c>
      <c r="I459" s="200" t="s">
        <v>506</v>
      </c>
      <c r="J459" s="200">
        <v>0</v>
      </c>
      <c r="K459" s="200">
        <v>16</v>
      </c>
      <c r="L459" s="200">
        <v>0</v>
      </c>
      <c r="M459" s="200">
        <v>0</v>
      </c>
      <c r="N459" s="200">
        <v>0</v>
      </c>
      <c r="O459" s="200">
        <v>0</v>
      </c>
      <c r="P459" s="200">
        <v>1</v>
      </c>
      <c r="Q459" s="200">
        <v>1</v>
      </c>
      <c r="R459" s="200">
        <v>0</v>
      </c>
      <c r="S459" s="200" t="s">
        <v>882</v>
      </c>
      <c r="T459" s="200">
        <v>50</v>
      </c>
      <c r="U459" s="200">
        <v>-1</v>
      </c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  <c r="AK459" s="216"/>
    </row>
    <row r="460" spans="1:37" s="39" customFormat="1">
      <c r="A460" s="216"/>
      <c r="B460" s="200">
        <v>5506</v>
      </c>
      <c r="C460" s="200" t="s">
        <v>2239</v>
      </c>
      <c r="D460" s="200" t="s">
        <v>2239</v>
      </c>
      <c r="E460" s="200" t="s">
        <v>505</v>
      </c>
      <c r="F460" s="200" t="str">
        <f>lng_iteminfo!$D646</f>
        <v>아이템안내 구매장착</v>
      </c>
      <c r="G460" s="200">
        <v>0</v>
      </c>
      <c r="H460" s="200">
        <v>0</v>
      </c>
      <c r="I460" s="200" t="s">
        <v>506</v>
      </c>
      <c r="J460" s="200">
        <v>0</v>
      </c>
      <c r="K460" s="200">
        <v>16</v>
      </c>
      <c r="L460" s="200">
        <v>0</v>
      </c>
      <c r="M460" s="200">
        <v>0</v>
      </c>
      <c r="N460" s="200">
        <v>0</v>
      </c>
      <c r="O460" s="200">
        <v>0</v>
      </c>
      <c r="P460" s="200">
        <v>1</v>
      </c>
      <c r="Q460" s="200">
        <v>1</v>
      </c>
      <c r="R460" s="200">
        <v>0</v>
      </c>
      <c r="S460" s="200" t="s">
        <v>882</v>
      </c>
      <c r="T460" s="200">
        <v>50</v>
      </c>
      <c r="U460" s="200">
        <v>-1</v>
      </c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  <c r="AK460" s="216"/>
    </row>
    <row r="461" spans="1:37" s="39" customFormat="1">
      <c r="A461" s="216"/>
      <c r="B461" s="200">
        <v>5507</v>
      </c>
      <c r="C461" s="200" t="s">
        <v>2239</v>
      </c>
      <c r="D461" s="200" t="s">
        <v>2239</v>
      </c>
      <c r="E461" s="200" t="s">
        <v>505</v>
      </c>
      <c r="F461" s="200" t="str">
        <f>lng_iteminfo!$D647</f>
        <v>경작지 안내</v>
      </c>
      <c r="G461" s="200">
        <v>1</v>
      </c>
      <c r="H461" s="200">
        <v>0</v>
      </c>
      <c r="I461" s="200" t="s">
        <v>506</v>
      </c>
      <c r="J461" s="200">
        <v>0</v>
      </c>
      <c r="K461" s="200">
        <v>16</v>
      </c>
      <c r="L461" s="200">
        <v>0</v>
      </c>
      <c r="M461" s="200">
        <v>0</v>
      </c>
      <c r="N461" s="200">
        <v>0</v>
      </c>
      <c r="O461" s="200">
        <v>0</v>
      </c>
      <c r="P461" s="200">
        <v>1</v>
      </c>
      <c r="Q461" s="200">
        <v>1</v>
      </c>
      <c r="R461" s="200">
        <v>0</v>
      </c>
      <c r="S461" s="200" t="s">
        <v>882</v>
      </c>
      <c r="T461" s="200">
        <v>50</v>
      </c>
      <c r="U461" s="200">
        <v>-1</v>
      </c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</row>
    <row r="462" spans="1:37" s="39" customFormat="1">
      <c r="A462" s="216"/>
      <c r="B462" s="200">
        <v>5508</v>
      </c>
      <c r="C462" s="200" t="s">
        <v>2239</v>
      </c>
      <c r="D462" s="200" t="s">
        <v>2239</v>
      </c>
      <c r="E462" s="200" t="s">
        <v>505</v>
      </c>
      <c r="F462" s="200" t="str">
        <f>lng_iteminfo!$D648</f>
        <v>늑대 사냥</v>
      </c>
      <c r="G462" s="200">
        <v>1</v>
      </c>
      <c r="H462" s="200">
        <v>0</v>
      </c>
      <c r="I462" s="200" t="s">
        <v>506</v>
      </c>
      <c r="J462" s="200">
        <v>0</v>
      </c>
      <c r="K462" s="200">
        <v>16</v>
      </c>
      <c r="L462" s="200">
        <v>0</v>
      </c>
      <c r="M462" s="200">
        <v>0</v>
      </c>
      <c r="N462" s="200">
        <v>0</v>
      </c>
      <c r="O462" s="200">
        <v>0</v>
      </c>
      <c r="P462" s="200">
        <v>1</v>
      </c>
      <c r="Q462" s="200">
        <v>1</v>
      </c>
      <c r="R462" s="200">
        <v>0</v>
      </c>
      <c r="S462" s="200" t="s">
        <v>882</v>
      </c>
      <c r="T462" s="200">
        <v>50</v>
      </c>
      <c r="U462" s="200">
        <v>-1</v>
      </c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</row>
    <row r="463" spans="1:37" s="39" customFormat="1">
      <c r="A463" s="216"/>
      <c r="B463" s="200">
        <v>5509</v>
      </c>
      <c r="C463" s="200" t="s">
        <v>2239</v>
      </c>
      <c r="D463" s="200" t="s">
        <v>2239</v>
      </c>
      <c r="E463" s="200" t="s">
        <v>505</v>
      </c>
      <c r="F463" s="200" t="str">
        <f>lng_iteminfo!$D649</f>
        <v>튜토리얼10</v>
      </c>
      <c r="G463" s="200">
        <v>0</v>
      </c>
      <c r="H463" s="200">
        <v>0</v>
      </c>
      <c r="I463" s="200" t="s">
        <v>506</v>
      </c>
      <c r="J463" s="200">
        <v>0</v>
      </c>
      <c r="K463" s="200">
        <v>16</v>
      </c>
      <c r="L463" s="200">
        <v>0</v>
      </c>
      <c r="M463" s="200">
        <v>0</v>
      </c>
      <c r="N463" s="200">
        <v>0</v>
      </c>
      <c r="O463" s="200">
        <v>0</v>
      </c>
      <c r="P463" s="200">
        <v>1</v>
      </c>
      <c r="Q463" s="200">
        <v>1</v>
      </c>
      <c r="R463" s="200">
        <v>0</v>
      </c>
      <c r="S463" s="200" t="s">
        <v>882</v>
      </c>
      <c r="T463" s="200">
        <v>50</v>
      </c>
      <c r="U463" s="200">
        <v>-1</v>
      </c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</row>
    <row r="464" spans="1:37" s="39" customFormat="1">
      <c r="A464" s="216"/>
      <c r="B464" s="200">
        <v>5510</v>
      </c>
      <c r="C464" s="200" t="s">
        <v>2239</v>
      </c>
      <c r="D464" s="200" t="s">
        <v>2239</v>
      </c>
      <c r="E464" s="200" t="s">
        <v>505</v>
      </c>
      <c r="F464" s="200" t="str">
        <f>lng_iteminfo!$D650</f>
        <v>튜토리얼11</v>
      </c>
      <c r="G464" s="200">
        <v>0</v>
      </c>
      <c r="H464" s="200">
        <v>0</v>
      </c>
      <c r="I464" s="200" t="s">
        <v>506</v>
      </c>
      <c r="J464" s="200">
        <v>0</v>
      </c>
      <c r="K464" s="200">
        <v>16</v>
      </c>
      <c r="L464" s="200">
        <v>0</v>
      </c>
      <c r="M464" s="200">
        <v>0</v>
      </c>
      <c r="N464" s="200">
        <v>0</v>
      </c>
      <c r="O464" s="200">
        <v>0</v>
      </c>
      <c r="P464" s="200">
        <v>1</v>
      </c>
      <c r="Q464" s="200">
        <v>1</v>
      </c>
      <c r="R464" s="200">
        <v>0</v>
      </c>
      <c r="S464" s="200" t="s">
        <v>882</v>
      </c>
      <c r="T464" s="200">
        <v>50</v>
      </c>
      <c r="U464" s="200">
        <v>-1</v>
      </c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</row>
    <row r="465" spans="1:37" s="39" customFormat="1">
      <c r="A465" s="216"/>
      <c r="B465" s="200">
        <v>5511</v>
      </c>
      <c r="C465" s="200" t="s">
        <v>2239</v>
      </c>
      <c r="D465" s="200" t="s">
        <v>2239</v>
      </c>
      <c r="E465" s="200" t="s">
        <v>505</v>
      </c>
      <c r="F465" s="200" t="str">
        <f>lng_iteminfo!$D651</f>
        <v>튜토리얼12</v>
      </c>
      <c r="G465" s="200">
        <v>0</v>
      </c>
      <c r="H465" s="200">
        <v>0</v>
      </c>
      <c r="I465" s="200" t="s">
        <v>506</v>
      </c>
      <c r="J465" s="200">
        <v>0</v>
      </c>
      <c r="K465" s="200">
        <v>16</v>
      </c>
      <c r="L465" s="200">
        <v>0</v>
      </c>
      <c r="M465" s="200">
        <v>0</v>
      </c>
      <c r="N465" s="200">
        <v>0</v>
      </c>
      <c r="O465" s="200">
        <v>0</v>
      </c>
      <c r="P465" s="200">
        <v>1</v>
      </c>
      <c r="Q465" s="200">
        <v>1</v>
      </c>
      <c r="R465" s="200">
        <v>0</v>
      </c>
      <c r="S465" s="200" t="s">
        <v>882</v>
      </c>
      <c r="T465" s="200">
        <v>50</v>
      </c>
      <c r="U465" s="200">
        <v>-1</v>
      </c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</row>
    <row r="466" spans="1:37" s="39" customFormat="1">
      <c r="A466" s="197" t="s">
        <v>3311</v>
      </c>
      <c r="B466" s="197"/>
      <c r="C466" s="197"/>
      <c r="D466" s="197"/>
      <c r="E466" s="197"/>
      <c r="F466" s="197"/>
      <c r="G466" s="197"/>
      <c r="H466" s="197"/>
      <c r="I466" s="197"/>
      <c r="J466" s="197"/>
      <c r="K466" s="156"/>
      <c r="L466" s="197"/>
      <c r="M466" s="197"/>
      <c r="N466" s="197"/>
      <c r="O466" s="197"/>
      <c r="P466" s="197"/>
      <c r="Q466" s="197"/>
      <c r="R466" s="197"/>
      <c r="S466" s="216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  <c r="AK466" s="216"/>
    </row>
    <row r="467" spans="1:37" s="39" customFormat="1">
      <c r="A467" s="157" t="s">
        <v>3312</v>
      </c>
      <c r="B467" s="157" t="s">
        <v>3313</v>
      </c>
      <c r="C467" s="157" t="s">
        <v>3314</v>
      </c>
      <c r="D467" s="157" t="s">
        <v>3315</v>
      </c>
      <c r="E467" s="157" t="s">
        <v>3316</v>
      </c>
      <c r="F467" s="157" t="s">
        <v>3317</v>
      </c>
      <c r="G467" s="157" t="s">
        <v>3318</v>
      </c>
      <c r="H467" s="157" t="s">
        <v>3319</v>
      </c>
      <c r="I467" s="157" t="s">
        <v>3320</v>
      </c>
      <c r="J467" s="157" t="s">
        <v>3321</v>
      </c>
      <c r="K467" s="157" t="s">
        <v>3322</v>
      </c>
      <c r="L467" s="157" t="s">
        <v>3323</v>
      </c>
      <c r="M467" s="157" t="s">
        <v>3324</v>
      </c>
      <c r="N467" s="157" t="s">
        <v>3325</v>
      </c>
      <c r="O467" s="157" t="s">
        <v>3326</v>
      </c>
      <c r="P467" s="157" t="s">
        <v>3327</v>
      </c>
      <c r="Q467" s="157" t="s">
        <v>3328</v>
      </c>
      <c r="R467" s="157" t="s">
        <v>3329</v>
      </c>
      <c r="S467" s="157" t="s">
        <v>3330</v>
      </c>
      <c r="T467" s="157" t="s">
        <v>451</v>
      </c>
      <c r="U467" s="157" t="s">
        <v>452</v>
      </c>
      <c r="V467" s="157" t="s">
        <v>453</v>
      </c>
      <c r="W467" s="157" t="s">
        <v>454</v>
      </c>
      <c r="X467" s="157" t="s">
        <v>455</v>
      </c>
      <c r="Y467" s="157" t="s">
        <v>3331</v>
      </c>
      <c r="Z467" s="157" t="s">
        <v>3332</v>
      </c>
      <c r="AA467" s="157" t="s">
        <v>4002</v>
      </c>
      <c r="AB467" s="157"/>
      <c r="AC467" s="157"/>
      <c r="AD467" s="157"/>
      <c r="AE467" s="157"/>
      <c r="AF467" s="157"/>
      <c r="AG467" s="216"/>
      <c r="AH467" s="216"/>
      <c r="AI467" s="216"/>
      <c r="AJ467" s="216"/>
      <c r="AK467" s="216"/>
    </row>
    <row r="468" spans="1:37" s="39" customFormat="1">
      <c r="A468" s="216"/>
      <c r="B468" s="216">
        <v>6000</v>
      </c>
      <c r="C468" s="216" t="s">
        <v>809</v>
      </c>
      <c r="D468" s="216" t="s">
        <v>810</v>
      </c>
      <c r="E468" s="216" t="s">
        <v>505</v>
      </c>
      <c r="F468" s="216" t="str">
        <f>lng_iteminfo!$O653</f>
        <v>초가집</v>
      </c>
      <c r="G468" s="216">
        <v>0</v>
      </c>
      <c r="H468" s="216">
        <v>0</v>
      </c>
      <c r="I468" s="216" t="s">
        <v>506</v>
      </c>
      <c r="J468" s="216">
        <v>0</v>
      </c>
      <c r="K468" s="216">
        <v>16</v>
      </c>
      <c r="L468" s="216">
        <v>0</v>
      </c>
      <c r="M468" s="216">
        <v>0</v>
      </c>
      <c r="N468" s="216">
        <v>0</v>
      </c>
      <c r="O468" s="216">
        <v>0</v>
      </c>
      <c r="P468" s="216">
        <v>1</v>
      </c>
      <c r="Q468" s="216">
        <v>1</v>
      </c>
      <c r="R468" s="216" t="s">
        <v>3333</v>
      </c>
      <c r="S468" s="216">
        <v>0</v>
      </c>
      <c r="T468" s="216">
        <v>0</v>
      </c>
      <c r="U468" s="216">
        <v>0</v>
      </c>
      <c r="V468" s="216">
        <v>0</v>
      </c>
      <c r="W468" s="216">
        <v>20</v>
      </c>
      <c r="X468" s="351">
        <v>500</v>
      </c>
      <c r="Y468" s="216">
        <v>50</v>
      </c>
      <c r="Z468" s="216">
        <v>1</v>
      </c>
      <c r="AA468" s="351">
        <v>500</v>
      </c>
      <c r="AB468" s="216"/>
      <c r="AC468" s="216"/>
      <c r="AD468" s="216"/>
      <c r="AE468" s="216"/>
      <c r="AF468" s="216"/>
      <c r="AG468" s="216"/>
      <c r="AH468" s="216"/>
      <c r="AI468" s="216"/>
      <c r="AJ468" s="216"/>
      <c r="AK468" s="216"/>
    </row>
    <row r="469" spans="1:37" s="39" customFormat="1">
      <c r="A469" s="216"/>
      <c r="B469" s="216">
        <v>6001</v>
      </c>
      <c r="C469" s="216" t="s">
        <v>809</v>
      </c>
      <c r="D469" s="216" t="s">
        <v>810</v>
      </c>
      <c r="E469" s="216" t="s">
        <v>505</v>
      </c>
      <c r="F469" s="216" t="str">
        <f>lng_iteminfo!$O654</f>
        <v>고급 초가집</v>
      </c>
      <c r="G469" s="216">
        <v>0</v>
      </c>
      <c r="H469" s="216">
        <v>0</v>
      </c>
      <c r="I469" s="216" t="s">
        <v>506</v>
      </c>
      <c r="J469" s="216">
        <v>0</v>
      </c>
      <c r="K469" s="216">
        <v>16</v>
      </c>
      <c r="L469" s="216">
        <v>0</v>
      </c>
      <c r="M469" s="216">
        <v>0</v>
      </c>
      <c r="N469" s="216">
        <v>100</v>
      </c>
      <c r="O469" s="216">
        <v>0</v>
      </c>
      <c r="P469" s="216">
        <v>1</v>
      </c>
      <c r="Q469" s="216">
        <v>1</v>
      </c>
      <c r="R469" s="216" t="s">
        <v>3334</v>
      </c>
      <c r="S469" s="216">
        <v>1</v>
      </c>
      <c r="T469" s="216">
        <v>3</v>
      </c>
      <c r="U469" s="216">
        <v>1</v>
      </c>
      <c r="V469" s="216">
        <v>100</v>
      </c>
      <c r="W469" s="216">
        <v>40</v>
      </c>
      <c r="X469" s="351">
        <v>500</v>
      </c>
      <c r="Y469" s="216">
        <v>100</v>
      </c>
      <c r="Z469" s="216">
        <v>1</v>
      </c>
      <c r="AA469" s="351">
        <v>500</v>
      </c>
      <c r="AB469" s="216"/>
      <c r="AC469" s="216"/>
      <c r="AD469" s="216"/>
      <c r="AE469" s="216"/>
      <c r="AF469" s="216"/>
      <c r="AG469" s="216"/>
      <c r="AH469" s="216"/>
      <c r="AI469" s="216"/>
      <c r="AJ469" s="216"/>
      <c r="AK469" s="216"/>
    </row>
    <row r="470" spans="1:37" s="39" customFormat="1">
      <c r="A470" s="216"/>
      <c r="B470" s="216">
        <v>6002</v>
      </c>
      <c r="C470" s="216" t="s">
        <v>809</v>
      </c>
      <c r="D470" s="216" t="s">
        <v>810</v>
      </c>
      <c r="E470" s="216" t="s">
        <v>505</v>
      </c>
      <c r="F470" s="216" t="str">
        <f>lng_iteminfo!$O655</f>
        <v>갈색 오두막</v>
      </c>
      <c r="G470" s="216">
        <v>0</v>
      </c>
      <c r="H470" s="216">
        <v>0</v>
      </c>
      <c r="I470" s="216" t="s">
        <v>506</v>
      </c>
      <c r="J470" s="216">
        <v>0</v>
      </c>
      <c r="K470" s="216">
        <v>16</v>
      </c>
      <c r="L470" s="216">
        <v>0</v>
      </c>
      <c r="M470" s="216">
        <v>0</v>
      </c>
      <c r="N470" s="216">
        <v>300</v>
      </c>
      <c r="O470" s="216">
        <v>0</v>
      </c>
      <c r="P470" s="216">
        <v>1</v>
      </c>
      <c r="Q470" s="216">
        <v>1</v>
      </c>
      <c r="R470" s="216" t="s">
        <v>3335</v>
      </c>
      <c r="S470" s="216">
        <v>2</v>
      </c>
      <c r="T470" s="216">
        <v>6</v>
      </c>
      <c r="U470" s="216">
        <v>2</v>
      </c>
      <c r="V470" s="216">
        <v>200</v>
      </c>
      <c r="W470" s="350">
        <v>70</v>
      </c>
      <c r="X470" s="351">
        <v>500</v>
      </c>
      <c r="Y470" s="216">
        <v>200</v>
      </c>
      <c r="Z470" s="216">
        <v>1</v>
      </c>
      <c r="AA470" s="351">
        <v>500</v>
      </c>
      <c r="AB470" s="216"/>
      <c r="AC470" s="216"/>
      <c r="AD470" s="216"/>
      <c r="AE470" s="216"/>
      <c r="AF470" s="216"/>
      <c r="AG470" s="216"/>
      <c r="AH470" s="216"/>
      <c r="AI470" s="216"/>
      <c r="AJ470" s="216"/>
      <c r="AK470" s="216"/>
    </row>
    <row r="471" spans="1:37" s="39" customFormat="1">
      <c r="A471" s="216"/>
      <c r="B471" s="216">
        <v>6003</v>
      </c>
      <c r="C471" s="216" t="s">
        <v>809</v>
      </c>
      <c r="D471" s="216" t="s">
        <v>810</v>
      </c>
      <c r="E471" s="216" t="s">
        <v>505</v>
      </c>
      <c r="F471" s="216" t="str">
        <f>lng_iteminfo!$O656</f>
        <v>목재 주택</v>
      </c>
      <c r="G471" s="216">
        <v>0</v>
      </c>
      <c r="H471" s="216">
        <v>0</v>
      </c>
      <c r="I471" s="216" t="s">
        <v>506</v>
      </c>
      <c r="J471" s="216">
        <v>0</v>
      </c>
      <c r="K471" s="216">
        <v>16</v>
      </c>
      <c r="L471" s="216">
        <v>0</v>
      </c>
      <c r="M471" s="216">
        <v>0</v>
      </c>
      <c r="N471" s="216">
        <v>900</v>
      </c>
      <c r="O471" s="216">
        <v>0</v>
      </c>
      <c r="P471" s="216">
        <v>1</v>
      </c>
      <c r="Q471" s="216">
        <v>1</v>
      </c>
      <c r="R471" s="216" t="s">
        <v>3336</v>
      </c>
      <c r="S471" s="216">
        <v>3</v>
      </c>
      <c r="T471" s="216">
        <v>9</v>
      </c>
      <c r="U471" s="216">
        <v>3</v>
      </c>
      <c r="V471" s="216">
        <v>600</v>
      </c>
      <c r="W471" s="350">
        <v>90</v>
      </c>
      <c r="X471" s="351">
        <v>500</v>
      </c>
      <c r="Y471" s="216">
        <v>300</v>
      </c>
      <c r="Z471" s="216">
        <v>1</v>
      </c>
      <c r="AA471" s="351">
        <v>500</v>
      </c>
      <c r="AB471" s="216"/>
      <c r="AC471" s="216"/>
      <c r="AD471" s="216"/>
      <c r="AE471" s="216"/>
      <c r="AF471" s="216"/>
      <c r="AG471" s="216"/>
      <c r="AH471" s="216"/>
      <c r="AI471" s="216"/>
      <c r="AJ471" s="216"/>
      <c r="AK471" s="216"/>
    </row>
    <row r="472" spans="1:37" s="39" customFormat="1">
      <c r="A472" s="216"/>
      <c r="B472" s="216">
        <v>6004</v>
      </c>
      <c r="C472" s="216" t="s">
        <v>809</v>
      </c>
      <c r="D472" s="216" t="s">
        <v>810</v>
      </c>
      <c r="E472" s="216" t="s">
        <v>505</v>
      </c>
      <c r="F472" s="216" t="str">
        <f>lng_iteminfo!$O657</f>
        <v>빨간 지붕 주택</v>
      </c>
      <c r="G472" s="216">
        <v>0</v>
      </c>
      <c r="H472" s="216">
        <v>0</v>
      </c>
      <c r="I472" s="216" t="s">
        <v>506</v>
      </c>
      <c r="J472" s="216">
        <v>0</v>
      </c>
      <c r="K472" s="216">
        <v>16</v>
      </c>
      <c r="L472" s="216">
        <v>0</v>
      </c>
      <c r="M472" s="216">
        <v>0</v>
      </c>
      <c r="N472" s="216">
        <v>2700</v>
      </c>
      <c r="O472" s="216">
        <v>0</v>
      </c>
      <c r="P472" s="216">
        <v>1</v>
      </c>
      <c r="Q472" s="216">
        <v>1</v>
      </c>
      <c r="R472" s="216" t="s">
        <v>3337</v>
      </c>
      <c r="S472" s="216">
        <v>4</v>
      </c>
      <c r="T472" s="216">
        <v>16</v>
      </c>
      <c r="U472" s="216">
        <v>5</v>
      </c>
      <c r="V472" s="216">
        <v>3000</v>
      </c>
      <c r="W472" s="350">
        <v>120</v>
      </c>
      <c r="X472" s="351">
        <v>600</v>
      </c>
      <c r="Y472" s="216">
        <v>400</v>
      </c>
      <c r="Z472" s="216">
        <v>1</v>
      </c>
      <c r="AA472" s="351">
        <v>500</v>
      </c>
      <c r="AB472" s="216"/>
      <c r="AC472" s="216"/>
      <c r="AD472" s="216"/>
      <c r="AE472" s="216"/>
      <c r="AF472" s="216"/>
      <c r="AG472" s="216"/>
      <c r="AH472" s="216"/>
      <c r="AI472" s="216"/>
      <c r="AJ472" s="216"/>
      <c r="AK472" s="216"/>
    </row>
    <row r="473" spans="1:37" s="39" customFormat="1">
      <c r="A473" s="216"/>
      <c r="B473" s="216">
        <v>6005</v>
      </c>
      <c r="C473" s="216" t="s">
        <v>809</v>
      </c>
      <c r="D473" s="216" t="s">
        <v>810</v>
      </c>
      <c r="E473" s="216" t="s">
        <v>505</v>
      </c>
      <c r="F473" s="216" t="str">
        <f>lng_iteminfo!$O658</f>
        <v>빨간 고급 빌라</v>
      </c>
      <c r="G473" s="216">
        <v>0</v>
      </c>
      <c r="H473" s="216">
        <v>0</v>
      </c>
      <c r="I473" s="216" t="s">
        <v>506</v>
      </c>
      <c r="J473" s="216">
        <v>0</v>
      </c>
      <c r="K473" s="216">
        <v>16</v>
      </c>
      <c r="L473" s="216">
        <v>0</v>
      </c>
      <c r="M473" s="216">
        <v>0</v>
      </c>
      <c r="N473" s="216">
        <v>8100</v>
      </c>
      <c r="O473" s="216">
        <v>0</v>
      </c>
      <c r="P473" s="216">
        <v>1</v>
      </c>
      <c r="Q473" s="216">
        <v>1</v>
      </c>
      <c r="R473" s="216" t="s">
        <v>3338</v>
      </c>
      <c r="S473" s="216">
        <v>5</v>
      </c>
      <c r="T473" s="216">
        <v>24</v>
      </c>
      <c r="U473" s="216">
        <v>7</v>
      </c>
      <c r="V473" s="216">
        <v>15000</v>
      </c>
      <c r="W473" s="350">
        <v>180</v>
      </c>
      <c r="X473" s="351">
        <v>700</v>
      </c>
      <c r="Y473" s="216">
        <v>500</v>
      </c>
      <c r="Z473" s="216">
        <v>1</v>
      </c>
      <c r="AA473" s="351">
        <v>500</v>
      </c>
      <c r="AB473" s="216"/>
      <c r="AC473" s="216"/>
      <c r="AD473" s="216"/>
      <c r="AE473" s="216"/>
      <c r="AF473" s="216"/>
      <c r="AG473" s="216"/>
      <c r="AH473" s="216"/>
      <c r="AI473" s="216"/>
      <c r="AJ473" s="216"/>
      <c r="AK473" s="216"/>
    </row>
    <row r="474" spans="1:37" s="39" customFormat="1">
      <c r="A474" s="216"/>
      <c r="B474" s="216">
        <v>6006</v>
      </c>
      <c r="C474" s="216" t="s">
        <v>809</v>
      </c>
      <c r="D474" s="216" t="s">
        <v>810</v>
      </c>
      <c r="E474" s="216" t="s">
        <v>505</v>
      </c>
      <c r="F474" s="216" t="str">
        <f>lng_iteminfo!$O659</f>
        <v>빨간색 초호화 저택</v>
      </c>
      <c r="G474" s="216">
        <v>0</v>
      </c>
      <c r="H474" s="216">
        <v>0</v>
      </c>
      <c r="I474" s="216" t="s">
        <v>506</v>
      </c>
      <c r="J474" s="216">
        <v>0</v>
      </c>
      <c r="K474" s="216">
        <v>16</v>
      </c>
      <c r="L474" s="216">
        <v>0</v>
      </c>
      <c r="M474" s="216">
        <v>0</v>
      </c>
      <c r="N474" s="216">
        <v>24300</v>
      </c>
      <c r="O474" s="216">
        <v>0</v>
      </c>
      <c r="P474" s="216">
        <v>1</v>
      </c>
      <c r="Q474" s="216">
        <v>1</v>
      </c>
      <c r="R474" s="216" t="s">
        <v>3339</v>
      </c>
      <c r="S474" s="216">
        <v>6</v>
      </c>
      <c r="T474" s="216">
        <v>34</v>
      </c>
      <c r="U474" s="216">
        <v>16</v>
      </c>
      <c r="V474" s="216">
        <v>60000</v>
      </c>
      <c r="W474" s="350">
        <v>240</v>
      </c>
      <c r="X474" s="351">
        <v>1000</v>
      </c>
      <c r="Y474" s="216">
        <v>600</v>
      </c>
      <c r="Z474" s="216">
        <v>1</v>
      </c>
      <c r="AA474" s="351">
        <v>600</v>
      </c>
      <c r="AB474" s="216"/>
      <c r="AC474" s="216"/>
      <c r="AD474" s="216"/>
      <c r="AE474" s="216"/>
      <c r="AF474" s="216"/>
      <c r="AG474" s="216"/>
      <c r="AH474" s="216"/>
      <c r="AI474" s="216"/>
      <c r="AJ474" s="216"/>
      <c r="AK474" s="216"/>
    </row>
    <row r="475" spans="1:37" s="318" customFormat="1">
      <c r="B475" s="201">
        <v>6007</v>
      </c>
      <c r="C475" s="201" t="s">
        <v>809</v>
      </c>
      <c r="D475" s="201" t="s">
        <v>810</v>
      </c>
      <c r="E475" s="201" t="s">
        <v>505</v>
      </c>
      <c r="F475" s="340" t="str">
        <f>lng_iteminfo!$O660</f>
        <v>명품 천연석 저택</v>
      </c>
      <c r="G475" s="201">
        <v>0</v>
      </c>
      <c r="H475" s="201">
        <v>0</v>
      </c>
      <c r="I475" s="201" t="s">
        <v>506</v>
      </c>
      <c r="J475" s="201">
        <v>0</v>
      </c>
      <c r="K475" s="201">
        <v>16</v>
      </c>
      <c r="L475" s="201">
        <v>0</v>
      </c>
      <c r="M475" s="201">
        <v>0</v>
      </c>
      <c r="N475" s="340">
        <v>500000</v>
      </c>
      <c r="O475" s="340">
        <v>0</v>
      </c>
      <c r="P475" s="340">
        <v>1</v>
      </c>
      <c r="Q475" s="340">
        <v>1</v>
      </c>
      <c r="R475" s="340" t="s">
        <v>3988</v>
      </c>
      <c r="S475" s="340">
        <v>7</v>
      </c>
      <c r="T475" s="340">
        <v>53</v>
      </c>
      <c r="U475" s="340">
        <f>U474*3</f>
        <v>48</v>
      </c>
      <c r="V475" s="340">
        <v>300000</v>
      </c>
      <c r="W475" s="350">
        <v>340</v>
      </c>
      <c r="X475" s="352">
        <v>1400</v>
      </c>
      <c r="Y475" s="340">
        <v>850</v>
      </c>
      <c r="Z475" s="340">
        <v>1</v>
      </c>
      <c r="AA475" s="351">
        <v>900</v>
      </c>
    </row>
    <row r="476" spans="1:37" s="216" customFormat="1">
      <c r="B476" s="488">
        <v>6008</v>
      </c>
      <c r="C476" s="488" t="s">
        <v>809</v>
      </c>
      <c r="D476" s="488" t="s">
        <v>810</v>
      </c>
      <c r="E476" s="488" t="s">
        <v>505</v>
      </c>
      <c r="F476" s="341" t="str">
        <f>lng_iteminfo!$O661</f>
        <v>분홍 대리석 저택</v>
      </c>
      <c r="G476" s="489">
        <v>0</v>
      </c>
      <c r="H476" s="489">
        <v>0</v>
      </c>
      <c r="I476" s="489" t="s">
        <v>506</v>
      </c>
      <c r="J476" s="489">
        <v>0</v>
      </c>
      <c r="K476" s="489">
        <v>16</v>
      </c>
      <c r="L476" s="489">
        <v>0</v>
      </c>
      <c r="M476" s="489">
        <v>0</v>
      </c>
      <c r="N476" s="489">
        <v>1500000</v>
      </c>
      <c r="O476" s="489">
        <v>0</v>
      </c>
      <c r="P476" s="489">
        <v>1</v>
      </c>
      <c r="Q476" s="489">
        <v>1</v>
      </c>
      <c r="R476" s="341" t="s">
        <v>3989</v>
      </c>
      <c r="S476" s="491">
        <v>8</v>
      </c>
      <c r="T476" s="491">
        <v>63</v>
      </c>
      <c r="U476" s="491">
        <v>72</v>
      </c>
      <c r="V476" s="491">
        <v>600000</v>
      </c>
      <c r="W476" s="491">
        <v>450</v>
      </c>
      <c r="X476" s="491">
        <v>1900</v>
      </c>
      <c r="Y476" s="491">
        <v>1000</v>
      </c>
      <c r="Z476" s="491">
        <v>1</v>
      </c>
      <c r="AA476" s="490">
        <v>900</v>
      </c>
    </row>
    <row r="477" spans="1:37" s="216" customFormat="1">
      <c r="B477" s="230">
        <v>6009</v>
      </c>
      <c r="C477" s="230" t="s">
        <v>809</v>
      </c>
      <c r="D477" s="230" t="s">
        <v>810</v>
      </c>
      <c r="E477" s="230" t="s">
        <v>505</v>
      </c>
      <c r="F477" s="230" t="str">
        <f>lng_iteminfo!$O662</f>
        <v>예약집3</v>
      </c>
      <c r="G477" s="230">
        <v>0</v>
      </c>
      <c r="H477" s="230">
        <v>0</v>
      </c>
      <c r="I477" s="230" t="s">
        <v>506</v>
      </c>
      <c r="J477" s="230">
        <v>0</v>
      </c>
      <c r="K477" s="230">
        <v>16</v>
      </c>
      <c r="L477" s="230">
        <v>0</v>
      </c>
      <c r="M477" s="230">
        <v>0</v>
      </c>
      <c r="N477" s="341">
        <v>2000000</v>
      </c>
      <c r="O477" s="341">
        <v>0</v>
      </c>
      <c r="P477" s="341">
        <v>1</v>
      </c>
      <c r="Q477" s="341">
        <v>1</v>
      </c>
      <c r="R477" s="341" t="s">
        <v>3586</v>
      </c>
      <c r="S477" s="341">
        <v>9</v>
      </c>
      <c r="T477" s="341">
        <v>34</v>
      </c>
      <c r="U477" s="341">
        <v>16</v>
      </c>
      <c r="V477" s="341">
        <v>200000</v>
      </c>
      <c r="W477" s="341">
        <v>340</v>
      </c>
      <c r="X477" s="352">
        <v>1400</v>
      </c>
      <c r="Y477" s="341">
        <v>750</v>
      </c>
      <c r="Z477" s="341">
        <v>1</v>
      </c>
      <c r="AA477" s="351">
        <v>900</v>
      </c>
    </row>
    <row r="478" spans="1:37" s="216" customFormat="1">
      <c r="B478" s="230">
        <v>6010</v>
      </c>
      <c r="C478" s="230" t="s">
        <v>809</v>
      </c>
      <c r="D478" s="230" t="s">
        <v>810</v>
      </c>
      <c r="E478" s="230" t="s">
        <v>505</v>
      </c>
      <c r="F478" s="230" t="str">
        <f>lng_iteminfo!$O663</f>
        <v>예약집4</v>
      </c>
      <c r="G478" s="230">
        <v>0</v>
      </c>
      <c r="H478" s="230">
        <v>0</v>
      </c>
      <c r="I478" s="230" t="s">
        <v>506</v>
      </c>
      <c r="J478" s="230">
        <v>0</v>
      </c>
      <c r="K478" s="230">
        <v>16</v>
      </c>
      <c r="L478" s="230">
        <v>0</v>
      </c>
      <c r="M478" s="230">
        <v>0</v>
      </c>
      <c r="N478" s="341">
        <v>5000000</v>
      </c>
      <c r="O478" s="341">
        <v>0</v>
      </c>
      <c r="P478" s="341">
        <v>1</v>
      </c>
      <c r="Q478" s="341">
        <v>1</v>
      </c>
      <c r="R478" s="341" t="s">
        <v>3587</v>
      </c>
      <c r="S478" s="341">
        <v>10</v>
      </c>
      <c r="T478" s="341">
        <v>34</v>
      </c>
      <c r="U478" s="341">
        <v>16</v>
      </c>
      <c r="V478" s="341">
        <v>250000</v>
      </c>
      <c r="W478" s="341">
        <v>340</v>
      </c>
      <c r="X478" s="352">
        <v>1400</v>
      </c>
      <c r="Y478" s="341">
        <v>800</v>
      </c>
      <c r="Z478" s="341">
        <v>1</v>
      </c>
      <c r="AA478" s="351">
        <v>900</v>
      </c>
    </row>
    <row r="479" spans="1:37" s="39" customFormat="1">
      <c r="A479" s="197" t="s">
        <v>3340</v>
      </c>
      <c r="B479" s="197"/>
      <c r="C479" s="197"/>
      <c r="D479" s="197"/>
      <c r="E479" s="197"/>
      <c r="F479" s="197"/>
      <c r="G479" s="197"/>
      <c r="H479" s="197"/>
      <c r="I479" s="197"/>
      <c r="J479" s="197"/>
      <c r="K479" s="156"/>
      <c r="L479" s="197"/>
      <c r="M479" s="197"/>
      <c r="N479" s="197"/>
      <c r="O479" s="197"/>
      <c r="P479" s="197"/>
      <c r="Q479" s="197"/>
      <c r="R479" s="197"/>
      <c r="S479" s="216"/>
      <c r="T479" s="216"/>
      <c r="U479" s="216"/>
      <c r="V479" s="216"/>
      <c r="W479" s="216"/>
      <c r="X479" s="216"/>
      <c r="Y479" s="216"/>
      <c r="Z479" s="216"/>
      <c r="AA479" s="216"/>
      <c r="AB479" s="216"/>
      <c r="AC479" s="216"/>
      <c r="AD479" s="216"/>
      <c r="AE479" s="216"/>
      <c r="AF479" s="216"/>
      <c r="AG479" s="216"/>
      <c r="AH479" s="216"/>
      <c r="AI479" s="216"/>
      <c r="AJ479" s="216"/>
      <c r="AK479" s="216"/>
    </row>
    <row r="480" spans="1:37" s="39" customFormat="1">
      <c r="A480" s="157" t="s">
        <v>3341</v>
      </c>
      <c r="B480" s="157" t="s">
        <v>3342</v>
      </c>
      <c r="C480" s="157" t="s">
        <v>3343</v>
      </c>
      <c r="D480" s="157" t="s">
        <v>3344</v>
      </c>
      <c r="E480" s="157" t="s">
        <v>3345</v>
      </c>
      <c r="F480" s="157" t="s">
        <v>3346</v>
      </c>
      <c r="G480" s="157" t="s">
        <v>3347</v>
      </c>
      <c r="H480" s="157" t="s">
        <v>3348</v>
      </c>
      <c r="I480" s="157" t="s">
        <v>3349</v>
      </c>
      <c r="J480" s="157" t="s">
        <v>3350</v>
      </c>
      <c r="K480" s="157" t="s">
        <v>3351</v>
      </c>
      <c r="L480" s="157" t="s">
        <v>3352</v>
      </c>
      <c r="M480" s="157" t="s">
        <v>3353</v>
      </c>
      <c r="N480" s="157" t="s">
        <v>719</v>
      </c>
      <c r="O480" s="157" t="s">
        <v>3354</v>
      </c>
      <c r="P480" s="157" t="s">
        <v>3355</v>
      </c>
      <c r="Q480" s="157" t="s">
        <v>3356</v>
      </c>
      <c r="R480" s="157" t="s">
        <v>3357</v>
      </c>
      <c r="S480" s="157" t="s">
        <v>3358</v>
      </c>
      <c r="T480" s="157" t="s">
        <v>451</v>
      </c>
      <c r="U480" s="157" t="s">
        <v>452</v>
      </c>
      <c r="V480" s="157" t="s">
        <v>453</v>
      </c>
      <c r="W480" s="157" t="s">
        <v>456</v>
      </c>
      <c r="X480" s="157" t="s">
        <v>3359</v>
      </c>
      <c r="Y480" s="157" t="s">
        <v>2353</v>
      </c>
      <c r="Z480" s="157" t="s">
        <v>3360</v>
      </c>
      <c r="AA480" s="157"/>
      <c r="AB480" s="157"/>
      <c r="AC480" s="157"/>
      <c r="AD480" s="157"/>
      <c r="AE480" s="157"/>
      <c r="AF480" s="157"/>
      <c r="AG480" s="216"/>
      <c r="AH480" s="216"/>
      <c r="AI480" s="216"/>
      <c r="AJ480" s="216"/>
      <c r="AK480" s="216"/>
    </row>
    <row r="481" spans="1:37" s="39" customFormat="1">
      <c r="A481" s="216"/>
      <c r="B481" s="216">
        <v>6100</v>
      </c>
      <c r="C481" s="216" t="s">
        <v>809</v>
      </c>
      <c r="D481" s="216" t="s">
        <v>811</v>
      </c>
      <c r="E481" s="216" t="s">
        <v>505</v>
      </c>
      <c r="F481" s="216" t="str">
        <f>SUBSTITUTE( lng_iteminfo!$O$665,"{0}",S481 )</f>
        <v>우유 탱크 Lv.0</v>
      </c>
      <c r="G481" s="216">
        <v>0</v>
      </c>
      <c r="H481" s="216">
        <v>0</v>
      </c>
      <c r="I481" s="216" t="s">
        <v>506</v>
      </c>
      <c r="J481" s="216">
        <v>0</v>
      </c>
      <c r="K481" s="219" t="s">
        <v>1261</v>
      </c>
      <c r="L481" s="216">
        <v>0</v>
      </c>
      <c r="M481" s="216">
        <v>0</v>
      </c>
      <c r="N481" s="216">
        <v>0</v>
      </c>
      <c r="O481" s="216">
        <v>0</v>
      </c>
      <c r="P481" s="216">
        <v>1</v>
      </c>
      <c r="Q481" s="216">
        <v>1</v>
      </c>
      <c r="R481" s="216" t="str">
        <f>F481</f>
        <v>우유 탱크 Lv.0</v>
      </c>
      <c r="S481" s="216">
        <v>0</v>
      </c>
      <c r="T481" s="216">
        <v>0</v>
      </c>
      <c r="U481" s="210">
        <v>1</v>
      </c>
      <c r="V481" s="210">
        <v>0</v>
      </c>
      <c r="W481" s="216">
        <v>7</v>
      </c>
      <c r="X481" s="216" t="s">
        <v>878</v>
      </c>
      <c r="Y481" s="216">
        <v>1</v>
      </c>
      <c r="Z481" s="216">
        <v>2</v>
      </c>
      <c r="AA481" s="216"/>
      <c r="AB481" s="216"/>
      <c r="AC481" s="216"/>
      <c r="AD481" s="216"/>
      <c r="AE481" s="216"/>
      <c r="AF481" s="216"/>
      <c r="AG481" s="216"/>
      <c r="AH481" s="216"/>
      <c r="AI481" s="216"/>
      <c r="AJ481" s="216"/>
      <c r="AK481" s="216"/>
    </row>
    <row r="482" spans="1:37" s="39" customFormat="1">
      <c r="A482" s="216"/>
      <c r="B482" s="216">
        <v>6101</v>
      </c>
      <c r="C482" s="216" t="s">
        <v>809</v>
      </c>
      <c r="D482" s="216" t="s">
        <v>811</v>
      </c>
      <c r="E482" s="216" t="s">
        <v>505</v>
      </c>
      <c r="F482" s="350" t="str">
        <f>SUBSTITUTE( lng_iteminfo!$O$665,"{0}",S482 )</f>
        <v>우유 탱크 Lv.1</v>
      </c>
      <c r="G482" s="216">
        <v>0</v>
      </c>
      <c r="H482" s="216">
        <v>0</v>
      </c>
      <c r="I482" s="216" t="s">
        <v>506</v>
      </c>
      <c r="J482" s="216">
        <v>0</v>
      </c>
      <c r="K482" s="219" t="s">
        <v>1261</v>
      </c>
      <c r="L482" s="216">
        <v>0</v>
      </c>
      <c r="M482" s="216">
        <v>0</v>
      </c>
      <c r="N482" s="216">
        <v>40</v>
      </c>
      <c r="O482" s="216">
        <v>0</v>
      </c>
      <c r="P482" s="216">
        <v>1</v>
      </c>
      <c r="Q482" s="216">
        <v>1</v>
      </c>
      <c r="R482" s="350" t="str">
        <f t="shared" ref="R482:R509" si="75">F482</f>
        <v>우유 탱크 Lv.1</v>
      </c>
      <c r="S482" s="216">
        <v>1</v>
      </c>
      <c r="T482" s="216">
        <v>0</v>
      </c>
      <c r="U482" s="210">
        <v>3</v>
      </c>
      <c r="V482" s="210">
        <v>30</v>
      </c>
      <c r="W482" s="216">
        <v>8</v>
      </c>
      <c r="X482" s="216" t="s">
        <v>878</v>
      </c>
      <c r="Y482" s="216">
        <v>1</v>
      </c>
      <c r="Z482" s="216">
        <v>2</v>
      </c>
      <c r="AA482" s="216"/>
      <c r="AB482" s="216"/>
      <c r="AC482" s="216"/>
      <c r="AD482" s="216"/>
      <c r="AE482" s="216"/>
      <c r="AF482" s="216"/>
      <c r="AG482" s="216"/>
      <c r="AH482" s="216"/>
      <c r="AI482" s="216"/>
      <c r="AJ482" s="216"/>
      <c r="AK482" s="216"/>
    </row>
    <row r="483" spans="1:37" s="39" customFormat="1">
      <c r="A483" s="216"/>
      <c r="B483" s="216">
        <v>6102</v>
      </c>
      <c r="C483" s="216" t="s">
        <v>809</v>
      </c>
      <c r="D483" s="216" t="s">
        <v>811</v>
      </c>
      <c r="E483" s="216" t="s">
        <v>505</v>
      </c>
      <c r="F483" s="350" t="str">
        <f>SUBSTITUTE( lng_iteminfo!$O$665,"{0}",S483 )</f>
        <v>우유 탱크 Lv.2</v>
      </c>
      <c r="G483" s="216">
        <v>0</v>
      </c>
      <c r="H483" s="216">
        <v>0</v>
      </c>
      <c r="I483" s="216" t="s">
        <v>506</v>
      </c>
      <c r="J483" s="216">
        <v>0</v>
      </c>
      <c r="K483" s="219" t="s">
        <v>3361</v>
      </c>
      <c r="L483" s="216">
        <v>0</v>
      </c>
      <c r="M483" s="216">
        <v>0</v>
      </c>
      <c r="N483" s="216">
        <v>110</v>
      </c>
      <c r="O483" s="216">
        <v>0</v>
      </c>
      <c r="P483" s="216">
        <v>1</v>
      </c>
      <c r="Q483" s="216">
        <v>1</v>
      </c>
      <c r="R483" s="350" t="str">
        <f t="shared" si="75"/>
        <v>우유 탱크 Lv.2</v>
      </c>
      <c r="S483" s="216">
        <v>2</v>
      </c>
      <c r="T483" s="216">
        <v>0</v>
      </c>
      <c r="U483" s="210">
        <v>3</v>
      </c>
      <c r="V483" s="210">
        <v>60</v>
      </c>
      <c r="W483" s="216">
        <v>9</v>
      </c>
      <c r="X483" s="216" t="s">
        <v>815</v>
      </c>
      <c r="Y483" s="170">
        <v>2</v>
      </c>
      <c r="Z483" s="216">
        <v>2</v>
      </c>
      <c r="AA483" s="216"/>
      <c r="AB483" s="216"/>
      <c r="AC483" s="216"/>
      <c r="AD483" s="216"/>
      <c r="AE483" s="216"/>
      <c r="AF483" s="216"/>
      <c r="AG483" s="216"/>
      <c r="AH483" s="216"/>
      <c r="AI483" s="216"/>
      <c r="AJ483" s="216"/>
      <c r="AK483" s="216"/>
    </row>
    <row r="484" spans="1:37" s="39" customFormat="1">
      <c r="A484" s="216"/>
      <c r="B484" s="216">
        <v>6103</v>
      </c>
      <c r="C484" s="216" t="s">
        <v>809</v>
      </c>
      <c r="D484" s="216" t="s">
        <v>811</v>
      </c>
      <c r="E484" s="216" t="s">
        <v>505</v>
      </c>
      <c r="F484" s="350" t="str">
        <f>SUBSTITUTE( lng_iteminfo!$O$665,"{0}",S484 )</f>
        <v>우유 탱크 Lv.3</v>
      </c>
      <c r="G484" s="216">
        <v>0</v>
      </c>
      <c r="H484" s="216">
        <v>0</v>
      </c>
      <c r="I484" s="216" t="s">
        <v>506</v>
      </c>
      <c r="J484" s="216">
        <v>0</v>
      </c>
      <c r="K484" s="219" t="s">
        <v>1262</v>
      </c>
      <c r="L484" s="216">
        <v>0</v>
      </c>
      <c r="M484" s="216">
        <v>0</v>
      </c>
      <c r="N484" s="216">
        <v>190</v>
      </c>
      <c r="O484" s="216">
        <v>0</v>
      </c>
      <c r="P484" s="216">
        <v>1</v>
      </c>
      <c r="Q484" s="216">
        <v>1</v>
      </c>
      <c r="R484" s="350" t="str">
        <f t="shared" si="75"/>
        <v>우유 탱크 Lv.3</v>
      </c>
      <c r="S484" s="216">
        <v>3</v>
      </c>
      <c r="T484" s="216">
        <v>0</v>
      </c>
      <c r="U484" s="210">
        <v>4</v>
      </c>
      <c r="V484" s="210">
        <v>105</v>
      </c>
      <c r="W484" s="216">
        <v>10</v>
      </c>
      <c r="X484" s="216" t="s">
        <v>815</v>
      </c>
      <c r="Y484" s="216">
        <v>3</v>
      </c>
      <c r="Z484" s="216">
        <v>2</v>
      </c>
      <c r="AA484" s="216"/>
      <c r="AB484" s="216"/>
      <c r="AC484" s="216"/>
      <c r="AD484" s="216"/>
      <c r="AE484" s="216"/>
      <c r="AF484" s="216"/>
      <c r="AG484" s="216"/>
      <c r="AH484" s="216"/>
      <c r="AI484" s="216"/>
      <c r="AJ484" s="216"/>
      <c r="AK484" s="216"/>
    </row>
    <row r="485" spans="1:37" s="39" customFormat="1">
      <c r="A485" s="216"/>
      <c r="B485" s="216">
        <v>6104</v>
      </c>
      <c r="C485" s="216" t="s">
        <v>809</v>
      </c>
      <c r="D485" s="216" t="s">
        <v>811</v>
      </c>
      <c r="E485" s="216" t="s">
        <v>505</v>
      </c>
      <c r="F485" s="350" t="str">
        <f>SUBSTITUTE( lng_iteminfo!$O$665,"{0}",S485 )</f>
        <v>우유 탱크 Lv.4</v>
      </c>
      <c r="G485" s="216">
        <v>0</v>
      </c>
      <c r="H485" s="216">
        <v>0</v>
      </c>
      <c r="I485" s="216" t="s">
        <v>506</v>
      </c>
      <c r="J485" s="216">
        <v>0</v>
      </c>
      <c r="K485" s="219" t="s">
        <v>1262</v>
      </c>
      <c r="L485" s="216">
        <v>0</v>
      </c>
      <c r="M485" s="216">
        <v>0</v>
      </c>
      <c r="N485" s="216">
        <v>310</v>
      </c>
      <c r="O485" s="216">
        <v>0</v>
      </c>
      <c r="P485" s="216">
        <v>1</v>
      </c>
      <c r="Q485" s="216">
        <v>1</v>
      </c>
      <c r="R485" s="350" t="str">
        <f t="shared" si="75"/>
        <v>우유 탱크 Lv.4</v>
      </c>
      <c r="S485" s="216">
        <v>4</v>
      </c>
      <c r="T485" s="216">
        <v>0</v>
      </c>
      <c r="U485" s="210">
        <v>4</v>
      </c>
      <c r="V485" s="210">
        <v>165</v>
      </c>
      <c r="W485" s="216">
        <v>11</v>
      </c>
      <c r="X485" s="216" t="s">
        <v>815</v>
      </c>
      <c r="Y485" s="216">
        <v>4</v>
      </c>
      <c r="Z485" s="216">
        <v>2</v>
      </c>
      <c r="AA485" s="216"/>
      <c r="AB485" s="216"/>
      <c r="AC485" s="216"/>
      <c r="AD485" s="216"/>
      <c r="AE485" s="216"/>
      <c r="AF485" s="216"/>
      <c r="AG485" s="216"/>
      <c r="AH485" s="216"/>
      <c r="AI485" s="216"/>
      <c r="AJ485" s="216"/>
      <c r="AK485" s="216"/>
    </row>
    <row r="486" spans="1:37" s="39" customFormat="1">
      <c r="A486" s="216"/>
      <c r="B486" s="216">
        <v>6105</v>
      </c>
      <c r="C486" s="216" t="s">
        <v>809</v>
      </c>
      <c r="D486" s="216" t="s">
        <v>811</v>
      </c>
      <c r="E486" s="216" t="s">
        <v>505</v>
      </c>
      <c r="F486" s="350" t="str">
        <f>SUBSTITUTE( lng_iteminfo!$O$665,"{0}",S486 )</f>
        <v>우유 탱크 Lv.5</v>
      </c>
      <c r="G486" s="216">
        <v>0</v>
      </c>
      <c r="H486" s="216">
        <v>0</v>
      </c>
      <c r="I486" s="216" t="s">
        <v>506</v>
      </c>
      <c r="J486" s="216">
        <v>0</v>
      </c>
      <c r="K486" s="219" t="s">
        <v>3362</v>
      </c>
      <c r="L486" s="216">
        <v>0</v>
      </c>
      <c r="M486" s="216">
        <v>0</v>
      </c>
      <c r="N486" s="216">
        <v>430</v>
      </c>
      <c r="O486" s="216">
        <v>0</v>
      </c>
      <c r="P486" s="216">
        <v>1</v>
      </c>
      <c r="Q486" s="216">
        <v>1</v>
      </c>
      <c r="R486" s="350" t="str">
        <f t="shared" si="75"/>
        <v>우유 탱크 Lv.5</v>
      </c>
      <c r="S486" s="216">
        <v>5</v>
      </c>
      <c r="T486" s="216">
        <v>0</v>
      </c>
      <c r="U486" s="210">
        <v>4</v>
      </c>
      <c r="V486" s="210">
        <v>360</v>
      </c>
      <c r="W486" s="216">
        <v>12</v>
      </c>
      <c r="X486" s="216" t="s">
        <v>816</v>
      </c>
      <c r="Y486" s="216">
        <v>6</v>
      </c>
      <c r="Z486" s="216">
        <v>2</v>
      </c>
      <c r="AA486" s="216"/>
      <c r="AB486" s="216"/>
      <c r="AC486" s="216"/>
      <c r="AD486" s="216"/>
      <c r="AE486" s="216"/>
      <c r="AF486" s="216"/>
      <c r="AG486" s="216"/>
      <c r="AH486" s="216"/>
      <c r="AI486" s="216"/>
      <c r="AJ486" s="216"/>
      <c r="AK486" s="216"/>
    </row>
    <row r="487" spans="1:37" s="39" customFormat="1">
      <c r="A487" s="216"/>
      <c r="B487" s="216">
        <v>6106</v>
      </c>
      <c r="C487" s="216" t="s">
        <v>809</v>
      </c>
      <c r="D487" s="216" t="s">
        <v>811</v>
      </c>
      <c r="E487" s="216" t="s">
        <v>505</v>
      </c>
      <c r="F487" s="350" t="str">
        <f>SUBSTITUTE( lng_iteminfo!$O$665,"{0}",S487 )</f>
        <v>우유 탱크 Lv.6</v>
      </c>
      <c r="G487" s="216">
        <v>0</v>
      </c>
      <c r="H487" s="216">
        <v>0</v>
      </c>
      <c r="I487" s="216" t="s">
        <v>506</v>
      </c>
      <c r="J487" s="216">
        <v>0</v>
      </c>
      <c r="K487" s="219" t="s">
        <v>1263</v>
      </c>
      <c r="L487" s="216">
        <v>0</v>
      </c>
      <c r="M487" s="216">
        <v>0</v>
      </c>
      <c r="N487" s="216">
        <v>540</v>
      </c>
      <c r="O487" s="216">
        <v>0</v>
      </c>
      <c r="P487" s="216">
        <v>1</v>
      </c>
      <c r="Q487" s="216">
        <v>1</v>
      </c>
      <c r="R487" s="350" t="str">
        <f t="shared" si="75"/>
        <v>우유 탱크 Lv.6</v>
      </c>
      <c r="S487" s="216">
        <v>6</v>
      </c>
      <c r="T487" s="216">
        <v>0</v>
      </c>
      <c r="U487" s="210">
        <v>4</v>
      </c>
      <c r="V487" s="210">
        <v>630</v>
      </c>
      <c r="W487" s="216">
        <v>13</v>
      </c>
      <c r="X487" s="216" t="s">
        <v>816</v>
      </c>
      <c r="Y487" s="216">
        <v>8</v>
      </c>
      <c r="Z487" s="216">
        <v>2</v>
      </c>
      <c r="AA487" s="216"/>
      <c r="AB487" s="216"/>
      <c r="AC487" s="216"/>
      <c r="AD487" s="216"/>
      <c r="AE487" s="216"/>
      <c r="AF487" s="216"/>
      <c r="AG487" s="216"/>
      <c r="AH487" s="216"/>
      <c r="AI487" s="216"/>
      <c r="AJ487" s="216"/>
      <c r="AK487" s="216"/>
    </row>
    <row r="488" spans="1:37" s="39" customFormat="1">
      <c r="A488" s="216"/>
      <c r="B488" s="216">
        <v>6107</v>
      </c>
      <c r="C488" s="216" t="s">
        <v>809</v>
      </c>
      <c r="D488" s="216" t="s">
        <v>811</v>
      </c>
      <c r="E488" s="216" t="s">
        <v>505</v>
      </c>
      <c r="F488" s="350" t="str">
        <f>SUBSTITUTE( lng_iteminfo!$O$665,"{0}",S488 )</f>
        <v>우유 탱크 Lv.7</v>
      </c>
      <c r="G488" s="216">
        <v>0</v>
      </c>
      <c r="H488" s="216">
        <v>0</v>
      </c>
      <c r="I488" s="216" t="s">
        <v>506</v>
      </c>
      <c r="J488" s="216">
        <v>0</v>
      </c>
      <c r="K488" s="219" t="s">
        <v>1263</v>
      </c>
      <c r="L488" s="216">
        <v>0</v>
      </c>
      <c r="M488" s="216">
        <v>0</v>
      </c>
      <c r="N488" s="216">
        <v>650</v>
      </c>
      <c r="O488" s="216">
        <v>0</v>
      </c>
      <c r="P488" s="216">
        <v>1</v>
      </c>
      <c r="Q488" s="216">
        <v>1</v>
      </c>
      <c r="R488" s="350" t="str">
        <f t="shared" si="75"/>
        <v>우유 탱크 Lv.7</v>
      </c>
      <c r="S488" s="216">
        <v>7</v>
      </c>
      <c r="T488" s="216">
        <v>0</v>
      </c>
      <c r="U488" s="210">
        <v>5</v>
      </c>
      <c r="V488" s="210">
        <v>945</v>
      </c>
      <c r="W488" s="216">
        <v>14</v>
      </c>
      <c r="X488" s="216" t="s">
        <v>816</v>
      </c>
      <c r="Y488" s="216">
        <v>10</v>
      </c>
      <c r="Z488" s="216">
        <v>2</v>
      </c>
      <c r="AA488" s="216"/>
      <c r="AB488" s="216"/>
      <c r="AC488" s="216"/>
      <c r="AD488" s="216"/>
      <c r="AE488" s="216"/>
      <c r="AF488" s="216"/>
      <c r="AG488" s="216"/>
      <c r="AH488" s="216"/>
      <c r="AI488" s="216"/>
      <c r="AJ488" s="216"/>
      <c r="AK488" s="216"/>
    </row>
    <row r="489" spans="1:37" s="39" customFormat="1">
      <c r="A489" s="216"/>
      <c r="B489" s="216">
        <v>6108</v>
      </c>
      <c r="C489" s="216" t="s">
        <v>809</v>
      </c>
      <c r="D489" s="216" t="s">
        <v>811</v>
      </c>
      <c r="E489" s="216" t="s">
        <v>505</v>
      </c>
      <c r="F489" s="350" t="str">
        <f>SUBSTITUTE( lng_iteminfo!$O$665,"{0}",S489 )</f>
        <v>우유 탱크 Lv.8</v>
      </c>
      <c r="G489" s="216">
        <v>0</v>
      </c>
      <c r="H489" s="216">
        <v>0</v>
      </c>
      <c r="I489" s="216" t="s">
        <v>506</v>
      </c>
      <c r="J489" s="216">
        <v>0</v>
      </c>
      <c r="K489" s="219" t="s">
        <v>3363</v>
      </c>
      <c r="L489" s="216">
        <v>0</v>
      </c>
      <c r="M489" s="216">
        <v>0</v>
      </c>
      <c r="N489" s="216">
        <v>770</v>
      </c>
      <c r="O489" s="216">
        <v>0</v>
      </c>
      <c r="P489" s="216">
        <v>1</v>
      </c>
      <c r="Q489" s="216">
        <v>1</v>
      </c>
      <c r="R489" s="350" t="str">
        <f t="shared" si="75"/>
        <v>우유 탱크 Lv.8</v>
      </c>
      <c r="S489" s="216">
        <v>8</v>
      </c>
      <c r="T489" s="216">
        <v>0</v>
      </c>
      <c r="U489" s="210">
        <v>5</v>
      </c>
      <c r="V489" s="210">
        <v>1740</v>
      </c>
      <c r="W489" s="216">
        <v>15</v>
      </c>
      <c r="X489" s="216" t="s">
        <v>817</v>
      </c>
      <c r="Y489" s="216">
        <v>12</v>
      </c>
      <c r="Z489" s="216">
        <v>2</v>
      </c>
      <c r="AA489" s="216"/>
      <c r="AB489" s="216"/>
      <c r="AC489" s="216"/>
      <c r="AD489" s="216"/>
      <c r="AE489" s="216"/>
      <c r="AF489" s="216"/>
      <c r="AG489" s="216"/>
      <c r="AH489" s="216"/>
      <c r="AI489" s="216"/>
      <c r="AJ489" s="216"/>
      <c r="AK489" s="216"/>
    </row>
    <row r="490" spans="1:37" s="39" customFormat="1">
      <c r="A490" s="216"/>
      <c r="B490" s="216">
        <v>6109</v>
      </c>
      <c r="C490" s="216" t="s">
        <v>809</v>
      </c>
      <c r="D490" s="216" t="s">
        <v>811</v>
      </c>
      <c r="E490" s="216" t="s">
        <v>505</v>
      </c>
      <c r="F490" s="350" t="str">
        <f>SUBSTITUTE( lng_iteminfo!$O$665,"{0}",S490 )</f>
        <v>우유 탱크 Lv.9</v>
      </c>
      <c r="G490" s="216">
        <v>0</v>
      </c>
      <c r="H490" s="216">
        <v>0</v>
      </c>
      <c r="I490" s="216" t="s">
        <v>506</v>
      </c>
      <c r="J490" s="216">
        <v>0</v>
      </c>
      <c r="K490" s="219" t="s">
        <v>1264</v>
      </c>
      <c r="L490" s="216">
        <v>0</v>
      </c>
      <c r="M490" s="216">
        <v>0</v>
      </c>
      <c r="N490" s="216">
        <v>980</v>
      </c>
      <c r="O490" s="216">
        <v>0</v>
      </c>
      <c r="P490" s="216">
        <v>1</v>
      </c>
      <c r="Q490" s="216">
        <v>1</v>
      </c>
      <c r="R490" s="350" t="str">
        <f t="shared" si="75"/>
        <v>우유 탱크 Lv.9</v>
      </c>
      <c r="S490" s="216">
        <v>9</v>
      </c>
      <c r="T490" s="216">
        <v>0</v>
      </c>
      <c r="U490" s="210">
        <v>5</v>
      </c>
      <c r="V490" s="210">
        <v>2280</v>
      </c>
      <c r="W490" s="216">
        <v>16</v>
      </c>
      <c r="X490" s="216" t="s">
        <v>817</v>
      </c>
      <c r="Y490" s="216">
        <v>14</v>
      </c>
      <c r="Z490" s="216">
        <v>2</v>
      </c>
      <c r="AA490" s="216"/>
      <c r="AB490" s="216"/>
      <c r="AC490" s="216"/>
      <c r="AD490" s="216"/>
      <c r="AE490" s="216"/>
      <c r="AF490" s="216"/>
      <c r="AG490" s="216"/>
      <c r="AH490" s="216"/>
      <c r="AI490" s="216"/>
      <c r="AJ490" s="216"/>
      <c r="AK490" s="216"/>
    </row>
    <row r="491" spans="1:37" s="39" customFormat="1">
      <c r="A491" s="216"/>
      <c r="B491" s="216">
        <v>6110</v>
      </c>
      <c r="C491" s="216" t="s">
        <v>809</v>
      </c>
      <c r="D491" s="216" t="s">
        <v>811</v>
      </c>
      <c r="E491" s="216" t="s">
        <v>505</v>
      </c>
      <c r="F491" s="350" t="str">
        <f>SUBSTITUTE( lng_iteminfo!$O$665,"{0}",S491 )</f>
        <v>우유 탱크 Lv.10</v>
      </c>
      <c r="G491" s="216">
        <v>0</v>
      </c>
      <c r="H491" s="216">
        <v>0</v>
      </c>
      <c r="I491" s="216" t="s">
        <v>506</v>
      </c>
      <c r="J491" s="216">
        <v>0</v>
      </c>
      <c r="K491" s="219" t="s">
        <v>1264</v>
      </c>
      <c r="L491" s="216">
        <v>0</v>
      </c>
      <c r="M491" s="216">
        <v>0</v>
      </c>
      <c r="N491" s="216">
        <v>1110</v>
      </c>
      <c r="O491" s="216">
        <v>0</v>
      </c>
      <c r="P491" s="216">
        <v>1</v>
      </c>
      <c r="Q491" s="216">
        <v>1</v>
      </c>
      <c r="R491" s="350" t="str">
        <f t="shared" si="75"/>
        <v>우유 탱크 Lv.10</v>
      </c>
      <c r="S491" s="216">
        <v>10</v>
      </c>
      <c r="T491" s="216">
        <v>0</v>
      </c>
      <c r="U491" s="210">
        <v>6</v>
      </c>
      <c r="V491" s="210">
        <v>2880</v>
      </c>
      <c r="W491" s="216">
        <v>17</v>
      </c>
      <c r="X491" s="216" t="s">
        <v>817</v>
      </c>
      <c r="Y491" s="216">
        <v>16</v>
      </c>
      <c r="Z491" s="216">
        <v>2</v>
      </c>
      <c r="AA491" s="216"/>
      <c r="AB491" s="216"/>
      <c r="AC491" s="216"/>
      <c r="AD491" s="216"/>
      <c r="AE491" s="216"/>
      <c r="AF491" s="216"/>
      <c r="AG491" s="216"/>
      <c r="AH491" s="216"/>
      <c r="AI491" s="216"/>
      <c r="AJ491" s="216"/>
      <c r="AK491" s="216"/>
    </row>
    <row r="492" spans="1:37" s="39" customFormat="1">
      <c r="A492" s="216"/>
      <c r="B492" s="216">
        <v>6111</v>
      </c>
      <c r="C492" s="216" t="s">
        <v>809</v>
      </c>
      <c r="D492" s="216" t="s">
        <v>811</v>
      </c>
      <c r="E492" s="216" t="s">
        <v>505</v>
      </c>
      <c r="F492" s="350" t="str">
        <f>SUBSTITUTE( lng_iteminfo!$O$665,"{0}",S492 )</f>
        <v>우유 탱크 Lv.11</v>
      </c>
      <c r="G492" s="216">
        <v>0</v>
      </c>
      <c r="H492" s="216">
        <v>0</v>
      </c>
      <c r="I492" s="216" t="s">
        <v>506</v>
      </c>
      <c r="J492" s="216">
        <v>0</v>
      </c>
      <c r="K492" s="219" t="s">
        <v>3364</v>
      </c>
      <c r="L492" s="216">
        <v>0</v>
      </c>
      <c r="M492" s="216">
        <v>0</v>
      </c>
      <c r="N492" s="216">
        <v>1670</v>
      </c>
      <c r="O492" s="216">
        <v>0</v>
      </c>
      <c r="P492" s="216">
        <v>1</v>
      </c>
      <c r="Q492" s="216">
        <v>1</v>
      </c>
      <c r="R492" s="350" t="str">
        <f t="shared" si="75"/>
        <v>우유 탱크 Lv.11</v>
      </c>
      <c r="S492" s="216">
        <v>11</v>
      </c>
      <c r="T492" s="216">
        <v>0</v>
      </c>
      <c r="U492" s="210">
        <v>6</v>
      </c>
      <c r="V492" s="210">
        <v>4837</v>
      </c>
      <c r="W492" s="216">
        <v>18</v>
      </c>
      <c r="X492" s="216" t="s">
        <v>818</v>
      </c>
      <c r="Y492" s="216">
        <v>18</v>
      </c>
      <c r="Z492" s="216">
        <v>2</v>
      </c>
      <c r="AA492" s="216"/>
      <c r="AB492" s="216"/>
      <c r="AC492" s="216"/>
      <c r="AD492" s="216"/>
      <c r="AE492" s="216"/>
      <c r="AF492" s="216"/>
      <c r="AG492" s="216"/>
      <c r="AH492" s="216"/>
      <c r="AI492" s="216"/>
      <c r="AJ492" s="216"/>
      <c r="AK492" s="216"/>
    </row>
    <row r="493" spans="1:37" s="39" customFormat="1">
      <c r="A493" s="216"/>
      <c r="B493" s="216">
        <v>6112</v>
      </c>
      <c r="C493" s="216" t="s">
        <v>809</v>
      </c>
      <c r="D493" s="216" t="s">
        <v>811</v>
      </c>
      <c r="E493" s="216" t="s">
        <v>505</v>
      </c>
      <c r="F493" s="350" t="str">
        <f>SUBSTITUTE( lng_iteminfo!$O$665,"{0}",S493 )</f>
        <v>우유 탱크 Lv.12</v>
      </c>
      <c r="G493" s="216">
        <v>0</v>
      </c>
      <c r="H493" s="216">
        <v>0</v>
      </c>
      <c r="I493" s="216" t="s">
        <v>506</v>
      </c>
      <c r="J493" s="216">
        <v>0</v>
      </c>
      <c r="K493" s="219" t="s">
        <v>1265</v>
      </c>
      <c r="L493" s="216">
        <v>0</v>
      </c>
      <c r="M493" s="216">
        <v>0</v>
      </c>
      <c r="N493" s="216">
        <v>1830</v>
      </c>
      <c r="O493" s="216">
        <v>0</v>
      </c>
      <c r="P493" s="216">
        <v>1</v>
      </c>
      <c r="Q493" s="216">
        <v>1</v>
      </c>
      <c r="R493" s="350" t="str">
        <f t="shared" si="75"/>
        <v>우유 탱크 Lv.12</v>
      </c>
      <c r="S493" s="216">
        <v>12</v>
      </c>
      <c r="T493" s="216">
        <v>0</v>
      </c>
      <c r="U493" s="210">
        <v>7</v>
      </c>
      <c r="V493" s="210">
        <v>6187</v>
      </c>
      <c r="W493" s="216">
        <v>19</v>
      </c>
      <c r="X493" s="216" t="s">
        <v>818</v>
      </c>
      <c r="Y493" s="216">
        <v>20</v>
      </c>
      <c r="Z493" s="216">
        <v>2</v>
      </c>
      <c r="AA493" s="216"/>
      <c r="AB493" s="216"/>
      <c r="AC493" s="216"/>
      <c r="AD493" s="216"/>
      <c r="AE493" s="216"/>
      <c r="AF493" s="216"/>
      <c r="AG493" s="216"/>
      <c r="AH493" s="216"/>
      <c r="AI493" s="216"/>
      <c r="AJ493" s="216"/>
      <c r="AK493" s="216"/>
    </row>
    <row r="494" spans="1:37" s="39" customFormat="1">
      <c r="A494" s="216"/>
      <c r="B494" s="216">
        <v>6113</v>
      </c>
      <c r="C494" s="216" t="s">
        <v>809</v>
      </c>
      <c r="D494" s="216" t="s">
        <v>811</v>
      </c>
      <c r="E494" s="216" t="s">
        <v>505</v>
      </c>
      <c r="F494" s="350" t="str">
        <f>SUBSTITUTE( lng_iteminfo!$O$665,"{0}",S494 )</f>
        <v>우유 탱크 Lv.13</v>
      </c>
      <c r="G494" s="216">
        <v>0</v>
      </c>
      <c r="H494" s="216">
        <v>0</v>
      </c>
      <c r="I494" s="216" t="s">
        <v>506</v>
      </c>
      <c r="J494" s="216">
        <v>0</v>
      </c>
      <c r="K494" s="219" t="s">
        <v>1265</v>
      </c>
      <c r="L494" s="216">
        <v>0</v>
      </c>
      <c r="M494" s="216">
        <v>0</v>
      </c>
      <c r="N494" s="216">
        <v>2000</v>
      </c>
      <c r="O494" s="216">
        <v>0</v>
      </c>
      <c r="P494" s="216">
        <v>1</v>
      </c>
      <c r="Q494" s="216">
        <v>1</v>
      </c>
      <c r="R494" s="350" t="str">
        <f t="shared" si="75"/>
        <v>우유 탱크 Lv.13</v>
      </c>
      <c r="S494" s="216">
        <v>13</v>
      </c>
      <c r="T494" s="216">
        <v>0</v>
      </c>
      <c r="U494" s="210">
        <v>8</v>
      </c>
      <c r="V494" s="210">
        <v>7650</v>
      </c>
      <c r="W494" s="216">
        <v>20</v>
      </c>
      <c r="X494" s="216" t="s">
        <v>818</v>
      </c>
      <c r="Y494" s="216">
        <v>22</v>
      </c>
      <c r="Z494" s="216">
        <v>2</v>
      </c>
      <c r="AA494" s="216"/>
      <c r="AB494" s="216"/>
      <c r="AC494" s="216"/>
      <c r="AD494" s="216"/>
      <c r="AE494" s="216"/>
      <c r="AF494" s="216"/>
      <c r="AG494" s="216"/>
      <c r="AH494" s="216"/>
      <c r="AI494" s="216"/>
      <c r="AJ494" s="216"/>
      <c r="AK494" s="216"/>
    </row>
    <row r="495" spans="1:37" s="39" customFormat="1">
      <c r="A495" s="216"/>
      <c r="B495" s="216">
        <v>6114</v>
      </c>
      <c r="C495" s="216" t="s">
        <v>809</v>
      </c>
      <c r="D495" s="216" t="s">
        <v>811</v>
      </c>
      <c r="E495" s="216" t="s">
        <v>505</v>
      </c>
      <c r="F495" s="350" t="str">
        <f>SUBSTITUTE( lng_iteminfo!$O$665,"{0}",S495 )</f>
        <v>우유 탱크 Lv.14</v>
      </c>
      <c r="G495" s="216">
        <v>0</v>
      </c>
      <c r="H495" s="216">
        <v>0</v>
      </c>
      <c r="I495" s="216" t="s">
        <v>506</v>
      </c>
      <c r="J495" s="216">
        <v>0</v>
      </c>
      <c r="K495" s="219" t="s">
        <v>3365</v>
      </c>
      <c r="L495" s="216">
        <v>0</v>
      </c>
      <c r="M495" s="216">
        <v>0</v>
      </c>
      <c r="N495" s="216">
        <v>2720</v>
      </c>
      <c r="O495" s="216">
        <v>0</v>
      </c>
      <c r="P495" s="216">
        <v>1</v>
      </c>
      <c r="Q495" s="216">
        <v>1</v>
      </c>
      <c r="R495" s="350" t="str">
        <f t="shared" si="75"/>
        <v>우유 탱크 Lv.14</v>
      </c>
      <c r="S495" s="216">
        <v>14</v>
      </c>
      <c r="T495" s="216">
        <v>0</v>
      </c>
      <c r="U495" s="210">
        <v>9</v>
      </c>
      <c r="V495" s="210">
        <v>11070</v>
      </c>
      <c r="W495" s="216">
        <v>21</v>
      </c>
      <c r="X495" s="216" t="s">
        <v>819</v>
      </c>
      <c r="Y495" s="216">
        <v>24</v>
      </c>
      <c r="Z495" s="216">
        <v>2</v>
      </c>
      <c r="AA495" s="216"/>
      <c r="AB495" s="216"/>
      <c r="AC495" s="216"/>
      <c r="AD495" s="216"/>
      <c r="AE495" s="216"/>
      <c r="AF495" s="216"/>
      <c r="AG495" s="216"/>
      <c r="AH495" s="216"/>
      <c r="AI495" s="216"/>
      <c r="AJ495" s="216"/>
      <c r="AK495" s="216"/>
    </row>
    <row r="496" spans="1:37" s="42" customFormat="1">
      <c r="A496" s="216"/>
      <c r="B496" s="216">
        <v>6115</v>
      </c>
      <c r="C496" s="216" t="s">
        <v>809</v>
      </c>
      <c r="D496" s="216" t="s">
        <v>811</v>
      </c>
      <c r="E496" s="216" t="s">
        <v>505</v>
      </c>
      <c r="F496" s="350" t="str">
        <f>SUBSTITUTE( lng_iteminfo!$O$665,"{0}",S496 )</f>
        <v>우유 탱크 Lv.15</v>
      </c>
      <c r="G496" s="216">
        <v>0</v>
      </c>
      <c r="H496" s="216">
        <v>0</v>
      </c>
      <c r="I496" s="216" t="s">
        <v>506</v>
      </c>
      <c r="J496" s="216">
        <v>0</v>
      </c>
      <c r="K496" s="219" t="s">
        <v>1266</v>
      </c>
      <c r="L496" s="216">
        <v>0</v>
      </c>
      <c r="M496" s="216">
        <v>0</v>
      </c>
      <c r="N496" s="216">
        <v>3240</v>
      </c>
      <c r="O496" s="216">
        <v>0</v>
      </c>
      <c r="P496" s="216">
        <v>1</v>
      </c>
      <c r="Q496" s="216">
        <v>1</v>
      </c>
      <c r="R496" s="350" t="str">
        <f t="shared" si="75"/>
        <v>우유 탱크 Lv.15</v>
      </c>
      <c r="S496" s="216">
        <v>15</v>
      </c>
      <c r="T496" s="216">
        <v>0</v>
      </c>
      <c r="U496" s="210">
        <v>10</v>
      </c>
      <c r="V496" s="210">
        <v>13095</v>
      </c>
      <c r="W496" s="216">
        <v>22</v>
      </c>
      <c r="X496" s="216" t="s">
        <v>819</v>
      </c>
      <c r="Y496" s="216">
        <v>27</v>
      </c>
      <c r="Z496" s="216">
        <v>2</v>
      </c>
      <c r="AA496" s="216"/>
      <c r="AB496" s="216"/>
      <c r="AC496" s="216"/>
      <c r="AD496" s="216"/>
      <c r="AE496" s="216"/>
      <c r="AF496" s="216"/>
      <c r="AG496" s="216"/>
      <c r="AH496" s="216"/>
      <c r="AI496" s="216"/>
      <c r="AJ496" s="157"/>
      <c r="AK496" s="157"/>
    </row>
    <row r="497" spans="1:37" s="39" customFormat="1">
      <c r="A497" s="216"/>
      <c r="B497" s="216">
        <v>6116</v>
      </c>
      <c r="C497" s="216" t="s">
        <v>809</v>
      </c>
      <c r="D497" s="216" t="s">
        <v>811</v>
      </c>
      <c r="E497" s="216" t="s">
        <v>505</v>
      </c>
      <c r="F497" s="350" t="str">
        <f>SUBSTITUTE( lng_iteminfo!$O$665,"{0}",S497 )</f>
        <v>우유 탱크 Lv.16</v>
      </c>
      <c r="G497" s="216">
        <v>0</v>
      </c>
      <c r="H497" s="216">
        <v>0</v>
      </c>
      <c r="I497" s="216" t="s">
        <v>506</v>
      </c>
      <c r="J497" s="216">
        <v>0</v>
      </c>
      <c r="K497" s="219" t="s">
        <v>1266</v>
      </c>
      <c r="L497" s="216">
        <v>0</v>
      </c>
      <c r="M497" s="216">
        <v>0</v>
      </c>
      <c r="N497" s="216">
        <v>3420</v>
      </c>
      <c r="O497" s="216">
        <v>0</v>
      </c>
      <c r="P497" s="216">
        <v>1</v>
      </c>
      <c r="Q497" s="216">
        <v>1</v>
      </c>
      <c r="R497" s="350" t="str">
        <f t="shared" si="75"/>
        <v>우유 탱크 Lv.16</v>
      </c>
      <c r="S497" s="216">
        <v>16</v>
      </c>
      <c r="T497" s="216">
        <v>0</v>
      </c>
      <c r="U497" s="210">
        <v>11</v>
      </c>
      <c r="V497" s="210">
        <v>15975</v>
      </c>
      <c r="W497" s="216">
        <v>23</v>
      </c>
      <c r="X497" s="216" t="s">
        <v>819</v>
      </c>
      <c r="Y497" s="216">
        <v>30</v>
      </c>
      <c r="Z497" s="216">
        <v>2</v>
      </c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</row>
    <row r="498" spans="1:37" s="39" customFormat="1">
      <c r="A498" s="216"/>
      <c r="B498" s="216">
        <v>6117</v>
      </c>
      <c r="C498" s="216" t="s">
        <v>809</v>
      </c>
      <c r="D498" s="216" t="s">
        <v>811</v>
      </c>
      <c r="E498" s="216" t="s">
        <v>505</v>
      </c>
      <c r="F498" s="350" t="str">
        <f>SUBSTITUTE( lng_iteminfo!$O$665,"{0}",S498 )</f>
        <v>우유 탱크 Lv.17</v>
      </c>
      <c r="G498" s="216">
        <v>0</v>
      </c>
      <c r="H498" s="216">
        <v>0</v>
      </c>
      <c r="I498" s="216" t="s">
        <v>506</v>
      </c>
      <c r="J498" s="216">
        <v>0</v>
      </c>
      <c r="K498" s="219" t="s">
        <v>3366</v>
      </c>
      <c r="L498" s="216">
        <v>0</v>
      </c>
      <c r="M498" s="216">
        <v>0</v>
      </c>
      <c r="N498" s="216">
        <v>4410</v>
      </c>
      <c r="O498" s="216">
        <v>0</v>
      </c>
      <c r="P498" s="216">
        <v>1</v>
      </c>
      <c r="Q498" s="216">
        <v>1</v>
      </c>
      <c r="R498" s="350" t="str">
        <f t="shared" si="75"/>
        <v>우유 탱크 Lv.17</v>
      </c>
      <c r="S498" s="216">
        <v>17</v>
      </c>
      <c r="T498" s="216">
        <v>0</v>
      </c>
      <c r="U498" s="210">
        <v>12</v>
      </c>
      <c r="V498" s="210">
        <v>22207</v>
      </c>
      <c r="W498" s="216">
        <v>24</v>
      </c>
      <c r="X498" s="216" t="s">
        <v>820</v>
      </c>
      <c r="Y498" s="216">
        <v>33</v>
      </c>
      <c r="Z498" s="216">
        <v>2</v>
      </c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</row>
    <row r="499" spans="1:37" s="39" customFormat="1">
      <c r="A499" s="216"/>
      <c r="B499" s="216">
        <v>6118</v>
      </c>
      <c r="C499" s="216" t="s">
        <v>809</v>
      </c>
      <c r="D499" s="216" t="s">
        <v>811</v>
      </c>
      <c r="E499" s="216" t="s">
        <v>505</v>
      </c>
      <c r="F499" s="350" t="str">
        <f>SUBSTITUTE( lng_iteminfo!$O$665,"{0}",S499 )</f>
        <v>우유 탱크 Lv.18</v>
      </c>
      <c r="G499" s="216">
        <v>0</v>
      </c>
      <c r="H499" s="216">
        <v>0</v>
      </c>
      <c r="I499" s="216" t="s">
        <v>506</v>
      </c>
      <c r="J499" s="216">
        <v>0</v>
      </c>
      <c r="K499" s="219" t="s">
        <v>1267</v>
      </c>
      <c r="L499" s="216">
        <v>0</v>
      </c>
      <c r="M499" s="216">
        <v>0</v>
      </c>
      <c r="N499" s="216">
        <v>4680</v>
      </c>
      <c r="O499" s="216">
        <v>0</v>
      </c>
      <c r="P499" s="216">
        <v>1</v>
      </c>
      <c r="Q499" s="216">
        <v>1</v>
      </c>
      <c r="R499" s="350" t="str">
        <f t="shared" si="75"/>
        <v>우유 탱크 Lv.18</v>
      </c>
      <c r="S499" s="216">
        <v>18</v>
      </c>
      <c r="T499" s="216">
        <v>0</v>
      </c>
      <c r="U499" s="210">
        <v>13</v>
      </c>
      <c r="V499" s="210">
        <v>25987</v>
      </c>
      <c r="W499" s="216">
        <v>26</v>
      </c>
      <c r="X499" s="216" t="s">
        <v>820</v>
      </c>
      <c r="Y499" s="216">
        <v>36</v>
      </c>
      <c r="Z499" s="216">
        <v>2</v>
      </c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</row>
    <row r="500" spans="1:37" s="39" customFormat="1">
      <c r="A500" s="216"/>
      <c r="B500" s="216">
        <v>6119</v>
      </c>
      <c r="C500" s="216" t="s">
        <v>809</v>
      </c>
      <c r="D500" s="216" t="s">
        <v>811</v>
      </c>
      <c r="E500" s="216" t="s">
        <v>505</v>
      </c>
      <c r="F500" s="350" t="str">
        <f>SUBSTITUTE( lng_iteminfo!$O$665,"{0}",S500 )</f>
        <v>우유 탱크 Lv.19</v>
      </c>
      <c r="G500" s="216">
        <v>0</v>
      </c>
      <c r="H500" s="216">
        <v>0</v>
      </c>
      <c r="I500" s="216" t="s">
        <v>506</v>
      </c>
      <c r="J500" s="216">
        <v>0</v>
      </c>
      <c r="K500" s="219" t="s">
        <v>1267</v>
      </c>
      <c r="L500" s="216">
        <v>0</v>
      </c>
      <c r="M500" s="216">
        <v>0</v>
      </c>
      <c r="N500" s="216">
        <v>4950</v>
      </c>
      <c r="O500" s="216">
        <v>0</v>
      </c>
      <c r="P500" s="216">
        <v>1</v>
      </c>
      <c r="Q500" s="216">
        <v>1</v>
      </c>
      <c r="R500" s="350" t="str">
        <f t="shared" si="75"/>
        <v>우유 탱크 Lv.19</v>
      </c>
      <c r="S500" s="216">
        <v>19</v>
      </c>
      <c r="T500" s="216">
        <v>0</v>
      </c>
      <c r="U500" s="210">
        <v>14</v>
      </c>
      <c r="V500" s="210">
        <v>29977</v>
      </c>
      <c r="W500" s="216">
        <v>28</v>
      </c>
      <c r="X500" s="216" t="s">
        <v>820</v>
      </c>
      <c r="Y500" s="216">
        <v>40</v>
      </c>
      <c r="Z500" s="216">
        <v>2</v>
      </c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</row>
    <row r="501" spans="1:37" s="39" customFormat="1">
      <c r="A501" s="216"/>
      <c r="B501" s="216">
        <v>6120</v>
      </c>
      <c r="C501" s="216" t="s">
        <v>809</v>
      </c>
      <c r="D501" s="216" t="s">
        <v>811</v>
      </c>
      <c r="E501" s="216" t="s">
        <v>505</v>
      </c>
      <c r="F501" s="350" t="str">
        <f>SUBSTITUTE( lng_iteminfo!$O$665,"{0}",S501 )</f>
        <v>우유 탱크 Lv.20</v>
      </c>
      <c r="G501" s="216">
        <v>0</v>
      </c>
      <c r="H501" s="216">
        <v>0</v>
      </c>
      <c r="I501" s="216" t="s">
        <v>506</v>
      </c>
      <c r="J501" s="216">
        <v>0</v>
      </c>
      <c r="K501" s="219" t="s">
        <v>1267</v>
      </c>
      <c r="L501" s="216">
        <v>0</v>
      </c>
      <c r="M501" s="216">
        <v>0</v>
      </c>
      <c r="N501" s="216">
        <v>6120</v>
      </c>
      <c r="O501" s="216">
        <v>0</v>
      </c>
      <c r="P501" s="216">
        <v>1</v>
      </c>
      <c r="Q501" s="216">
        <v>1</v>
      </c>
      <c r="R501" s="350" t="str">
        <f t="shared" si="75"/>
        <v>우유 탱크 Lv.20</v>
      </c>
      <c r="S501" s="216">
        <v>20</v>
      </c>
      <c r="T501" s="216">
        <v>0</v>
      </c>
      <c r="U501" s="210">
        <v>15</v>
      </c>
      <c r="V501" s="210">
        <v>39060</v>
      </c>
      <c r="W501" s="216">
        <v>30</v>
      </c>
      <c r="X501" s="216" t="s">
        <v>820</v>
      </c>
      <c r="Y501" s="216">
        <v>45</v>
      </c>
      <c r="Z501" s="216">
        <v>2</v>
      </c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</row>
    <row r="502" spans="1:37" s="216" customFormat="1">
      <c r="B502" s="492">
        <v>6121</v>
      </c>
      <c r="C502" s="492" t="s">
        <v>809</v>
      </c>
      <c r="D502" s="492" t="s">
        <v>811</v>
      </c>
      <c r="E502" s="492" t="s">
        <v>505</v>
      </c>
      <c r="F502" s="350" t="str">
        <f>SUBSTITUTE( lng_iteminfo!$O$665,"{0}",S502 )</f>
        <v>우유 탱크 Lv.21</v>
      </c>
      <c r="G502" s="494">
        <v>0</v>
      </c>
      <c r="H502" s="494">
        <v>0</v>
      </c>
      <c r="I502" s="494" t="s">
        <v>506</v>
      </c>
      <c r="J502" s="494">
        <v>0</v>
      </c>
      <c r="K502" s="494" t="s">
        <v>6794</v>
      </c>
      <c r="L502" s="494">
        <v>0</v>
      </c>
      <c r="M502" s="494">
        <v>0</v>
      </c>
      <c r="N502" s="494">
        <v>31000</v>
      </c>
      <c r="O502" s="494">
        <v>0</v>
      </c>
      <c r="P502" s="494">
        <v>1</v>
      </c>
      <c r="Q502" s="494">
        <v>1</v>
      </c>
      <c r="R502" s="350" t="str">
        <f t="shared" si="75"/>
        <v>우유 탱크 Lv.21</v>
      </c>
      <c r="S502" s="496">
        <v>21</v>
      </c>
      <c r="T502" s="496">
        <v>0</v>
      </c>
      <c r="U502" s="496">
        <v>16</v>
      </c>
      <c r="V502" s="496">
        <v>59000</v>
      </c>
      <c r="W502" s="496">
        <v>33</v>
      </c>
      <c r="X502" s="496" t="s">
        <v>6796</v>
      </c>
      <c r="Y502" s="496">
        <v>50</v>
      </c>
      <c r="Z502" s="496">
        <v>2</v>
      </c>
    </row>
    <row r="503" spans="1:37" s="216" customFormat="1">
      <c r="B503" s="492">
        <v>6122</v>
      </c>
      <c r="C503" s="492" t="s">
        <v>809</v>
      </c>
      <c r="D503" s="492" t="s">
        <v>811</v>
      </c>
      <c r="E503" s="492" t="s">
        <v>505</v>
      </c>
      <c r="F503" s="350" t="str">
        <f>SUBSTITUTE( lng_iteminfo!$O$665,"{0}",S503 )</f>
        <v>우유 탱크 Lv.22</v>
      </c>
      <c r="G503" s="494">
        <v>0</v>
      </c>
      <c r="H503" s="494">
        <v>0</v>
      </c>
      <c r="I503" s="494" t="s">
        <v>506</v>
      </c>
      <c r="J503" s="494">
        <v>0</v>
      </c>
      <c r="K503" s="494" t="s">
        <v>6794</v>
      </c>
      <c r="L503" s="494">
        <v>0</v>
      </c>
      <c r="M503" s="494">
        <v>0</v>
      </c>
      <c r="N503" s="494">
        <v>155000</v>
      </c>
      <c r="O503" s="494">
        <v>0</v>
      </c>
      <c r="P503" s="494">
        <v>1</v>
      </c>
      <c r="Q503" s="494">
        <v>1</v>
      </c>
      <c r="R503" s="350" t="str">
        <f t="shared" si="75"/>
        <v>우유 탱크 Lv.22</v>
      </c>
      <c r="S503" s="496">
        <v>22</v>
      </c>
      <c r="T503" s="496">
        <v>0</v>
      </c>
      <c r="U503" s="496">
        <v>20</v>
      </c>
      <c r="V503" s="496">
        <v>89000</v>
      </c>
      <c r="W503" s="496">
        <v>36</v>
      </c>
      <c r="X503" s="496" t="s">
        <v>6796</v>
      </c>
      <c r="Y503" s="496">
        <v>54</v>
      </c>
      <c r="Z503" s="496">
        <v>2</v>
      </c>
    </row>
    <row r="504" spans="1:37" s="216" customFormat="1">
      <c r="B504" s="492">
        <v>6123</v>
      </c>
      <c r="C504" s="492" t="s">
        <v>809</v>
      </c>
      <c r="D504" s="492" t="s">
        <v>811</v>
      </c>
      <c r="E504" s="492" t="s">
        <v>505</v>
      </c>
      <c r="F504" s="350" t="str">
        <f>SUBSTITUTE( lng_iteminfo!$O$665,"{0}",S504 )</f>
        <v>우유 탱크 Lv.23</v>
      </c>
      <c r="G504" s="494">
        <v>0</v>
      </c>
      <c r="H504" s="494">
        <v>0</v>
      </c>
      <c r="I504" s="494" t="s">
        <v>506</v>
      </c>
      <c r="J504" s="494">
        <v>0</v>
      </c>
      <c r="K504" s="494" t="s">
        <v>6794</v>
      </c>
      <c r="L504" s="494">
        <v>0</v>
      </c>
      <c r="M504" s="494">
        <v>0</v>
      </c>
      <c r="N504" s="494">
        <v>775000</v>
      </c>
      <c r="O504" s="494">
        <v>0</v>
      </c>
      <c r="P504" s="494">
        <v>1</v>
      </c>
      <c r="Q504" s="494">
        <v>1</v>
      </c>
      <c r="R504" s="350" t="str">
        <f t="shared" si="75"/>
        <v>우유 탱크 Lv.23</v>
      </c>
      <c r="S504" s="496">
        <v>23</v>
      </c>
      <c r="T504" s="496">
        <v>0</v>
      </c>
      <c r="U504" s="496">
        <v>23</v>
      </c>
      <c r="V504" s="496">
        <v>134000</v>
      </c>
      <c r="W504" s="496">
        <v>39</v>
      </c>
      <c r="X504" s="496" t="s">
        <v>6796</v>
      </c>
      <c r="Y504" s="496">
        <v>58</v>
      </c>
      <c r="Z504" s="496">
        <v>2</v>
      </c>
    </row>
    <row r="505" spans="1:37" s="216" customFormat="1">
      <c r="B505" s="493">
        <v>6124</v>
      </c>
      <c r="C505" s="493" t="s">
        <v>809</v>
      </c>
      <c r="D505" s="493" t="s">
        <v>811</v>
      </c>
      <c r="E505" s="493" t="s">
        <v>505</v>
      </c>
      <c r="F505" s="350" t="str">
        <f>SUBSTITUTE( lng_iteminfo!$O$665,"{0}",S505 )</f>
        <v>우유 탱크 Lv.24</v>
      </c>
      <c r="G505" s="495">
        <v>0</v>
      </c>
      <c r="H505" s="495">
        <v>0</v>
      </c>
      <c r="I505" s="495" t="s">
        <v>506</v>
      </c>
      <c r="J505" s="495">
        <v>0</v>
      </c>
      <c r="K505" s="495" t="s">
        <v>6795</v>
      </c>
      <c r="L505" s="495">
        <v>0</v>
      </c>
      <c r="M505" s="495">
        <v>0</v>
      </c>
      <c r="N505" s="495">
        <v>930000</v>
      </c>
      <c r="O505" s="495">
        <v>0</v>
      </c>
      <c r="P505" s="495">
        <v>1</v>
      </c>
      <c r="Q505" s="495">
        <v>1</v>
      </c>
      <c r="R505" s="350" t="str">
        <f t="shared" si="75"/>
        <v>우유 탱크 Lv.24</v>
      </c>
      <c r="S505" s="497">
        <v>24</v>
      </c>
      <c r="T505" s="497">
        <v>0</v>
      </c>
      <c r="U505" s="497">
        <v>27</v>
      </c>
      <c r="V505" s="497">
        <v>160800</v>
      </c>
      <c r="W505" s="497">
        <v>41</v>
      </c>
      <c r="X505" s="497" t="s">
        <v>6797</v>
      </c>
      <c r="Y505" s="498">
        <v>61</v>
      </c>
      <c r="Z505" s="497">
        <v>2</v>
      </c>
    </row>
    <row r="506" spans="1:37" s="216" customFormat="1">
      <c r="B506" s="493">
        <v>6125</v>
      </c>
      <c r="C506" s="493" t="s">
        <v>809</v>
      </c>
      <c r="D506" s="493" t="s">
        <v>811</v>
      </c>
      <c r="E506" s="493" t="s">
        <v>505</v>
      </c>
      <c r="F506" s="350" t="str">
        <f>SUBSTITUTE( lng_iteminfo!$O$665,"{0}",S506 )</f>
        <v>우유 탱크 Lv.25</v>
      </c>
      <c r="G506" s="495">
        <v>0</v>
      </c>
      <c r="H506" s="495">
        <v>0</v>
      </c>
      <c r="I506" s="495" t="s">
        <v>506</v>
      </c>
      <c r="J506" s="495">
        <v>0</v>
      </c>
      <c r="K506" s="495" t="s">
        <v>6795</v>
      </c>
      <c r="L506" s="495">
        <v>0</v>
      </c>
      <c r="M506" s="495">
        <v>0</v>
      </c>
      <c r="N506" s="495">
        <v>1116000</v>
      </c>
      <c r="O506" s="495">
        <v>0</v>
      </c>
      <c r="P506" s="495">
        <v>1</v>
      </c>
      <c r="Q506" s="495">
        <v>1</v>
      </c>
      <c r="R506" s="350" t="str">
        <f t="shared" si="75"/>
        <v>우유 탱크 Lv.25</v>
      </c>
      <c r="S506" s="497">
        <v>25</v>
      </c>
      <c r="T506" s="497">
        <v>0</v>
      </c>
      <c r="U506" s="497">
        <v>31</v>
      </c>
      <c r="V506" s="497">
        <v>193000</v>
      </c>
      <c r="W506" s="497">
        <v>42</v>
      </c>
      <c r="X506" s="497" t="s">
        <v>6797</v>
      </c>
      <c r="Y506" s="498">
        <v>63</v>
      </c>
      <c r="Z506" s="497">
        <v>2</v>
      </c>
    </row>
    <row r="507" spans="1:37" s="216" customFormat="1">
      <c r="B507" s="493">
        <v>6126</v>
      </c>
      <c r="C507" s="493" t="s">
        <v>809</v>
      </c>
      <c r="D507" s="493" t="s">
        <v>811</v>
      </c>
      <c r="E507" s="493" t="s">
        <v>505</v>
      </c>
      <c r="F507" s="350" t="str">
        <f>SUBSTITUTE( lng_iteminfo!$O$665,"{0}",S507 )</f>
        <v>우유 탱크 Lv.26</v>
      </c>
      <c r="G507" s="495">
        <v>0</v>
      </c>
      <c r="H507" s="495">
        <v>0</v>
      </c>
      <c r="I507" s="495" t="s">
        <v>506</v>
      </c>
      <c r="J507" s="495">
        <v>0</v>
      </c>
      <c r="K507" s="495" t="s">
        <v>6888</v>
      </c>
      <c r="L507" s="495">
        <v>0</v>
      </c>
      <c r="M507" s="495">
        <v>0</v>
      </c>
      <c r="N507" s="495">
        <v>1340000</v>
      </c>
      <c r="O507" s="495">
        <v>0</v>
      </c>
      <c r="P507" s="495">
        <v>1</v>
      </c>
      <c r="Q507" s="495">
        <v>1</v>
      </c>
      <c r="R507" s="350" t="str">
        <f t="shared" si="75"/>
        <v>우유 탱크 Lv.26</v>
      </c>
      <c r="S507" s="497">
        <v>26</v>
      </c>
      <c r="T507" s="497">
        <v>0</v>
      </c>
      <c r="U507" s="497">
        <v>35</v>
      </c>
      <c r="V507" s="497">
        <v>231600</v>
      </c>
      <c r="W507" s="497">
        <v>43</v>
      </c>
      <c r="X507" s="497" t="s">
        <v>6798</v>
      </c>
      <c r="Y507" s="498">
        <v>65</v>
      </c>
      <c r="Z507" s="497">
        <v>2</v>
      </c>
    </row>
    <row r="508" spans="1:37" s="216" customFormat="1">
      <c r="B508" s="493">
        <v>6127</v>
      </c>
      <c r="C508" s="493" t="s">
        <v>809</v>
      </c>
      <c r="D508" s="493" t="s">
        <v>811</v>
      </c>
      <c r="E508" s="493" t="s">
        <v>505</v>
      </c>
      <c r="F508" s="350" t="str">
        <f>SUBSTITUTE( lng_iteminfo!$O$665,"{0}",S508 )</f>
        <v>우유 탱크 Lv.27</v>
      </c>
      <c r="G508" s="495">
        <v>0</v>
      </c>
      <c r="H508" s="495">
        <v>0</v>
      </c>
      <c r="I508" s="495" t="s">
        <v>506</v>
      </c>
      <c r="J508" s="495">
        <v>0</v>
      </c>
      <c r="K508" s="495" t="s">
        <v>6888</v>
      </c>
      <c r="L508" s="495">
        <v>0</v>
      </c>
      <c r="M508" s="495">
        <v>0</v>
      </c>
      <c r="N508" s="495">
        <v>1608000</v>
      </c>
      <c r="O508" s="495">
        <v>0</v>
      </c>
      <c r="P508" s="495">
        <v>1</v>
      </c>
      <c r="Q508" s="495">
        <v>1</v>
      </c>
      <c r="R508" s="350" t="str">
        <f t="shared" si="75"/>
        <v>우유 탱크 Lv.27</v>
      </c>
      <c r="S508" s="497">
        <v>27</v>
      </c>
      <c r="T508" s="497">
        <v>0</v>
      </c>
      <c r="U508" s="497">
        <v>39</v>
      </c>
      <c r="V508" s="497">
        <v>278000</v>
      </c>
      <c r="W508" s="497">
        <v>44</v>
      </c>
      <c r="X508" s="497" t="s">
        <v>6798</v>
      </c>
      <c r="Y508" s="498">
        <v>67</v>
      </c>
      <c r="Z508" s="497">
        <v>2</v>
      </c>
    </row>
    <row r="509" spans="1:37" s="216" customFormat="1">
      <c r="B509" s="493">
        <v>6128</v>
      </c>
      <c r="C509" s="493" t="s">
        <v>809</v>
      </c>
      <c r="D509" s="493" t="s">
        <v>811</v>
      </c>
      <c r="E509" s="493" t="s">
        <v>505</v>
      </c>
      <c r="F509" s="350" t="str">
        <f>SUBSTITUTE( lng_iteminfo!$O$665,"{0}",S509 )</f>
        <v>우유 탱크 Lv.28</v>
      </c>
      <c r="G509" s="495">
        <v>0</v>
      </c>
      <c r="H509" s="495">
        <v>0</v>
      </c>
      <c r="I509" s="495" t="s">
        <v>506</v>
      </c>
      <c r="J509" s="495">
        <v>0</v>
      </c>
      <c r="K509" s="495" t="s">
        <v>6888</v>
      </c>
      <c r="L509" s="495">
        <v>0</v>
      </c>
      <c r="M509" s="495">
        <v>0</v>
      </c>
      <c r="N509" s="495">
        <v>1930000</v>
      </c>
      <c r="O509" s="495">
        <v>0</v>
      </c>
      <c r="P509" s="495">
        <v>1</v>
      </c>
      <c r="Q509" s="495">
        <v>1</v>
      </c>
      <c r="R509" s="350" t="str">
        <f t="shared" si="75"/>
        <v>우유 탱크 Lv.28</v>
      </c>
      <c r="S509" s="497">
        <v>28</v>
      </c>
      <c r="T509" s="497">
        <v>0</v>
      </c>
      <c r="U509" s="497">
        <v>43</v>
      </c>
      <c r="V509" s="497">
        <v>333600</v>
      </c>
      <c r="W509" s="497">
        <v>45</v>
      </c>
      <c r="X509" s="497" t="s">
        <v>6798</v>
      </c>
      <c r="Y509" s="498">
        <v>69</v>
      </c>
      <c r="Z509" s="497">
        <v>2</v>
      </c>
    </row>
    <row r="510" spans="1:37" s="39" customFormat="1">
      <c r="A510" s="197" t="s">
        <v>1617</v>
      </c>
      <c r="B510" s="197"/>
      <c r="C510" s="197"/>
      <c r="D510" s="197"/>
      <c r="E510" s="197"/>
      <c r="F510" s="197"/>
      <c r="G510" s="197"/>
      <c r="H510" s="197"/>
      <c r="I510" s="197"/>
      <c r="J510" s="197"/>
      <c r="K510" s="156"/>
      <c r="L510" s="197"/>
      <c r="M510" s="197"/>
      <c r="N510" s="197"/>
      <c r="O510" s="197"/>
      <c r="P510" s="197"/>
      <c r="Q510" s="197"/>
      <c r="R510" s="197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216"/>
      <c r="AF510" s="216"/>
      <c r="AG510" s="157"/>
      <c r="AH510" s="157"/>
      <c r="AI510" s="157"/>
      <c r="AJ510" s="216"/>
      <c r="AK510" s="216"/>
    </row>
    <row r="511" spans="1:37" s="39" customFormat="1">
      <c r="A511" s="157" t="s">
        <v>3367</v>
      </c>
      <c r="B511" s="157" t="s">
        <v>3368</v>
      </c>
      <c r="C511" s="157" t="s">
        <v>3369</v>
      </c>
      <c r="D511" s="157" t="s">
        <v>3370</v>
      </c>
      <c r="E511" s="157" t="s">
        <v>3371</v>
      </c>
      <c r="F511" s="157" t="s">
        <v>3372</v>
      </c>
      <c r="G511" s="157" t="s">
        <v>3373</v>
      </c>
      <c r="H511" s="157" t="s">
        <v>3374</v>
      </c>
      <c r="I511" s="157" t="s">
        <v>3375</v>
      </c>
      <c r="J511" s="157" t="s">
        <v>3376</v>
      </c>
      <c r="K511" s="157" t="s">
        <v>3377</v>
      </c>
      <c r="L511" s="157" t="s">
        <v>3378</v>
      </c>
      <c r="M511" s="157" t="s">
        <v>3379</v>
      </c>
      <c r="N511" s="157" t="s">
        <v>719</v>
      </c>
      <c r="O511" s="157" t="s">
        <v>3380</v>
      </c>
      <c r="P511" s="157" t="s">
        <v>3381</v>
      </c>
      <c r="Q511" s="157" t="s">
        <v>3382</v>
      </c>
      <c r="R511" s="157" t="s">
        <v>3383</v>
      </c>
      <c r="S511" s="157" t="s">
        <v>3384</v>
      </c>
      <c r="T511" s="157" t="s">
        <v>451</v>
      </c>
      <c r="U511" s="157" t="s">
        <v>452</v>
      </c>
      <c r="V511" s="157" t="s">
        <v>453</v>
      </c>
      <c r="W511" s="157" t="s">
        <v>457</v>
      </c>
      <c r="X511" s="157" t="s">
        <v>3385</v>
      </c>
      <c r="Y511" s="157" t="s">
        <v>2353</v>
      </c>
      <c r="Z511" s="157" t="s">
        <v>3386</v>
      </c>
      <c r="AA511" s="157"/>
      <c r="AB511" s="157"/>
      <c r="AC511" s="157"/>
      <c r="AD511" s="157"/>
      <c r="AE511" s="157"/>
      <c r="AF511" s="157"/>
      <c r="AG511" s="216"/>
      <c r="AH511" s="216"/>
      <c r="AI511" s="216"/>
      <c r="AJ511" s="216"/>
      <c r="AK511" s="216"/>
    </row>
    <row r="512" spans="1:37" s="39" customFormat="1">
      <c r="A512" s="216"/>
      <c r="B512" s="216">
        <v>6200</v>
      </c>
      <c r="C512" s="216" t="s">
        <v>809</v>
      </c>
      <c r="D512" s="216" t="s">
        <v>1616</v>
      </c>
      <c r="E512" s="216" t="s">
        <v>505</v>
      </c>
      <c r="F512" s="216" t="str">
        <f>SUBSTITUTE( lng_iteminfo!$O$666,"{0}",S512 )</f>
        <v>품질향상 Lv.0</v>
      </c>
      <c r="G512" s="216">
        <v>0</v>
      </c>
      <c r="H512" s="216">
        <v>0</v>
      </c>
      <c r="I512" s="216" t="s">
        <v>506</v>
      </c>
      <c r="J512" s="216">
        <v>0</v>
      </c>
      <c r="K512" s="219" t="s">
        <v>1268</v>
      </c>
      <c r="L512" s="216">
        <v>0</v>
      </c>
      <c r="M512" s="216">
        <v>0</v>
      </c>
      <c r="N512" s="210">
        <v>0</v>
      </c>
      <c r="O512" s="216">
        <v>0</v>
      </c>
      <c r="P512" s="216">
        <v>1</v>
      </c>
      <c r="Q512" s="216">
        <v>1</v>
      </c>
      <c r="R512" s="216" t="str">
        <f>F512</f>
        <v>품질향상 Lv.0</v>
      </c>
      <c r="S512" s="216">
        <v>0</v>
      </c>
      <c r="T512" s="216">
        <v>0</v>
      </c>
      <c r="U512" s="210">
        <v>1</v>
      </c>
      <c r="V512" s="210">
        <v>0</v>
      </c>
      <c r="W512" s="216">
        <v>0</v>
      </c>
      <c r="X512" s="216" t="s">
        <v>886</v>
      </c>
      <c r="Y512" s="168">
        <v>12</v>
      </c>
      <c r="Z512" s="216">
        <v>3</v>
      </c>
      <c r="AA512" s="216"/>
      <c r="AB512" s="216"/>
      <c r="AC512" s="216"/>
      <c r="AD512" s="216"/>
      <c r="AE512" s="216"/>
      <c r="AF512" s="216"/>
      <c r="AG512" s="216"/>
      <c r="AH512" s="216"/>
      <c r="AI512" s="216"/>
      <c r="AJ512" s="216"/>
      <c r="AK512" s="216"/>
    </row>
    <row r="513" spans="1:37" s="39" customFormat="1">
      <c r="A513" s="216"/>
      <c r="B513" s="216">
        <v>6201</v>
      </c>
      <c r="C513" s="216" t="s">
        <v>809</v>
      </c>
      <c r="D513" s="216" t="s">
        <v>1616</v>
      </c>
      <c r="E513" s="216" t="s">
        <v>505</v>
      </c>
      <c r="F513" s="350" t="str">
        <f>SUBSTITUTE( lng_iteminfo!$O$666,"{0}",S513 )</f>
        <v>품질향상 Lv.1</v>
      </c>
      <c r="G513" s="216">
        <v>0</v>
      </c>
      <c r="H513" s="216">
        <v>0</v>
      </c>
      <c r="I513" s="216" t="s">
        <v>506</v>
      </c>
      <c r="J513" s="216">
        <v>0</v>
      </c>
      <c r="K513" s="219" t="s">
        <v>1268</v>
      </c>
      <c r="L513" s="216">
        <v>0</v>
      </c>
      <c r="M513" s="216">
        <v>0</v>
      </c>
      <c r="N513" s="210">
        <v>930</v>
      </c>
      <c r="O513" s="216">
        <v>0</v>
      </c>
      <c r="P513" s="216">
        <v>1</v>
      </c>
      <c r="Q513" s="216">
        <v>1</v>
      </c>
      <c r="R513" s="350" t="str">
        <f t="shared" ref="R513:R540" si="76">F513</f>
        <v>품질향상 Lv.1</v>
      </c>
      <c r="S513" s="216">
        <v>1</v>
      </c>
      <c r="T513" s="216">
        <v>0</v>
      </c>
      <c r="U513" s="210">
        <v>4</v>
      </c>
      <c r="V513" s="210">
        <v>670</v>
      </c>
      <c r="W513" s="216">
        <v>1</v>
      </c>
      <c r="X513" s="216" t="s">
        <v>843</v>
      </c>
      <c r="Y513" s="168">
        <v>12</v>
      </c>
      <c r="Z513" s="216">
        <v>3</v>
      </c>
      <c r="AA513" s="216"/>
      <c r="AB513" s="216"/>
      <c r="AC513" s="216"/>
      <c r="AD513" s="216"/>
      <c r="AE513" s="216"/>
      <c r="AF513" s="216"/>
      <c r="AG513" s="216"/>
      <c r="AH513" s="216"/>
      <c r="AI513" s="216"/>
      <c r="AJ513" s="216"/>
      <c r="AK513" s="216"/>
    </row>
    <row r="514" spans="1:37" s="39" customFormat="1">
      <c r="A514" s="216"/>
      <c r="B514" s="216">
        <v>6202</v>
      </c>
      <c r="C514" s="216" t="s">
        <v>809</v>
      </c>
      <c r="D514" s="216" t="s">
        <v>1616</v>
      </c>
      <c r="E514" s="216" t="s">
        <v>505</v>
      </c>
      <c r="F514" s="350" t="str">
        <f>SUBSTITUTE( lng_iteminfo!$O$666,"{0}",S514 )</f>
        <v>품질향상 Lv.2</v>
      </c>
      <c r="G514" s="216">
        <v>0</v>
      </c>
      <c r="H514" s="216">
        <v>0</v>
      </c>
      <c r="I514" s="216" t="s">
        <v>506</v>
      </c>
      <c r="J514" s="216">
        <v>0</v>
      </c>
      <c r="K514" s="219" t="s">
        <v>1269</v>
      </c>
      <c r="L514" s="216">
        <v>0</v>
      </c>
      <c r="M514" s="216">
        <v>0</v>
      </c>
      <c r="N514" s="210">
        <v>1130</v>
      </c>
      <c r="O514" s="216">
        <v>0</v>
      </c>
      <c r="P514" s="216">
        <v>1</v>
      </c>
      <c r="Q514" s="216">
        <v>1</v>
      </c>
      <c r="R514" s="350" t="str">
        <f t="shared" si="76"/>
        <v>품질향상 Lv.2</v>
      </c>
      <c r="S514" s="216">
        <v>2</v>
      </c>
      <c r="T514" s="216">
        <v>0</v>
      </c>
      <c r="U514" s="210">
        <v>5</v>
      </c>
      <c r="V514" s="210">
        <v>1000</v>
      </c>
      <c r="W514" s="216">
        <v>2</v>
      </c>
      <c r="X514" s="216" t="s">
        <v>844</v>
      </c>
      <c r="Y514" s="168">
        <v>14</v>
      </c>
      <c r="Z514" s="216">
        <v>3</v>
      </c>
      <c r="AA514" s="216"/>
      <c r="AB514" s="216"/>
      <c r="AC514" s="216"/>
      <c r="AD514" s="216"/>
      <c r="AE514" s="216"/>
      <c r="AF514" s="216"/>
      <c r="AG514" s="216"/>
      <c r="AH514" s="216"/>
      <c r="AI514" s="216"/>
      <c r="AJ514" s="216"/>
      <c r="AK514" s="216"/>
    </row>
    <row r="515" spans="1:37" s="39" customFormat="1">
      <c r="A515" s="216"/>
      <c r="B515" s="216">
        <v>6203</v>
      </c>
      <c r="C515" s="216" t="s">
        <v>809</v>
      </c>
      <c r="D515" s="216" t="s">
        <v>1616</v>
      </c>
      <c r="E515" s="216" t="s">
        <v>505</v>
      </c>
      <c r="F515" s="350" t="str">
        <f>SUBSTITUTE( lng_iteminfo!$O$666,"{0}",S515 )</f>
        <v>품질향상 Lv.3</v>
      </c>
      <c r="G515" s="216">
        <v>0</v>
      </c>
      <c r="H515" s="216">
        <v>0</v>
      </c>
      <c r="I515" s="216" t="s">
        <v>506</v>
      </c>
      <c r="J515" s="216">
        <v>0</v>
      </c>
      <c r="K515" s="219" t="s">
        <v>1269</v>
      </c>
      <c r="L515" s="216">
        <v>0</v>
      </c>
      <c r="M515" s="216">
        <v>0</v>
      </c>
      <c r="N515" s="210">
        <v>1330</v>
      </c>
      <c r="O515" s="216">
        <v>0</v>
      </c>
      <c r="P515" s="216">
        <v>1</v>
      </c>
      <c r="Q515" s="216">
        <v>1</v>
      </c>
      <c r="R515" s="350" t="str">
        <f t="shared" si="76"/>
        <v>품질향상 Lv.3</v>
      </c>
      <c r="S515" s="216">
        <v>3</v>
      </c>
      <c r="T515" s="216">
        <v>0</v>
      </c>
      <c r="U515" s="210">
        <v>5</v>
      </c>
      <c r="V515" s="210">
        <v>1830</v>
      </c>
      <c r="W515" s="216">
        <v>3</v>
      </c>
      <c r="X515" s="216" t="s">
        <v>844</v>
      </c>
      <c r="Y515" s="168">
        <v>16</v>
      </c>
      <c r="Z515" s="216">
        <v>3</v>
      </c>
      <c r="AA515" s="216"/>
      <c r="AB515" s="216"/>
      <c r="AC515" s="216"/>
      <c r="AD515" s="216"/>
      <c r="AE515" s="216"/>
      <c r="AF515" s="216"/>
      <c r="AG515" s="216"/>
      <c r="AH515" s="216"/>
      <c r="AI515" s="216"/>
      <c r="AJ515" s="216"/>
      <c r="AK515" s="216"/>
    </row>
    <row r="516" spans="1:37" s="39" customFormat="1">
      <c r="A516" s="216"/>
      <c r="B516" s="216">
        <v>6204</v>
      </c>
      <c r="C516" s="216" t="s">
        <v>809</v>
      </c>
      <c r="D516" s="216" t="s">
        <v>1616</v>
      </c>
      <c r="E516" s="216" t="s">
        <v>505</v>
      </c>
      <c r="F516" s="350" t="str">
        <f>SUBSTITUTE( lng_iteminfo!$O$666,"{0}",S516 )</f>
        <v>품질향상 Lv.4</v>
      </c>
      <c r="G516" s="216">
        <v>0</v>
      </c>
      <c r="H516" s="216">
        <v>0</v>
      </c>
      <c r="I516" s="216" t="s">
        <v>506</v>
      </c>
      <c r="J516" s="216">
        <v>0</v>
      </c>
      <c r="K516" s="219" t="s">
        <v>1269</v>
      </c>
      <c r="L516" s="216">
        <v>0</v>
      </c>
      <c r="M516" s="216">
        <v>0</v>
      </c>
      <c r="N516" s="210">
        <v>1690</v>
      </c>
      <c r="O516" s="216">
        <v>0</v>
      </c>
      <c r="P516" s="216">
        <v>1</v>
      </c>
      <c r="Q516" s="216">
        <v>1</v>
      </c>
      <c r="R516" s="350" t="str">
        <f t="shared" si="76"/>
        <v>품질향상 Lv.4</v>
      </c>
      <c r="S516" s="216">
        <v>4</v>
      </c>
      <c r="T516" s="216">
        <v>0</v>
      </c>
      <c r="U516" s="210">
        <v>5</v>
      </c>
      <c r="V516" s="210">
        <v>2400</v>
      </c>
      <c r="W516" s="216">
        <v>4</v>
      </c>
      <c r="X516" s="216" t="s">
        <v>844</v>
      </c>
      <c r="Y516" s="168">
        <v>18</v>
      </c>
      <c r="Z516" s="216">
        <v>3</v>
      </c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  <c r="AK516" s="216"/>
    </row>
    <row r="517" spans="1:37" s="39" customFormat="1">
      <c r="A517" s="216"/>
      <c r="B517" s="216">
        <v>6205</v>
      </c>
      <c r="C517" s="216" t="s">
        <v>809</v>
      </c>
      <c r="D517" s="216" t="s">
        <v>1616</v>
      </c>
      <c r="E517" s="216" t="s">
        <v>505</v>
      </c>
      <c r="F517" s="350" t="str">
        <f>SUBSTITUTE( lng_iteminfo!$O$666,"{0}",S517 )</f>
        <v>품질향상 Lv.5</v>
      </c>
      <c r="G517" s="216">
        <v>0</v>
      </c>
      <c r="H517" s="216">
        <v>0</v>
      </c>
      <c r="I517" s="216" t="s">
        <v>506</v>
      </c>
      <c r="J517" s="216">
        <v>0</v>
      </c>
      <c r="K517" s="219" t="s">
        <v>1270</v>
      </c>
      <c r="L517" s="216">
        <v>0</v>
      </c>
      <c r="M517" s="216">
        <v>0</v>
      </c>
      <c r="N517" s="210">
        <v>1910</v>
      </c>
      <c r="O517" s="216">
        <v>0</v>
      </c>
      <c r="P517" s="216">
        <v>1</v>
      </c>
      <c r="Q517" s="216">
        <v>1</v>
      </c>
      <c r="R517" s="350" t="str">
        <f t="shared" si="76"/>
        <v>품질향상 Lv.5</v>
      </c>
      <c r="S517" s="216">
        <v>5</v>
      </c>
      <c r="T517" s="216">
        <v>0</v>
      </c>
      <c r="U517" s="210">
        <v>6</v>
      </c>
      <c r="V517" s="210">
        <v>3030</v>
      </c>
      <c r="W517" s="216">
        <v>5</v>
      </c>
      <c r="X517" s="216" t="s">
        <v>845</v>
      </c>
      <c r="Y517" s="168">
        <v>20</v>
      </c>
      <c r="Z517" s="216">
        <v>3</v>
      </c>
      <c r="AA517" s="216"/>
      <c r="AB517" s="216"/>
      <c r="AC517" s="216"/>
      <c r="AD517" s="216"/>
      <c r="AE517" s="216"/>
      <c r="AF517" s="216"/>
      <c r="AG517" s="216"/>
      <c r="AH517" s="216"/>
      <c r="AI517" s="216"/>
      <c r="AJ517" s="216"/>
      <c r="AK517" s="216"/>
    </row>
    <row r="518" spans="1:37" s="39" customFormat="1">
      <c r="A518" s="216"/>
      <c r="B518" s="216">
        <v>6206</v>
      </c>
      <c r="C518" s="216" t="s">
        <v>809</v>
      </c>
      <c r="D518" s="216" t="s">
        <v>1616</v>
      </c>
      <c r="E518" s="216" t="s">
        <v>505</v>
      </c>
      <c r="F518" s="350" t="str">
        <f>SUBSTITUTE( lng_iteminfo!$O$666,"{0}",S518 )</f>
        <v>품질향상 Lv.6</v>
      </c>
      <c r="G518" s="216">
        <v>0</v>
      </c>
      <c r="H518" s="216">
        <v>0</v>
      </c>
      <c r="I518" s="216" t="s">
        <v>506</v>
      </c>
      <c r="J518" s="216">
        <v>0</v>
      </c>
      <c r="K518" s="219" t="s">
        <v>1270</v>
      </c>
      <c r="L518" s="216">
        <v>0</v>
      </c>
      <c r="M518" s="216">
        <v>0</v>
      </c>
      <c r="N518" s="210">
        <v>2890</v>
      </c>
      <c r="O518" s="216">
        <v>0</v>
      </c>
      <c r="P518" s="216">
        <v>1</v>
      </c>
      <c r="Q518" s="216">
        <v>1</v>
      </c>
      <c r="R518" s="350" t="str">
        <f t="shared" si="76"/>
        <v>품질향상 Lv.6</v>
      </c>
      <c r="S518" s="216">
        <v>6</v>
      </c>
      <c r="T518" s="216">
        <v>0</v>
      </c>
      <c r="U518" s="210">
        <v>6</v>
      </c>
      <c r="V518" s="210">
        <v>5080</v>
      </c>
      <c r="W518" s="216">
        <v>6</v>
      </c>
      <c r="X518" s="216" t="s">
        <v>845</v>
      </c>
      <c r="Y518" s="168">
        <v>22</v>
      </c>
      <c r="Z518" s="216">
        <v>3</v>
      </c>
      <c r="AA518" s="216"/>
      <c r="AB518" s="216"/>
      <c r="AC518" s="216"/>
      <c r="AD518" s="216"/>
      <c r="AE518" s="216"/>
      <c r="AF518" s="216"/>
      <c r="AG518" s="216"/>
      <c r="AH518" s="216"/>
      <c r="AI518" s="216"/>
      <c r="AJ518" s="216"/>
      <c r="AK518" s="216"/>
    </row>
    <row r="519" spans="1:37" s="39" customFormat="1">
      <c r="A519" s="216"/>
      <c r="B519" s="216">
        <v>6207</v>
      </c>
      <c r="C519" s="216" t="s">
        <v>809</v>
      </c>
      <c r="D519" s="216" t="s">
        <v>1616</v>
      </c>
      <c r="E519" s="216" t="s">
        <v>505</v>
      </c>
      <c r="F519" s="350" t="str">
        <f>SUBSTITUTE( lng_iteminfo!$O$666,"{0}",S519 )</f>
        <v>품질향상 Lv.7</v>
      </c>
      <c r="G519" s="216">
        <v>0</v>
      </c>
      <c r="H519" s="216">
        <v>0</v>
      </c>
      <c r="I519" s="216" t="s">
        <v>506</v>
      </c>
      <c r="J519" s="216">
        <v>0</v>
      </c>
      <c r="K519" s="219" t="s">
        <v>1270</v>
      </c>
      <c r="L519" s="216">
        <v>0</v>
      </c>
      <c r="M519" s="216">
        <v>0</v>
      </c>
      <c r="N519" s="210">
        <v>3170</v>
      </c>
      <c r="O519" s="216">
        <v>0</v>
      </c>
      <c r="P519" s="216">
        <v>1</v>
      </c>
      <c r="Q519" s="216">
        <v>1</v>
      </c>
      <c r="R519" s="350" t="str">
        <f t="shared" si="76"/>
        <v>품질향상 Lv.7</v>
      </c>
      <c r="S519" s="216">
        <v>7</v>
      </c>
      <c r="T519" s="216">
        <v>0</v>
      </c>
      <c r="U519" s="210">
        <v>7</v>
      </c>
      <c r="V519" s="210">
        <v>6500</v>
      </c>
      <c r="W519" s="216">
        <v>7</v>
      </c>
      <c r="X519" s="216" t="s">
        <v>845</v>
      </c>
      <c r="Y519" s="168">
        <v>24</v>
      </c>
      <c r="Z519" s="216">
        <v>3</v>
      </c>
      <c r="AA519" s="216"/>
      <c r="AB519" s="216"/>
      <c r="AC519" s="216"/>
      <c r="AD519" s="216"/>
      <c r="AE519" s="216"/>
      <c r="AF519" s="216"/>
      <c r="AG519" s="216"/>
      <c r="AH519" s="216"/>
      <c r="AI519" s="216"/>
      <c r="AJ519" s="216"/>
      <c r="AK519" s="216"/>
    </row>
    <row r="520" spans="1:37" s="39" customFormat="1">
      <c r="A520" s="216"/>
      <c r="B520" s="216">
        <v>6208</v>
      </c>
      <c r="C520" s="216" t="s">
        <v>809</v>
      </c>
      <c r="D520" s="216" t="s">
        <v>1616</v>
      </c>
      <c r="E520" s="216" t="s">
        <v>505</v>
      </c>
      <c r="F520" s="350" t="str">
        <f>SUBSTITUTE( lng_iteminfo!$O$666,"{0}",S520 )</f>
        <v>품질향상 Lv.8</v>
      </c>
      <c r="G520" s="216">
        <v>0</v>
      </c>
      <c r="H520" s="216">
        <v>0</v>
      </c>
      <c r="I520" s="216" t="s">
        <v>506</v>
      </c>
      <c r="J520" s="216">
        <v>0</v>
      </c>
      <c r="K520" s="219" t="s">
        <v>1271</v>
      </c>
      <c r="L520" s="216">
        <v>0</v>
      </c>
      <c r="M520" s="216">
        <v>0</v>
      </c>
      <c r="N520" s="210">
        <v>3460</v>
      </c>
      <c r="O520" s="216">
        <v>0</v>
      </c>
      <c r="P520" s="216">
        <v>1</v>
      </c>
      <c r="Q520" s="216">
        <v>1</v>
      </c>
      <c r="R520" s="350" t="str">
        <f t="shared" si="76"/>
        <v>품질향상 Lv.8</v>
      </c>
      <c r="S520" s="216">
        <v>8</v>
      </c>
      <c r="T520" s="216">
        <v>0</v>
      </c>
      <c r="U520" s="210">
        <v>8</v>
      </c>
      <c r="V520" s="210">
        <v>8040</v>
      </c>
      <c r="W520" s="216">
        <v>8</v>
      </c>
      <c r="X520" s="216" t="s">
        <v>846</v>
      </c>
      <c r="Y520" s="168">
        <v>26</v>
      </c>
      <c r="Z520" s="216">
        <v>3</v>
      </c>
      <c r="AA520" s="216"/>
      <c r="AB520" s="216"/>
      <c r="AC520" s="216"/>
      <c r="AD520" s="216"/>
      <c r="AE520" s="216"/>
      <c r="AF520" s="216"/>
      <c r="AG520" s="216"/>
      <c r="AH520" s="216"/>
      <c r="AI520" s="216"/>
      <c r="AJ520" s="216"/>
      <c r="AK520" s="216"/>
    </row>
    <row r="521" spans="1:37" s="39" customFormat="1">
      <c r="A521" s="216"/>
      <c r="B521" s="216">
        <v>6209</v>
      </c>
      <c r="C521" s="216" t="s">
        <v>809</v>
      </c>
      <c r="D521" s="216" t="s">
        <v>1616</v>
      </c>
      <c r="E521" s="216" t="s">
        <v>505</v>
      </c>
      <c r="F521" s="350" t="str">
        <f>SUBSTITUTE( lng_iteminfo!$O$666,"{0}",S521 )</f>
        <v>품질향상 Lv.9</v>
      </c>
      <c r="G521" s="216">
        <v>0</v>
      </c>
      <c r="H521" s="216">
        <v>0</v>
      </c>
      <c r="I521" s="216" t="s">
        <v>506</v>
      </c>
      <c r="J521" s="216">
        <v>0</v>
      </c>
      <c r="K521" s="219" t="s">
        <v>1271</v>
      </c>
      <c r="L521" s="216">
        <v>0</v>
      </c>
      <c r="M521" s="216">
        <v>0</v>
      </c>
      <c r="N521" s="210">
        <v>4710</v>
      </c>
      <c r="O521" s="216">
        <v>0</v>
      </c>
      <c r="P521" s="216">
        <v>1</v>
      </c>
      <c r="Q521" s="216">
        <v>1</v>
      </c>
      <c r="R521" s="350" t="str">
        <f t="shared" si="76"/>
        <v>품질향상 Lv.9</v>
      </c>
      <c r="S521" s="216">
        <v>9</v>
      </c>
      <c r="T521" s="216">
        <v>0</v>
      </c>
      <c r="U521" s="210">
        <v>9</v>
      </c>
      <c r="V521" s="210">
        <v>11630</v>
      </c>
      <c r="W521" s="216">
        <v>9</v>
      </c>
      <c r="X521" s="216" t="s">
        <v>846</v>
      </c>
      <c r="Y521" s="168">
        <v>28</v>
      </c>
      <c r="Z521" s="216">
        <v>3</v>
      </c>
      <c r="AA521" s="216"/>
      <c r="AB521" s="216"/>
      <c r="AC521" s="216"/>
      <c r="AD521" s="216"/>
      <c r="AE521" s="216"/>
      <c r="AF521" s="216"/>
      <c r="AG521" s="216"/>
      <c r="AH521" s="216"/>
      <c r="AI521" s="216"/>
      <c r="AJ521" s="216"/>
      <c r="AK521" s="216"/>
    </row>
    <row r="522" spans="1:37" s="39" customFormat="1">
      <c r="A522" s="216"/>
      <c r="B522" s="216">
        <v>6210</v>
      </c>
      <c r="C522" s="216" t="s">
        <v>809</v>
      </c>
      <c r="D522" s="216" t="s">
        <v>1616</v>
      </c>
      <c r="E522" s="216" t="s">
        <v>505</v>
      </c>
      <c r="F522" s="350" t="str">
        <f>SUBSTITUTE( lng_iteminfo!$O$666,"{0}",S522 )</f>
        <v>품질향상 Lv.10</v>
      </c>
      <c r="G522" s="216">
        <v>0</v>
      </c>
      <c r="H522" s="216">
        <v>0</v>
      </c>
      <c r="I522" s="216" t="s">
        <v>506</v>
      </c>
      <c r="J522" s="216">
        <v>0</v>
      </c>
      <c r="K522" s="219" t="s">
        <v>1271</v>
      </c>
      <c r="L522" s="216">
        <v>0</v>
      </c>
      <c r="M522" s="216">
        <v>0</v>
      </c>
      <c r="N522" s="210">
        <v>5600</v>
      </c>
      <c r="O522" s="216">
        <v>0</v>
      </c>
      <c r="P522" s="216">
        <v>1</v>
      </c>
      <c r="Q522" s="216">
        <v>1</v>
      </c>
      <c r="R522" s="350" t="str">
        <f t="shared" si="76"/>
        <v>품질향상 Lv.10</v>
      </c>
      <c r="S522" s="216">
        <v>10</v>
      </c>
      <c r="T522" s="216">
        <v>0</v>
      </c>
      <c r="U522" s="210">
        <v>10</v>
      </c>
      <c r="V522" s="210">
        <v>13750</v>
      </c>
      <c r="W522" s="216">
        <v>10</v>
      </c>
      <c r="X522" s="216" t="s">
        <v>846</v>
      </c>
      <c r="Y522" s="168">
        <v>30</v>
      </c>
      <c r="Z522" s="216">
        <v>3</v>
      </c>
      <c r="AA522" s="216"/>
      <c r="AB522" s="216"/>
      <c r="AC522" s="216"/>
      <c r="AD522" s="216"/>
      <c r="AE522" s="216"/>
      <c r="AF522" s="216"/>
      <c r="AG522" s="216"/>
      <c r="AH522" s="216"/>
      <c r="AI522" s="216"/>
      <c r="AJ522" s="216"/>
      <c r="AK522" s="216"/>
    </row>
    <row r="523" spans="1:37" s="39" customFormat="1">
      <c r="A523" s="216"/>
      <c r="B523" s="216">
        <v>6211</v>
      </c>
      <c r="C523" s="216" t="s">
        <v>809</v>
      </c>
      <c r="D523" s="216" t="s">
        <v>1616</v>
      </c>
      <c r="E523" s="216" t="s">
        <v>505</v>
      </c>
      <c r="F523" s="350" t="str">
        <f>SUBSTITUTE( lng_iteminfo!$O$666,"{0}",S523 )</f>
        <v>품질향상 Lv.11</v>
      </c>
      <c r="G523" s="216">
        <v>0</v>
      </c>
      <c r="H523" s="216">
        <v>0</v>
      </c>
      <c r="I523" s="216" t="s">
        <v>506</v>
      </c>
      <c r="J523" s="216">
        <v>0</v>
      </c>
      <c r="K523" s="219" t="s">
        <v>1272</v>
      </c>
      <c r="L523" s="216">
        <v>0</v>
      </c>
      <c r="M523" s="216">
        <v>0</v>
      </c>
      <c r="N523" s="210">
        <v>6000</v>
      </c>
      <c r="O523" s="216">
        <v>0</v>
      </c>
      <c r="P523" s="216">
        <v>1</v>
      </c>
      <c r="Q523" s="216">
        <v>1</v>
      </c>
      <c r="R523" s="350" t="str">
        <f t="shared" si="76"/>
        <v>품질향상 Lv.11</v>
      </c>
      <c r="S523" s="216">
        <v>11</v>
      </c>
      <c r="T523" s="216">
        <v>0</v>
      </c>
      <c r="U523" s="210">
        <v>11</v>
      </c>
      <c r="V523" s="210">
        <v>16780</v>
      </c>
      <c r="W523" s="216">
        <v>11</v>
      </c>
      <c r="X523" s="216" t="s">
        <v>847</v>
      </c>
      <c r="Y523" s="168">
        <v>32</v>
      </c>
      <c r="Z523" s="216">
        <v>3</v>
      </c>
      <c r="AA523" s="216"/>
      <c r="AB523" s="216"/>
      <c r="AC523" s="216"/>
      <c r="AD523" s="216"/>
      <c r="AE523" s="216"/>
      <c r="AF523" s="216"/>
      <c r="AG523" s="216"/>
      <c r="AH523" s="216"/>
      <c r="AI523" s="216"/>
      <c r="AJ523" s="216"/>
      <c r="AK523" s="216"/>
    </row>
    <row r="524" spans="1:37" s="39" customFormat="1">
      <c r="A524" s="216"/>
      <c r="B524" s="216">
        <v>6212</v>
      </c>
      <c r="C524" s="216" t="s">
        <v>809</v>
      </c>
      <c r="D524" s="216" t="s">
        <v>1616</v>
      </c>
      <c r="E524" s="216" t="s">
        <v>505</v>
      </c>
      <c r="F524" s="350" t="str">
        <f>SUBSTITUTE( lng_iteminfo!$O$666,"{0}",S524 )</f>
        <v>품질향상 Lv.12</v>
      </c>
      <c r="G524" s="216">
        <v>0</v>
      </c>
      <c r="H524" s="216">
        <v>0</v>
      </c>
      <c r="I524" s="216" t="s">
        <v>506</v>
      </c>
      <c r="J524" s="216">
        <v>0</v>
      </c>
      <c r="K524" s="219" t="s">
        <v>1272</v>
      </c>
      <c r="L524" s="216">
        <v>0</v>
      </c>
      <c r="M524" s="216">
        <v>0</v>
      </c>
      <c r="N524" s="210">
        <v>7600</v>
      </c>
      <c r="O524" s="216">
        <v>0</v>
      </c>
      <c r="P524" s="216">
        <v>1</v>
      </c>
      <c r="Q524" s="216">
        <v>1</v>
      </c>
      <c r="R524" s="350" t="str">
        <f t="shared" si="76"/>
        <v>품질향상 Lv.12</v>
      </c>
      <c r="S524" s="216">
        <v>12</v>
      </c>
      <c r="T524" s="216">
        <v>0</v>
      </c>
      <c r="U524" s="210">
        <v>12</v>
      </c>
      <c r="V524" s="210">
        <v>23320</v>
      </c>
      <c r="W524" s="216">
        <v>12</v>
      </c>
      <c r="X524" s="216" t="s">
        <v>847</v>
      </c>
      <c r="Y524" s="168">
        <v>34</v>
      </c>
      <c r="Z524" s="216">
        <v>3</v>
      </c>
      <c r="AA524" s="216"/>
      <c r="AB524" s="216"/>
      <c r="AC524" s="216"/>
      <c r="AD524" s="216"/>
      <c r="AE524" s="216"/>
      <c r="AF524" s="216"/>
      <c r="AG524" s="216"/>
      <c r="AH524" s="216"/>
      <c r="AI524" s="216"/>
      <c r="AJ524" s="216"/>
      <c r="AK524" s="216"/>
    </row>
    <row r="525" spans="1:37" s="39" customFormat="1">
      <c r="A525" s="216"/>
      <c r="B525" s="216">
        <v>6213</v>
      </c>
      <c r="C525" s="216" t="s">
        <v>809</v>
      </c>
      <c r="D525" s="216" t="s">
        <v>1616</v>
      </c>
      <c r="E525" s="216" t="s">
        <v>505</v>
      </c>
      <c r="F525" s="350" t="str">
        <f>SUBSTITUTE( lng_iteminfo!$O$666,"{0}",S525 )</f>
        <v>품질향상 Lv.13</v>
      </c>
      <c r="G525" s="216">
        <v>0</v>
      </c>
      <c r="H525" s="216">
        <v>0</v>
      </c>
      <c r="I525" s="216" t="s">
        <v>506</v>
      </c>
      <c r="J525" s="216">
        <v>0</v>
      </c>
      <c r="K525" s="219" t="s">
        <v>1272</v>
      </c>
      <c r="L525" s="216">
        <v>0</v>
      </c>
      <c r="M525" s="216">
        <v>0</v>
      </c>
      <c r="N525" s="210">
        <v>8100</v>
      </c>
      <c r="O525" s="216">
        <v>0</v>
      </c>
      <c r="P525" s="216">
        <v>1</v>
      </c>
      <c r="Q525" s="216">
        <v>1</v>
      </c>
      <c r="R525" s="350" t="str">
        <f t="shared" si="76"/>
        <v>품질향상 Lv.13</v>
      </c>
      <c r="S525" s="216">
        <v>13</v>
      </c>
      <c r="T525" s="216">
        <v>0</v>
      </c>
      <c r="U525" s="210">
        <v>13</v>
      </c>
      <c r="V525" s="210">
        <v>27290</v>
      </c>
      <c r="W525" s="216">
        <v>13</v>
      </c>
      <c r="X525" s="216" t="s">
        <v>847</v>
      </c>
      <c r="Y525" s="168">
        <v>36</v>
      </c>
      <c r="Z525" s="216">
        <v>3</v>
      </c>
      <c r="AA525" s="216"/>
      <c r="AB525" s="216"/>
      <c r="AC525" s="216"/>
      <c r="AD525" s="216"/>
      <c r="AE525" s="216"/>
      <c r="AF525" s="216"/>
      <c r="AG525" s="216"/>
      <c r="AH525" s="216"/>
      <c r="AI525" s="216"/>
      <c r="AJ525" s="216"/>
      <c r="AK525" s="216"/>
    </row>
    <row r="526" spans="1:37" s="39" customFormat="1">
      <c r="A526" s="216"/>
      <c r="B526" s="216">
        <v>6214</v>
      </c>
      <c r="C526" s="216" t="s">
        <v>809</v>
      </c>
      <c r="D526" s="216" t="s">
        <v>1616</v>
      </c>
      <c r="E526" s="216" t="s">
        <v>505</v>
      </c>
      <c r="F526" s="350" t="str">
        <f>SUBSTITUTE( lng_iteminfo!$O$666,"{0}",S526 )</f>
        <v>품질향상 Lv.14</v>
      </c>
      <c r="G526" s="216">
        <v>0</v>
      </c>
      <c r="H526" s="216">
        <v>0</v>
      </c>
      <c r="I526" s="216" t="s">
        <v>506</v>
      </c>
      <c r="J526" s="216">
        <v>0</v>
      </c>
      <c r="K526" s="219" t="s">
        <v>1273</v>
      </c>
      <c r="L526" s="216">
        <v>0</v>
      </c>
      <c r="M526" s="216">
        <v>0</v>
      </c>
      <c r="N526" s="210">
        <v>8600</v>
      </c>
      <c r="O526" s="216">
        <v>0</v>
      </c>
      <c r="P526" s="216">
        <v>1</v>
      </c>
      <c r="Q526" s="216">
        <v>1</v>
      </c>
      <c r="R526" s="350" t="str">
        <f t="shared" si="76"/>
        <v>품질향상 Lv.14</v>
      </c>
      <c r="S526" s="216">
        <v>14</v>
      </c>
      <c r="T526" s="216">
        <v>0</v>
      </c>
      <c r="U526" s="210">
        <v>14</v>
      </c>
      <c r="V526" s="210">
        <v>31480</v>
      </c>
      <c r="W526" s="216">
        <v>14</v>
      </c>
      <c r="X526" s="216" t="s">
        <v>848</v>
      </c>
      <c r="Y526" s="168">
        <v>38</v>
      </c>
      <c r="Z526" s="216">
        <v>3</v>
      </c>
      <c r="AA526" s="216"/>
      <c r="AB526" s="216"/>
      <c r="AC526" s="216"/>
      <c r="AD526" s="216"/>
      <c r="AE526" s="216"/>
      <c r="AF526" s="216"/>
      <c r="AG526" s="216"/>
      <c r="AH526" s="216"/>
      <c r="AI526" s="216"/>
      <c r="AJ526" s="216"/>
      <c r="AK526" s="216"/>
    </row>
    <row r="527" spans="1:37" s="39" customFormat="1">
      <c r="A527" s="216"/>
      <c r="B527" s="216">
        <v>6215</v>
      </c>
      <c r="C527" s="216" t="s">
        <v>809</v>
      </c>
      <c r="D527" s="216" t="s">
        <v>1616</v>
      </c>
      <c r="E527" s="216" t="s">
        <v>505</v>
      </c>
      <c r="F527" s="350" t="str">
        <f>SUBSTITUTE( lng_iteminfo!$O$666,"{0}",S527 )</f>
        <v>품질향상 Lv.15</v>
      </c>
      <c r="G527" s="216">
        <v>0</v>
      </c>
      <c r="H527" s="216">
        <v>0</v>
      </c>
      <c r="I527" s="216" t="s">
        <v>506</v>
      </c>
      <c r="J527" s="216">
        <v>0</v>
      </c>
      <c r="K527" s="219" t="s">
        <v>1273</v>
      </c>
      <c r="L527" s="216">
        <v>0</v>
      </c>
      <c r="M527" s="216">
        <v>0</v>
      </c>
      <c r="N527" s="210">
        <v>10500</v>
      </c>
      <c r="O527" s="216">
        <v>0</v>
      </c>
      <c r="P527" s="216">
        <v>1</v>
      </c>
      <c r="Q527" s="216">
        <v>1</v>
      </c>
      <c r="R527" s="350" t="str">
        <f t="shared" si="76"/>
        <v>품질향상 Lv.15</v>
      </c>
      <c r="S527" s="216">
        <v>15</v>
      </c>
      <c r="T527" s="216">
        <v>0</v>
      </c>
      <c r="U527" s="210">
        <v>15</v>
      </c>
      <c r="V527" s="210">
        <v>41020</v>
      </c>
      <c r="W527" s="216">
        <v>15</v>
      </c>
      <c r="X527" s="216" t="s">
        <v>848</v>
      </c>
      <c r="Y527" s="168">
        <v>40</v>
      </c>
      <c r="Z527" s="216">
        <v>3</v>
      </c>
      <c r="AA527" s="216"/>
      <c r="AB527" s="216"/>
      <c r="AC527" s="216"/>
      <c r="AD527" s="216"/>
      <c r="AE527" s="216"/>
      <c r="AF527" s="216"/>
      <c r="AG527" s="216"/>
      <c r="AH527" s="216"/>
      <c r="AI527" s="216"/>
      <c r="AJ527" s="216"/>
      <c r="AK527" s="216"/>
    </row>
    <row r="528" spans="1:37" s="3" customFormat="1">
      <c r="A528" s="216"/>
      <c r="B528" s="216">
        <v>6216</v>
      </c>
      <c r="C528" s="216" t="s">
        <v>809</v>
      </c>
      <c r="D528" s="216" t="s">
        <v>1616</v>
      </c>
      <c r="E528" s="216" t="s">
        <v>505</v>
      </c>
      <c r="F528" s="350" t="str">
        <f>SUBSTITUTE( lng_iteminfo!$O$666,"{0}",S528 )</f>
        <v>품질향상 Lv.16</v>
      </c>
      <c r="G528" s="216">
        <v>0</v>
      </c>
      <c r="H528" s="216">
        <v>0</v>
      </c>
      <c r="I528" s="216" t="s">
        <v>506</v>
      </c>
      <c r="J528" s="216">
        <v>0</v>
      </c>
      <c r="K528" s="219" t="s">
        <v>1273</v>
      </c>
      <c r="L528" s="216">
        <v>0</v>
      </c>
      <c r="M528" s="216">
        <v>0</v>
      </c>
      <c r="N528" s="216">
        <v>11100</v>
      </c>
      <c r="O528" s="216">
        <v>0</v>
      </c>
      <c r="P528" s="216">
        <v>1</v>
      </c>
      <c r="Q528" s="216">
        <v>1</v>
      </c>
      <c r="R528" s="350" t="str">
        <f t="shared" si="76"/>
        <v>품질향상 Lv.16</v>
      </c>
      <c r="S528" s="216">
        <v>16</v>
      </c>
      <c r="T528" s="216">
        <v>0</v>
      </c>
      <c r="U528" s="216">
        <v>15</v>
      </c>
      <c r="V528" s="216">
        <v>46310</v>
      </c>
      <c r="W528" s="216">
        <v>16</v>
      </c>
      <c r="X528" s="216" t="s">
        <v>848</v>
      </c>
      <c r="Y528" s="168">
        <v>42</v>
      </c>
      <c r="Z528" s="216">
        <v>3</v>
      </c>
      <c r="AA528" s="216"/>
      <c r="AB528" s="216"/>
      <c r="AC528" s="216"/>
      <c r="AD528" s="216"/>
      <c r="AE528" s="216"/>
      <c r="AF528" s="216"/>
      <c r="AG528" s="216"/>
      <c r="AH528" s="216"/>
      <c r="AI528" s="216"/>
      <c r="AJ528" s="197"/>
      <c r="AK528" s="197"/>
    </row>
    <row r="529" spans="1:37" s="39" customFormat="1">
      <c r="A529" s="216"/>
      <c r="B529" s="216">
        <v>6217</v>
      </c>
      <c r="C529" s="216" t="s">
        <v>809</v>
      </c>
      <c r="D529" s="216" t="s">
        <v>1616</v>
      </c>
      <c r="E529" s="216" t="s">
        <v>505</v>
      </c>
      <c r="F529" s="350" t="str">
        <f>SUBSTITUTE( lng_iteminfo!$O$666,"{0}",S529 )</f>
        <v>품질향상 Lv.17</v>
      </c>
      <c r="G529" s="216">
        <v>0</v>
      </c>
      <c r="H529" s="216">
        <v>0</v>
      </c>
      <c r="I529" s="216" t="s">
        <v>506</v>
      </c>
      <c r="J529" s="216">
        <v>0</v>
      </c>
      <c r="K529" s="219" t="s">
        <v>1274</v>
      </c>
      <c r="L529" s="216">
        <v>0</v>
      </c>
      <c r="M529" s="216">
        <v>0</v>
      </c>
      <c r="N529" s="216">
        <v>11600</v>
      </c>
      <c r="O529" s="216">
        <v>0</v>
      </c>
      <c r="P529" s="216">
        <v>1</v>
      </c>
      <c r="Q529" s="216">
        <v>1</v>
      </c>
      <c r="R529" s="350" t="str">
        <f t="shared" si="76"/>
        <v>품질향상 Lv.17</v>
      </c>
      <c r="S529" s="216">
        <v>17</v>
      </c>
      <c r="T529" s="216">
        <v>0</v>
      </c>
      <c r="U529" s="216">
        <v>16</v>
      </c>
      <c r="V529" s="216">
        <v>51850</v>
      </c>
      <c r="W529" s="216">
        <v>17</v>
      </c>
      <c r="X529" s="216" t="s">
        <v>849</v>
      </c>
      <c r="Y529" s="168">
        <v>44</v>
      </c>
      <c r="Z529" s="216">
        <v>3</v>
      </c>
      <c r="AA529" s="216"/>
      <c r="AB529" s="216"/>
      <c r="AC529" s="216"/>
      <c r="AD529" s="216"/>
      <c r="AE529" s="216"/>
      <c r="AF529" s="216"/>
      <c r="AG529" s="216"/>
      <c r="AH529" s="216"/>
      <c r="AI529" s="216"/>
      <c r="AJ529" s="216"/>
      <c r="AK529" s="216"/>
    </row>
    <row r="530" spans="1:37" s="39" customFormat="1">
      <c r="A530" s="216"/>
      <c r="B530" s="216">
        <v>6218</v>
      </c>
      <c r="C530" s="216" t="s">
        <v>809</v>
      </c>
      <c r="D530" s="216" t="s">
        <v>1616</v>
      </c>
      <c r="E530" s="216" t="s">
        <v>505</v>
      </c>
      <c r="F530" s="350" t="str">
        <f>SUBSTITUTE( lng_iteminfo!$O$666,"{0}",S530 )</f>
        <v>품질향상 Lv.18</v>
      </c>
      <c r="G530" s="216">
        <v>0</v>
      </c>
      <c r="H530" s="216">
        <v>0</v>
      </c>
      <c r="I530" s="216" t="s">
        <v>506</v>
      </c>
      <c r="J530" s="216">
        <v>0</v>
      </c>
      <c r="K530" s="219" t="s">
        <v>1274</v>
      </c>
      <c r="L530" s="216">
        <v>0</v>
      </c>
      <c r="M530" s="216">
        <v>0</v>
      </c>
      <c r="N530" s="216">
        <v>12100</v>
      </c>
      <c r="O530" s="216">
        <v>0</v>
      </c>
      <c r="P530" s="216">
        <v>1</v>
      </c>
      <c r="Q530" s="216">
        <v>1</v>
      </c>
      <c r="R530" s="350" t="str">
        <f t="shared" si="76"/>
        <v>품질향상 Lv.18</v>
      </c>
      <c r="S530" s="216">
        <v>18</v>
      </c>
      <c r="T530" s="216">
        <v>0</v>
      </c>
      <c r="U530" s="216">
        <v>16</v>
      </c>
      <c r="V530" s="216">
        <v>57650</v>
      </c>
      <c r="W530" s="216">
        <v>18</v>
      </c>
      <c r="X530" s="216" t="s">
        <v>849</v>
      </c>
      <c r="Y530" s="168">
        <v>46</v>
      </c>
      <c r="Z530" s="216">
        <v>3</v>
      </c>
      <c r="AA530" s="216"/>
      <c r="AB530" s="216"/>
      <c r="AC530" s="216"/>
      <c r="AD530" s="216"/>
      <c r="AE530" s="216"/>
      <c r="AF530" s="216"/>
      <c r="AG530" s="216"/>
      <c r="AH530" s="216"/>
      <c r="AI530" s="216"/>
      <c r="AJ530" s="216"/>
      <c r="AK530" s="216"/>
    </row>
    <row r="531" spans="1:37" s="39" customFormat="1">
      <c r="A531" s="216"/>
      <c r="B531" s="216">
        <v>6219</v>
      </c>
      <c r="C531" s="216" t="s">
        <v>809</v>
      </c>
      <c r="D531" s="216" t="s">
        <v>1616</v>
      </c>
      <c r="E531" s="216" t="s">
        <v>505</v>
      </c>
      <c r="F531" s="350" t="str">
        <f>SUBSTITUTE( lng_iteminfo!$O$666,"{0}",S531 )</f>
        <v>품질향상 Lv.19</v>
      </c>
      <c r="G531" s="216">
        <v>0</v>
      </c>
      <c r="H531" s="216">
        <v>0</v>
      </c>
      <c r="I531" s="216" t="s">
        <v>506</v>
      </c>
      <c r="J531" s="216">
        <v>0</v>
      </c>
      <c r="K531" s="219" t="s">
        <v>1274</v>
      </c>
      <c r="L531" s="216">
        <v>0</v>
      </c>
      <c r="M531" s="216">
        <v>0</v>
      </c>
      <c r="N531" s="216">
        <v>12700</v>
      </c>
      <c r="O531" s="216">
        <v>0</v>
      </c>
      <c r="P531" s="216">
        <v>1</v>
      </c>
      <c r="Q531" s="216">
        <v>1</v>
      </c>
      <c r="R531" s="350" t="str">
        <f t="shared" si="76"/>
        <v>품질향상 Lv.19</v>
      </c>
      <c r="S531" s="216">
        <v>19</v>
      </c>
      <c r="T531" s="216">
        <v>0</v>
      </c>
      <c r="U531" s="216">
        <v>17</v>
      </c>
      <c r="V531" s="216">
        <v>63700</v>
      </c>
      <c r="W531" s="216">
        <v>19</v>
      </c>
      <c r="X531" s="216" t="s">
        <v>849</v>
      </c>
      <c r="Y531" s="168">
        <v>48</v>
      </c>
      <c r="Z531" s="216">
        <v>3</v>
      </c>
      <c r="AA531" s="216"/>
      <c r="AB531" s="216"/>
      <c r="AC531" s="216"/>
      <c r="AD531" s="216"/>
      <c r="AE531" s="216"/>
      <c r="AF531" s="216"/>
      <c r="AG531" s="216"/>
      <c r="AH531" s="216"/>
      <c r="AI531" s="216"/>
      <c r="AJ531" s="216"/>
      <c r="AK531" s="216"/>
    </row>
    <row r="532" spans="1:37" s="39" customFormat="1">
      <c r="A532" s="216"/>
      <c r="B532" s="216">
        <v>6220</v>
      </c>
      <c r="C532" s="216" t="s">
        <v>809</v>
      </c>
      <c r="D532" s="216" t="s">
        <v>1616</v>
      </c>
      <c r="E532" s="216" t="s">
        <v>505</v>
      </c>
      <c r="F532" s="350" t="str">
        <f>SUBSTITUTE( lng_iteminfo!$O$666,"{0}",S532 )</f>
        <v>품질향상 Lv.20</v>
      </c>
      <c r="G532" s="216">
        <v>0</v>
      </c>
      <c r="H532" s="216">
        <v>0</v>
      </c>
      <c r="I532" s="216" t="s">
        <v>506</v>
      </c>
      <c r="J532" s="216">
        <v>0</v>
      </c>
      <c r="K532" s="219" t="s">
        <v>1274</v>
      </c>
      <c r="L532" s="216">
        <v>0</v>
      </c>
      <c r="M532" s="216">
        <v>0</v>
      </c>
      <c r="N532" s="216">
        <v>13200</v>
      </c>
      <c r="O532" s="216">
        <v>0</v>
      </c>
      <c r="P532" s="216">
        <v>1</v>
      </c>
      <c r="Q532" s="216">
        <v>1</v>
      </c>
      <c r="R532" s="350" t="str">
        <f t="shared" si="76"/>
        <v>품질향상 Lv.20</v>
      </c>
      <c r="S532" s="216">
        <v>20</v>
      </c>
      <c r="T532" s="216">
        <v>0</v>
      </c>
      <c r="U532" s="216">
        <v>18</v>
      </c>
      <c r="V532" s="216">
        <v>70000</v>
      </c>
      <c r="W532" s="216">
        <v>20</v>
      </c>
      <c r="X532" s="216" t="s">
        <v>849</v>
      </c>
      <c r="Y532" s="279">
        <v>50</v>
      </c>
      <c r="Z532" s="216">
        <v>3</v>
      </c>
      <c r="AA532" s="216"/>
      <c r="AB532" s="216"/>
      <c r="AC532" s="216"/>
      <c r="AD532" s="216"/>
      <c r="AE532" s="216"/>
      <c r="AF532" s="216"/>
      <c r="AG532" s="216"/>
      <c r="AH532" s="216"/>
      <c r="AI532" s="216"/>
      <c r="AJ532" s="216"/>
      <c r="AK532" s="216"/>
    </row>
    <row r="533" spans="1:37" s="318" customFormat="1">
      <c r="B533" s="499">
        <v>6221</v>
      </c>
      <c r="C533" s="499" t="s">
        <v>809</v>
      </c>
      <c r="D533" s="499" t="s">
        <v>1616</v>
      </c>
      <c r="E533" s="499" t="s">
        <v>505</v>
      </c>
      <c r="F533" s="350" t="str">
        <f>SUBSTITUTE( lng_iteminfo!$O$666,"{0}",S533 )</f>
        <v>품질향상 Lv.21</v>
      </c>
      <c r="G533" s="501">
        <v>0</v>
      </c>
      <c r="H533" s="501">
        <v>0</v>
      </c>
      <c r="I533" s="501" t="s">
        <v>506</v>
      </c>
      <c r="J533" s="501">
        <v>0</v>
      </c>
      <c r="K533" s="501" t="s">
        <v>6799</v>
      </c>
      <c r="L533" s="501">
        <v>0</v>
      </c>
      <c r="M533" s="501">
        <v>0</v>
      </c>
      <c r="N533" s="501">
        <v>66000</v>
      </c>
      <c r="O533" s="501">
        <v>0</v>
      </c>
      <c r="P533" s="501">
        <v>1</v>
      </c>
      <c r="Q533" s="501">
        <v>1</v>
      </c>
      <c r="R533" s="350" t="str">
        <f t="shared" si="76"/>
        <v>품질향상 Lv.21</v>
      </c>
      <c r="S533" s="503">
        <v>21</v>
      </c>
      <c r="T533" s="503">
        <v>0</v>
      </c>
      <c r="U533" s="503">
        <v>21</v>
      </c>
      <c r="V533" s="503">
        <v>105000</v>
      </c>
      <c r="W533" s="503">
        <v>24</v>
      </c>
      <c r="X533" s="503" t="s">
        <v>6801</v>
      </c>
      <c r="Y533" s="505">
        <v>53</v>
      </c>
      <c r="Z533" s="503">
        <v>3</v>
      </c>
    </row>
    <row r="534" spans="1:37" s="318" customFormat="1">
      <c r="B534" s="499">
        <v>6222</v>
      </c>
      <c r="C534" s="499" t="s">
        <v>809</v>
      </c>
      <c r="D534" s="499" t="s">
        <v>1616</v>
      </c>
      <c r="E534" s="499" t="s">
        <v>505</v>
      </c>
      <c r="F534" s="350" t="str">
        <f>SUBSTITUTE( lng_iteminfo!$O$666,"{0}",S534 )</f>
        <v>품질향상 Lv.22</v>
      </c>
      <c r="G534" s="501">
        <v>0</v>
      </c>
      <c r="H534" s="501">
        <v>0</v>
      </c>
      <c r="I534" s="501" t="s">
        <v>506</v>
      </c>
      <c r="J534" s="501">
        <v>0</v>
      </c>
      <c r="K534" s="501" t="s">
        <v>6799</v>
      </c>
      <c r="L534" s="501">
        <v>0</v>
      </c>
      <c r="M534" s="501">
        <v>0</v>
      </c>
      <c r="N534" s="501">
        <v>330000</v>
      </c>
      <c r="O534" s="501">
        <v>0</v>
      </c>
      <c r="P534" s="501">
        <v>1</v>
      </c>
      <c r="Q534" s="501">
        <v>1</v>
      </c>
      <c r="R534" s="350" t="str">
        <f t="shared" si="76"/>
        <v>품질향상 Lv.22</v>
      </c>
      <c r="S534" s="503">
        <v>22</v>
      </c>
      <c r="T534" s="503">
        <v>0</v>
      </c>
      <c r="U534" s="503">
        <v>26</v>
      </c>
      <c r="V534" s="503">
        <v>158000</v>
      </c>
      <c r="W534" s="503">
        <v>32</v>
      </c>
      <c r="X534" s="503" t="s">
        <v>6801</v>
      </c>
      <c r="Y534" s="505">
        <v>57</v>
      </c>
      <c r="Z534" s="503">
        <v>3</v>
      </c>
    </row>
    <row r="535" spans="1:37" s="318" customFormat="1">
      <c r="B535" s="499">
        <v>6223</v>
      </c>
      <c r="C535" s="499" t="s">
        <v>809</v>
      </c>
      <c r="D535" s="499" t="s">
        <v>1616</v>
      </c>
      <c r="E535" s="499" t="s">
        <v>505</v>
      </c>
      <c r="F535" s="350" t="str">
        <f>SUBSTITUTE( lng_iteminfo!$O$666,"{0}",S535 )</f>
        <v>품질향상 Lv.23</v>
      </c>
      <c r="G535" s="501">
        <v>0</v>
      </c>
      <c r="H535" s="501">
        <v>0</v>
      </c>
      <c r="I535" s="501" t="s">
        <v>506</v>
      </c>
      <c r="J535" s="501">
        <v>0</v>
      </c>
      <c r="K535" s="501" t="s">
        <v>6799</v>
      </c>
      <c r="L535" s="501">
        <v>0</v>
      </c>
      <c r="M535" s="501">
        <v>0</v>
      </c>
      <c r="N535" s="501">
        <v>1650000</v>
      </c>
      <c r="O535" s="501">
        <v>0</v>
      </c>
      <c r="P535" s="501">
        <v>1</v>
      </c>
      <c r="Q535" s="501">
        <v>1</v>
      </c>
      <c r="R535" s="350" t="str">
        <f t="shared" si="76"/>
        <v>품질향상 Lv.23</v>
      </c>
      <c r="S535" s="503">
        <v>23</v>
      </c>
      <c r="T535" s="503">
        <v>0</v>
      </c>
      <c r="U535" s="503">
        <v>34</v>
      </c>
      <c r="V535" s="503">
        <v>237000</v>
      </c>
      <c r="W535" s="503">
        <v>44</v>
      </c>
      <c r="X535" s="503" t="s">
        <v>6801</v>
      </c>
      <c r="Y535" s="505">
        <v>60</v>
      </c>
      <c r="Z535" s="503">
        <v>3</v>
      </c>
    </row>
    <row r="536" spans="1:37" s="216" customFormat="1">
      <c r="B536" s="500">
        <v>6224</v>
      </c>
      <c r="C536" s="500" t="s">
        <v>809</v>
      </c>
      <c r="D536" s="500" t="s">
        <v>1616</v>
      </c>
      <c r="E536" s="500" t="s">
        <v>505</v>
      </c>
      <c r="F536" s="350" t="str">
        <f>SUBSTITUTE( lng_iteminfo!$O$666,"{0}",S536 )</f>
        <v>품질향상 Lv.24</v>
      </c>
      <c r="G536" s="502">
        <v>0</v>
      </c>
      <c r="H536" s="502">
        <v>0</v>
      </c>
      <c r="I536" s="502" t="s">
        <v>506</v>
      </c>
      <c r="J536" s="502">
        <v>0</v>
      </c>
      <c r="K536" s="502" t="s">
        <v>6800</v>
      </c>
      <c r="L536" s="502">
        <v>0</v>
      </c>
      <c r="M536" s="502">
        <v>0</v>
      </c>
      <c r="N536" s="502">
        <v>1980000</v>
      </c>
      <c r="O536" s="502">
        <v>0</v>
      </c>
      <c r="P536" s="502">
        <v>1</v>
      </c>
      <c r="Q536" s="502">
        <v>1</v>
      </c>
      <c r="R536" s="350" t="str">
        <f t="shared" si="76"/>
        <v>품질향상 Lv.24</v>
      </c>
      <c r="S536" s="504">
        <v>24</v>
      </c>
      <c r="T536" s="504">
        <v>0</v>
      </c>
      <c r="U536" s="504">
        <v>42</v>
      </c>
      <c r="V536" s="504">
        <v>284400</v>
      </c>
      <c r="W536" s="504">
        <v>46</v>
      </c>
      <c r="X536" s="504" t="s">
        <v>6802</v>
      </c>
      <c r="Y536" s="506">
        <v>62</v>
      </c>
      <c r="Z536" s="504">
        <v>3</v>
      </c>
    </row>
    <row r="537" spans="1:37" s="216" customFormat="1">
      <c r="B537" s="500">
        <v>6225</v>
      </c>
      <c r="C537" s="500" t="s">
        <v>809</v>
      </c>
      <c r="D537" s="500" t="s">
        <v>1616</v>
      </c>
      <c r="E537" s="500" t="s">
        <v>505</v>
      </c>
      <c r="F537" s="350" t="str">
        <f>SUBSTITUTE( lng_iteminfo!$O$666,"{0}",S537 )</f>
        <v>품질향상 Lv.25</v>
      </c>
      <c r="G537" s="502">
        <v>0</v>
      </c>
      <c r="H537" s="502">
        <v>0</v>
      </c>
      <c r="I537" s="502" t="s">
        <v>506</v>
      </c>
      <c r="J537" s="502">
        <v>0</v>
      </c>
      <c r="K537" s="502" t="s">
        <v>6800</v>
      </c>
      <c r="L537" s="502">
        <v>0</v>
      </c>
      <c r="M537" s="502">
        <v>0</v>
      </c>
      <c r="N537" s="502">
        <v>2376000</v>
      </c>
      <c r="O537" s="502">
        <v>0</v>
      </c>
      <c r="P537" s="502">
        <v>1</v>
      </c>
      <c r="Q537" s="502">
        <v>1</v>
      </c>
      <c r="R537" s="350" t="str">
        <f t="shared" si="76"/>
        <v>품질향상 Lv.25</v>
      </c>
      <c r="S537" s="504">
        <v>25</v>
      </c>
      <c r="T537" s="504">
        <v>0</v>
      </c>
      <c r="U537" s="504">
        <v>50</v>
      </c>
      <c r="V537" s="504">
        <v>341300</v>
      </c>
      <c r="W537" s="504">
        <v>48</v>
      </c>
      <c r="X537" s="504" t="s">
        <v>6802</v>
      </c>
      <c r="Y537" s="506">
        <v>64</v>
      </c>
      <c r="Z537" s="504">
        <v>3</v>
      </c>
    </row>
    <row r="538" spans="1:37" s="216" customFormat="1">
      <c r="B538" s="500">
        <v>6226</v>
      </c>
      <c r="C538" s="500" t="s">
        <v>809</v>
      </c>
      <c r="D538" s="500" t="s">
        <v>1616</v>
      </c>
      <c r="E538" s="500" t="s">
        <v>505</v>
      </c>
      <c r="F538" s="350" t="str">
        <f>SUBSTITUTE( lng_iteminfo!$O$666,"{0}",S538 )</f>
        <v>품질향상 Lv.26</v>
      </c>
      <c r="G538" s="502">
        <v>0</v>
      </c>
      <c r="H538" s="502">
        <v>0</v>
      </c>
      <c r="I538" s="502" t="s">
        <v>506</v>
      </c>
      <c r="J538" s="502">
        <v>0</v>
      </c>
      <c r="K538" s="502" t="s">
        <v>6800</v>
      </c>
      <c r="L538" s="502">
        <v>0</v>
      </c>
      <c r="M538" s="502">
        <v>0</v>
      </c>
      <c r="N538" s="502">
        <v>2852000</v>
      </c>
      <c r="O538" s="502">
        <v>0</v>
      </c>
      <c r="P538" s="502">
        <v>1</v>
      </c>
      <c r="Q538" s="502">
        <v>1</v>
      </c>
      <c r="R538" s="350" t="str">
        <f t="shared" si="76"/>
        <v>품질향상 Lv.26</v>
      </c>
      <c r="S538" s="504">
        <v>26</v>
      </c>
      <c r="T538" s="504">
        <v>0</v>
      </c>
      <c r="U538" s="504">
        <v>58</v>
      </c>
      <c r="V538" s="504">
        <v>409600</v>
      </c>
      <c r="W538" s="504">
        <v>50</v>
      </c>
      <c r="X538" s="504" t="s">
        <v>6802</v>
      </c>
      <c r="Y538" s="506">
        <v>66</v>
      </c>
      <c r="Z538" s="504">
        <v>3</v>
      </c>
    </row>
    <row r="539" spans="1:37" s="216" customFormat="1">
      <c r="B539" s="500">
        <v>6227</v>
      </c>
      <c r="C539" s="500" t="s">
        <v>809</v>
      </c>
      <c r="D539" s="500" t="s">
        <v>1616</v>
      </c>
      <c r="E539" s="500" t="s">
        <v>505</v>
      </c>
      <c r="F539" s="350" t="str">
        <f>SUBSTITUTE( lng_iteminfo!$O$666,"{0}",S539 )</f>
        <v>품질향상 Lv.27</v>
      </c>
      <c r="G539" s="502">
        <v>0</v>
      </c>
      <c r="H539" s="502">
        <v>0</v>
      </c>
      <c r="I539" s="502" t="s">
        <v>506</v>
      </c>
      <c r="J539" s="502">
        <v>0</v>
      </c>
      <c r="K539" s="502" t="s">
        <v>6800</v>
      </c>
      <c r="L539" s="502">
        <v>0</v>
      </c>
      <c r="M539" s="502">
        <v>0</v>
      </c>
      <c r="N539" s="502">
        <v>3423000</v>
      </c>
      <c r="O539" s="502">
        <v>0</v>
      </c>
      <c r="P539" s="502">
        <v>1</v>
      </c>
      <c r="Q539" s="502">
        <v>1</v>
      </c>
      <c r="R539" s="350" t="str">
        <f t="shared" si="76"/>
        <v>품질향상 Lv.27</v>
      </c>
      <c r="S539" s="504">
        <v>27</v>
      </c>
      <c r="T539" s="504">
        <v>0</v>
      </c>
      <c r="U539" s="504">
        <v>66</v>
      </c>
      <c r="V539" s="504">
        <v>491600</v>
      </c>
      <c r="W539" s="504">
        <v>52</v>
      </c>
      <c r="X539" s="504" t="s">
        <v>6802</v>
      </c>
      <c r="Y539" s="506">
        <v>68</v>
      </c>
      <c r="Z539" s="504">
        <v>3</v>
      </c>
    </row>
    <row r="540" spans="1:37" s="216" customFormat="1">
      <c r="B540" s="500">
        <v>6228</v>
      </c>
      <c r="C540" s="500" t="s">
        <v>809</v>
      </c>
      <c r="D540" s="500" t="s">
        <v>1616</v>
      </c>
      <c r="E540" s="500" t="s">
        <v>505</v>
      </c>
      <c r="F540" s="350" t="str">
        <f>SUBSTITUTE( lng_iteminfo!$O$666,"{0}",S540 )</f>
        <v>품질향상 Lv.28</v>
      </c>
      <c r="G540" s="502">
        <v>0</v>
      </c>
      <c r="H540" s="502">
        <v>0</v>
      </c>
      <c r="I540" s="502" t="s">
        <v>506</v>
      </c>
      <c r="J540" s="502">
        <v>0</v>
      </c>
      <c r="K540" s="502" t="s">
        <v>6800</v>
      </c>
      <c r="L540" s="502">
        <v>0</v>
      </c>
      <c r="M540" s="502">
        <v>0</v>
      </c>
      <c r="N540" s="502">
        <v>4108000</v>
      </c>
      <c r="O540" s="502">
        <v>0</v>
      </c>
      <c r="P540" s="502">
        <v>1</v>
      </c>
      <c r="Q540" s="502">
        <v>1</v>
      </c>
      <c r="R540" s="350" t="str">
        <f t="shared" si="76"/>
        <v>품질향상 Lv.28</v>
      </c>
      <c r="S540" s="504">
        <v>28</v>
      </c>
      <c r="T540" s="504">
        <v>0</v>
      </c>
      <c r="U540" s="504">
        <v>74</v>
      </c>
      <c r="V540" s="504">
        <v>590000</v>
      </c>
      <c r="W540" s="504">
        <v>54</v>
      </c>
      <c r="X540" s="504" t="s">
        <v>6802</v>
      </c>
      <c r="Y540" s="506">
        <v>70</v>
      </c>
      <c r="Z540" s="504">
        <v>3</v>
      </c>
    </row>
    <row r="541" spans="1:37" s="39" customFormat="1">
      <c r="A541" s="197" t="s">
        <v>3387</v>
      </c>
      <c r="B541" s="197"/>
      <c r="C541" s="197"/>
      <c r="D541" s="197"/>
      <c r="E541" s="197"/>
      <c r="F541" s="197"/>
      <c r="G541" s="197"/>
      <c r="H541" s="197"/>
      <c r="I541" s="197"/>
      <c r="J541" s="197"/>
      <c r="K541" s="156"/>
      <c r="L541" s="197"/>
      <c r="M541" s="197"/>
      <c r="N541" s="197"/>
      <c r="O541" s="197"/>
      <c r="P541" s="197"/>
      <c r="Q541" s="197"/>
      <c r="R541" s="197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</row>
    <row r="542" spans="1:37" s="39" customFormat="1">
      <c r="A542" s="157" t="s">
        <v>3388</v>
      </c>
      <c r="B542" s="157" t="s">
        <v>3368</v>
      </c>
      <c r="C542" s="157" t="s">
        <v>3369</v>
      </c>
      <c r="D542" s="157" t="s">
        <v>3370</v>
      </c>
      <c r="E542" s="157" t="s">
        <v>3371</v>
      </c>
      <c r="F542" s="157" t="s">
        <v>3372</v>
      </c>
      <c r="G542" s="157" t="s">
        <v>3373</v>
      </c>
      <c r="H542" s="157" t="s">
        <v>3374</v>
      </c>
      <c r="I542" s="157" t="s">
        <v>3375</v>
      </c>
      <c r="J542" s="157" t="s">
        <v>3376</v>
      </c>
      <c r="K542" s="157" t="s">
        <v>3377</v>
      </c>
      <c r="L542" s="157" t="s">
        <v>3378</v>
      </c>
      <c r="M542" s="157" t="s">
        <v>3379</v>
      </c>
      <c r="N542" s="157" t="s">
        <v>719</v>
      </c>
      <c r="O542" s="157" t="s">
        <v>3380</v>
      </c>
      <c r="P542" s="157" t="s">
        <v>3381</v>
      </c>
      <c r="Q542" s="157" t="s">
        <v>3382</v>
      </c>
      <c r="R542" s="157" t="s">
        <v>3383</v>
      </c>
      <c r="S542" s="157" t="s">
        <v>3384</v>
      </c>
      <c r="T542" s="157" t="s">
        <v>451</v>
      </c>
      <c r="U542" s="157" t="s">
        <v>452</v>
      </c>
      <c r="V542" s="157" t="s">
        <v>453</v>
      </c>
      <c r="W542" s="157" t="s">
        <v>540</v>
      </c>
      <c r="X542" s="157" t="s">
        <v>3389</v>
      </c>
      <c r="Y542" s="157" t="s">
        <v>2353</v>
      </c>
      <c r="Z542" s="157" t="s">
        <v>3390</v>
      </c>
      <c r="AA542" s="157"/>
      <c r="AB542" s="157"/>
      <c r="AC542" s="157"/>
      <c r="AD542" s="157"/>
      <c r="AE542" s="157"/>
      <c r="AF542" s="157"/>
      <c r="AG542" s="197"/>
      <c r="AH542" s="197"/>
      <c r="AI542" s="197"/>
      <c r="AJ542" s="216"/>
      <c r="AK542" s="216"/>
    </row>
    <row r="543" spans="1:37" s="39" customFormat="1">
      <c r="A543" s="216"/>
      <c r="B543" s="216">
        <v>6300</v>
      </c>
      <c r="C543" s="216" t="s">
        <v>809</v>
      </c>
      <c r="D543" s="216" t="s">
        <v>3391</v>
      </c>
      <c r="E543" s="216" t="s">
        <v>505</v>
      </c>
      <c r="F543" s="216" t="str">
        <f>SUBSTITUTE( lng_iteminfo!$O$667,"{0}",S543 )</f>
        <v>축사 환경 개선 Lv.0</v>
      </c>
      <c r="G543" s="216">
        <v>0</v>
      </c>
      <c r="H543" s="216">
        <v>0</v>
      </c>
      <c r="I543" s="216" t="s">
        <v>506</v>
      </c>
      <c r="J543" s="216">
        <v>0</v>
      </c>
      <c r="K543" s="219" t="s">
        <v>1275</v>
      </c>
      <c r="L543" s="216">
        <v>0</v>
      </c>
      <c r="M543" s="216">
        <v>0</v>
      </c>
      <c r="N543" s="216">
        <v>0</v>
      </c>
      <c r="O543" s="216">
        <v>0</v>
      </c>
      <c r="P543" s="216">
        <v>1</v>
      </c>
      <c r="Q543" s="216">
        <v>1</v>
      </c>
      <c r="R543" s="216" t="str">
        <f t="shared" ref="R543:R571" si="77">F543</f>
        <v>축사 환경 개선 Lv.0</v>
      </c>
      <c r="S543" s="216">
        <v>0</v>
      </c>
      <c r="T543" s="216">
        <v>0</v>
      </c>
      <c r="U543" s="210">
        <v>1</v>
      </c>
      <c r="V543" s="210">
        <v>0</v>
      </c>
      <c r="W543" s="216">
        <v>0</v>
      </c>
      <c r="X543" s="216" t="s">
        <v>3392</v>
      </c>
      <c r="Y543" s="171">
        <v>3</v>
      </c>
      <c r="Z543" s="216">
        <v>4</v>
      </c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  <c r="AK543" s="216"/>
    </row>
    <row r="544" spans="1:37" s="39" customFormat="1">
      <c r="A544" s="216"/>
      <c r="B544" s="216">
        <v>6301</v>
      </c>
      <c r="C544" s="216" t="s">
        <v>809</v>
      </c>
      <c r="D544" s="216" t="s">
        <v>3391</v>
      </c>
      <c r="E544" s="216" t="s">
        <v>505</v>
      </c>
      <c r="F544" s="350" t="str">
        <f>SUBSTITUTE( lng_iteminfo!$O$667,"{0}",S544 )</f>
        <v>축사 환경 개선 Lv.1</v>
      </c>
      <c r="G544" s="216">
        <v>0</v>
      </c>
      <c r="H544" s="216">
        <v>0</v>
      </c>
      <c r="I544" s="216" t="s">
        <v>506</v>
      </c>
      <c r="J544" s="216">
        <v>0</v>
      </c>
      <c r="K544" s="219" t="s">
        <v>1275</v>
      </c>
      <c r="L544" s="216">
        <v>0</v>
      </c>
      <c r="M544" s="216">
        <v>0</v>
      </c>
      <c r="N544" s="216">
        <v>40</v>
      </c>
      <c r="O544" s="216">
        <v>0</v>
      </c>
      <c r="P544" s="216">
        <v>1</v>
      </c>
      <c r="Q544" s="216">
        <v>1</v>
      </c>
      <c r="R544" s="216" t="str">
        <f t="shared" si="77"/>
        <v>축사 환경 개선 Lv.1</v>
      </c>
      <c r="S544" s="216">
        <v>1</v>
      </c>
      <c r="T544" s="216">
        <v>0</v>
      </c>
      <c r="U544" s="210">
        <v>3</v>
      </c>
      <c r="V544" s="210">
        <v>30</v>
      </c>
      <c r="W544" s="216">
        <v>2</v>
      </c>
      <c r="X544" s="216" t="s">
        <v>3393</v>
      </c>
      <c r="Y544" s="171">
        <v>3</v>
      </c>
      <c r="Z544" s="216">
        <v>4</v>
      </c>
      <c r="AA544" s="216"/>
      <c r="AB544" s="216"/>
      <c r="AC544" s="216"/>
      <c r="AD544" s="216"/>
      <c r="AE544" s="216"/>
      <c r="AF544" s="216"/>
      <c r="AG544" s="216"/>
      <c r="AH544" s="216"/>
      <c r="AI544" s="216"/>
      <c r="AJ544" s="216"/>
      <c r="AK544" s="216"/>
    </row>
    <row r="545" spans="1:37" s="39" customFormat="1">
      <c r="A545" s="216"/>
      <c r="B545" s="216">
        <v>6302</v>
      </c>
      <c r="C545" s="216" t="s">
        <v>809</v>
      </c>
      <c r="D545" s="216" t="s">
        <v>3391</v>
      </c>
      <c r="E545" s="216" t="s">
        <v>505</v>
      </c>
      <c r="F545" s="350" t="str">
        <f>SUBSTITUTE( lng_iteminfo!$O$667,"{0}",S545 )</f>
        <v>축사 환경 개선 Lv.2</v>
      </c>
      <c r="G545" s="216">
        <v>0</v>
      </c>
      <c r="H545" s="216">
        <v>0</v>
      </c>
      <c r="I545" s="216" t="s">
        <v>506</v>
      </c>
      <c r="J545" s="216">
        <v>0</v>
      </c>
      <c r="K545" s="219" t="s">
        <v>3394</v>
      </c>
      <c r="L545" s="216">
        <v>0</v>
      </c>
      <c r="M545" s="216">
        <v>0</v>
      </c>
      <c r="N545" s="216">
        <v>110</v>
      </c>
      <c r="O545" s="216">
        <v>0</v>
      </c>
      <c r="P545" s="216">
        <v>1</v>
      </c>
      <c r="Q545" s="216">
        <v>1</v>
      </c>
      <c r="R545" s="216" t="str">
        <f t="shared" si="77"/>
        <v>축사 환경 개선 Lv.2</v>
      </c>
      <c r="S545" s="216">
        <v>2</v>
      </c>
      <c r="T545" s="216">
        <v>0</v>
      </c>
      <c r="U545" s="210">
        <v>3</v>
      </c>
      <c r="V545" s="210">
        <v>60</v>
      </c>
      <c r="W545" s="216">
        <v>4</v>
      </c>
      <c r="X545" s="216" t="s">
        <v>3395</v>
      </c>
      <c r="Y545" s="171">
        <v>4</v>
      </c>
      <c r="Z545" s="216">
        <v>4</v>
      </c>
      <c r="AA545" s="216"/>
      <c r="AB545" s="216"/>
      <c r="AC545" s="216"/>
      <c r="AD545" s="216"/>
      <c r="AE545" s="216"/>
      <c r="AF545" s="216"/>
      <c r="AG545" s="216"/>
      <c r="AH545" s="216"/>
      <c r="AI545" s="216"/>
      <c r="AJ545" s="216"/>
      <c r="AK545" s="216"/>
    </row>
    <row r="546" spans="1:37" s="39" customFormat="1">
      <c r="A546" s="216"/>
      <c r="B546" s="216">
        <v>6303</v>
      </c>
      <c r="C546" s="216" t="s">
        <v>809</v>
      </c>
      <c r="D546" s="216" t="s">
        <v>3391</v>
      </c>
      <c r="E546" s="216" t="s">
        <v>505</v>
      </c>
      <c r="F546" s="350" t="str">
        <f>SUBSTITUTE( lng_iteminfo!$O$667,"{0}",S546 )</f>
        <v>축사 환경 개선 Lv.3</v>
      </c>
      <c r="G546" s="216">
        <v>0</v>
      </c>
      <c r="H546" s="216">
        <v>0</v>
      </c>
      <c r="I546" s="216" t="s">
        <v>506</v>
      </c>
      <c r="J546" s="216">
        <v>0</v>
      </c>
      <c r="K546" s="219" t="s">
        <v>1276</v>
      </c>
      <c r="L546" s="216">
        <v>0</v>
      </c>
      <c r="M546" s="216">
        <v>0</v>
      </c>
      <c r="N546" s="216">
        <v>180</v>
      </c>
      <c r="O546" s="216">
        <v>0</v>
      </c>
      <c r="P546" s="216">
        <v>1</v>
      </c>
      <c r="Q546" s="216">
        <v>1</v>
      </c>
      <c r="R546" s="216" t="str">
        <f t="shared" si="77"/>
        <v>축사 환경 개선 Lv.3</v>
      </c>
      <c r="S546" s="216">
        <v>3</v>
      </c>
      <c r="T546" s="216">
        <v>0</v>
      </c>
      <c r="U546" s="210">
        <v>4</v>
      </c>
      <c r="V546" s="210">
        <v>105</v>
      </c>
      <c r="W546" s="216">
        <v>6</v>
      </c>
      <c r="X546" s="216" t="s">
        <v>3395</v>
      </c>
      <c r="Y546" s="171">
        <v>5</v>
      </c>
      <c r="Z546" s="216">
        <v>4</v>
      </c>
      <c r="AA546" s="216"/>
      <c r="AB546" s="216"/>
      <c r="AC546" s="216"/>
      <c r="AD546" s="216"/>
      <c r="AE546" s="216"/>
      <c r="AF546" s="216"/>
      <c r="AG546" s="216"/>
      <c r="AH546" s="216"/>
      <c r="AI546" s="216"/>
      <c r="AJ546" s="216"/>
      <c r="AK546" s="216"/>
    </row>
    <row r="547" spans="1:37" s="39" customFormat="1">
      <c r="A547" s="216"/>
      <c r="B547" s="216">
        <v>6304</v>
      </c>
      <c r="C547" s="216" t="s">
        <v>809</v>
      </c>
      <c r="D547" s="216" t="s">
        <v>3391</v>
      </c>
      <c r="E547" s="216" t="s">
        <v>505</v>
      </c>
      <c r="F547" s="350" t="str">
        <f>SUBSTITUTE( lng_iteminfo!$O$667,"{0}",S547 )</f>
        <v>축사 환경 개선 Lv.4</v>
      </c>
      <c r="G547" s="216">
        <v>0</v>
      </c>
      <c r="H547" s="216">
        <v>0</v>
      </c>
      <c r="I547" s="216" t="s">
        <v>506</v>
      </c>
      <c r="J547" s="216">
        <v>0</v>
      </c>
      <c r="K547" s="219" t="s">
        <v>1276</v>
      </c>
      <c r="L547" s="216">
        <v>0</v>
      </c>
      <c r="M547" s="216">
        <v>0</v>
      </c>
      <c r="N547" s="216">
        <v>290</v>
      </c>
      <c r="O547" s="216">
        <v>0</v>
      </c>
      <c r="P547" s="216">
        <v>1</v>
      </c>
      <c r="Q547" s="216">
        <v>1</v>
      </c>
      <c r="R547" s="216" t="str">
        <f t="shared" si="77"/>
        <v>축사 환경 개선 Lv.4</v>
      </c>
      <c r="S547" s="216">
        <v>4</v>
      </c>
      <c r="T547" s="216">
        <v>0</v>
      </c>
      <c r="U547" s="210">
        <v>4</v>
      </c>
      <c r="V547" s="210">
        <v>165</v>
      </c>
      <c r="W547" s="216">
        <v>8</v>
      </c>
      <c r="X547" s="216" t="s">
        <v>3395</v>
      </c>
      <c r="Y547" s="174">
        <v>7</v>
      </c>
      <c r="Z547" s="216">
        <v>4</v>
      </c>
      <c r="AA547" s="216"/>
      <c r="AB547" s="216"/>
      <c r="AC547" s="216"/>
      <c r="AD547" s="216"/>
      <c r="AE547" s="216"/>
      <c r="AF547" s="216"/>
      <c r="AG547" s="216"/>
      <c r="AH547" s="216"/>
      <c r="AI547" s="216"/>
      <c r="AJ547" s="216"/>
      <c r="AK547" s="216"/>
    </row>
    <row r="548" spans="1:37" s="39" customFormat="1">
      <c r="A548" s="216"/>
      <c r="B548" s="216">
        <v>6305</v>
      </c>
      <c r="C548" s="216" t="s">
        <v>809</v>
      </c>
      <c r="D548" s="216" t="s">
        <v>3391</v>
      </c>
      <c r="E548" s="216" t="s">
        <v>505</v>
      </c>
      <c r="F548" s="350" t="str">
        <f>SUBSTITUTE( lng_iteminfo!$O$667,"{0}",S548 )</f>
        <v>축사 환경 개선 Lv.5</v>
      </c>
      <c r="G548" s="216">
        <v>0</v>
      </c>
      <c r="H548" s="216">
        <v>0</v>
      </c>
      <c r="I548" s="216" t="s">
        <v>506</v>
      </c>
      <c r="J548" s="216">
        <v>0</v>
      </c>
      <c r="K548" s="219" t="s">
        <v>1277</v>
      </c>
      <c r="L548" s="216">
        <v>0</v>
      </c>
      <c r="M548" s="216">
        <v>0</v>
      </c>
      <c r="N548" s="216">
        <v>400</v>
      </c>
      <c r="O548" s="216">
        <v>0</v>
      </c>
      <c r="P548" s="216">
        <v>1</v>
      </c>
      <c r="Q548" s="216">
        <v>1</v>
      </c>
      <c r="R548" s="216" t="str">
        <f t="shared" si="77"/>
        <v>축사 환경 개선 Lv.5</v>
      </c>
      <c r="S548" s="216">
        <v>5</v>
      </c>
      <c r="T548" s="216">
        <v>0</v>
      </c>
      <c r="U548" s="210">
        <v>4</v>
      </c>
      <c r="V548" s="210">
        <v>360</v>
      </c>
      <c r="W548" s="216">
        <v>10</v>
      </c>
      <c r="X548" s="216" t="s">
        <v>3396</v>
      </c>
      <c r="Y548" s="171">
        <v>9</v>
      </c>
      <c r="Z548" s="216">
        <v>4</v>
      </c>
      <c r="AA548" s="216"/>
      <c r="AB548" s="216"/>
      <c r="AC548" s="216"/>
      <c r="AD548" s="216"/>
      <c r="AE548" s="216"/>
      <c r="AF548" s="216"/>
      <c r="AG548" s="216"/>
      <c r="AH548" s="216"/>
      <c r="AI548" s="216"/>
      <c r="AJ548" s="216"/>
      <c r="AK548" s="216"/>
    </row>
    <row r="549" spans="1:37" s="39" customFormat="1">
      <c r="A549" s="216"/>
      <c r="B549" s="216">
        <v>6306</v>
      </c>
      <c r="C549" s="216" t="s">
        <v>809</v>
      </c>
      <c r="D549" s="216" t="s">
        <v>3391</v>
      </c>
      <c r="E549" s="216" t="s">
        <v>505</v>
      </c>
      <c r="F549" s="350" t="str">
        <f>SUBSTITUTE( lng_iteminfo!$O$667,"{0}",S549 )</f>
        <v>축사 환경 개선 Lv.6</v>
      </c>
      <c r="G549" s="216">
        <v>0</v>
      </c>
      <c r="H549" s="216">
        <v>0</v>
      </c>
      <c r="I549" s="216" t="s">
        <v>506</v>
      </c>
      <c r="J549" s="216">
        <v>0</v>
      </c>
      <c r="K549" s="219" t="s">
        <v>1277</v>
      </c>
      <c r="L549" s="216">
        <v>0</v>
      </c>
      <c r="M549" s="216">
        <v>0</v>
      </c>
      <c r="N549" s="216">
        <v>510</v>
      </c>
      <c r="O549" s="216">
        <v>0</v>
      </c>
      <c r="P549" s="216">
        <v>1</v>
      </c>
      <c r="Q549" s="216">
        <v>1</v>
      </c>
      <c r="R549" s="216" t="str">
        <f t="shared" si="77"/>
        <v>축사 환경 개선 Lv.6</v>
      </c>
      <c r="S549" s="216">
        <v>6</v>
      </c>
      <c r="T549" s="216">
        <v>0</v>
      </c>
      <c r="U549" s="210">
        <v>4</v>
      </c>
      <c r="V549" s="210">
        <v>630</v>
      </c>
      <c r="W549" s="216">
        <v>12</v>
      </c>
      <c r="X549" s="216" t="s">
        <v>3396</v>
      </c>
      <c r="Y549" s="171">
        <v>11</v>
      </c>
      <c r="Z549" s="216">
        <v>4</v>
      </c>
      <c r="AA549" s="216"/>
      <c r="AB549" s="216"/>
      <c r="AC549" s="216"/>
      <c r="AD549" s="216"/>
      <c r="AE549" s="216"/>
      <c r="AF549" s="216"/>
      <c r="AG549" s="216"/>
      <c r="AH549" s="216"/>
      <c r="AI549" s="216"/>
      <c r="AJ549" s="216"/>
      <c r="AK549" s="216"/>
    </row>
    <row r="550" spans="1:37" s="39" customFormat="1">
      <c r="A550" s="216"/>
      <c r="B550" s="216">
        <v>6307</v>
      </c>
      <c r="C550" s="216" t="s">
        <v>809</v>
      </c>
      <c r="D550" s="216" t="s">
        <v>3391</v>
      </c>
      <c r="E550" s="216" t="s">
        <v>505</v>
      </c>
      <c r="F550" s="350" t="str">
        <f>SUBSTITUTE( lng_iteminfo!$O$667,"{0}",S550 )</f>
        <v>축사 환경 개선 Lv.7</v>
      </c>
      <c r="G550" s="216">
        <v>0</v>
      </c>
      <c r="H550" s="216">
        <v>0</v>
      </c>
      <c r="I550" s="216" t="s">
        <v>506</v>
      </c>
      <c r="J550" s="216">
        <v>0</v>
      </c>
      <c r="K550" s="219" t="s">
        <v>3397</v>
      </c>
      <c r="L550" s="216">
        <v>0</v>
      </c>
      <c r="M550" s="216">
        <v>0</v>
      </c>
      <c r="N550" s="216">
        <v>620</v>
      </c>
      <c r="O550" s="216">
        <v>0</v>
      </c>
      <c r="P550" s="216">
        <v>1</v>
      </c>
      <c r="Q550" s="216">
        <v>1</v>
      </c>
      <c r="R550" s="216" t="str">
        <f t="shared" si="77"/>
        <v>축사 환경 개선 Lv.7</v>
      </c>
      <c r="S550" s="216">
        <v>7</v>
      </c>
      <c r="T550" s="216">
        <v>0</v>
      </c>
      <c r="U550" s="210">
        <v>5</v>
      </c>
      <c r="V550" s="210">
        <v>945</v>
      </c>
      <c r="W550" s="216">
        <v>14</v>
      </c>
      <c r="X550" s="216" t="s">
        <v>3396</v>
      </c>
      <c r="Y550" s="171">
        <v>13</v>
      </c>
      <c r="Z550" s="216">
        <v>4</v>
      </c>
      <c r="AA550" s="216"/>
      <c r="AB550" s="216"/>
      <c r="AC550" s="216"/>
      <c r="AD550" s="216"/>
      <c r="AE550" s="216"/>
      <c r="AF550" s="216"/>
      <c r="AG550" s="216"/>
      <c r="AH550" s="216"/>
      <c r="AI550" s="216"/>
      <c r="AJ550" s="216"/>
      <c r="AK550" s="216"/>
    </row>
    <row r="551" spans="1:37" s="39" customFormat="1">
      <c r="A551" s="216"/>
      <c r="B551" s="216">
        <v>6308</v>
      </c>
      <c r="C551" s="216" t="s">
        <v>809</v>
      </c>
      <c r="D551" s="216" t="s">
        <v>3391</v>
      </c>
      <c r="E551" s="216" t="s">
        <v>505</v>
      </c>
      <c r="F551" s="350" t="str">
        <f>SUBSTITUTE( lng_iteminfo!$O$667,"{0}",S551 )</f>
        <v>축사 환경 개선 Lv.8</v>
      </c>
      <c r="G551" s="216">
        <v>0</v>
      </c>
      <c r="H551" s="216">
        <v>0</v>
      </c>
      <c r="I551" s="216" t="s">
        <v>506</v>
      </c>
      <c r="J551" s="216">
        <v>0</v>
      </c>
      <c r="K551" s="219" t="s">
        <v>1278</v>
      </c>
      <c r="L551" s="216">
        <v>0</v>
      </c>
      <c r="M551" s="216">
        <v>0</v>
      </c>
      <c r="N551" s="216">
        <v>730</v>
      </c>
      <c r="O551" s="216">
        <v>0</v>
      </c>
      <c r="P551" s="216">
        <v>1</v>
      </c>
      <c r="Q551" s="216">
        <v>1</v>
      </c>
      <c r="R551" s="216" t="str">
        <f t="shared" si="77"/>
        <v>축사 환경 개선 Lv.8</v>
      </c>
      <c r="S551" s="216">
        <v>8</v>
      </c>
      <c r="T551" s="216">
        <v>0</v>
      </c>
      <c r="U551" s="210">
        <v>5</v>
      </c>
      <c r="V551" s="210">
        <v>1740</v>
      </c>
      <c r="W551" s="216">
        <v>16</v>
      </c>
      <c r="X551" s="216" t="s">
        <v>3398</v>
      </c>
      <c r="Y551" s="171">
        <v>15</v>
      </c>
      <c r="Z551" s="216">
        <v>4</v>
      </c>
      <c r="AA551" s="216"/>
      <c r="AB551" s="216"/>
      <c r="AC551" s="216"/>
      <c r="AD551" s="216"/>
      <c r="AE551" s="216"/>
      <c r="AF551" s="216"/>
      <c r="AG551" s="216"/>
      <c r="AH551" s="216"/>
      <c r="AI551" s="216"/>
      <c r="AJ551" s="216"/>
      <c r="AK551" s="216"/>
    </row>
    <row r="552" spans="1:37" s="39" customFormat="1">
      <c r="A552" s="216"/>
      <c r="B552" s="216">
        <v>6309</v>
      </c>
      <c r="C552" s="216" t="s">
        <v>809</v>
      </c>
      <c r="D552" s="216" t="s">
        <v>3391</v>
      </c>
      <c r="E552" s="216" t="s">
        <v>505</v>
      </c>
      <c r="F552" s="350" t="str">
        <f>SUBSTITUTE( lng_iteminfo!$O$667,"{0}",S552 )</f>
        <v>축사 환경 개선 Lv.9</v>
      </c>
      <c r="G552" s="216">
        <v>0</v>
      </c>
      <c r="H552" s="216">
        <v>0</v>
      </c>
      <c r="I552" s="216" t="s">
        <v>506</v>
      </c>
      <c r="J552" s="216">
        <v>0</v>
      </c>
      <c r="K552" s="219" t="s">
        <v>1278</v>
      </c>
      <c r="L552" s="216">
        <v>0</v>
      </c>
      <c r="M552" s="216">
        <v>0</v>
      </c>
      <c r="N552" s="216">
        <v>920</v>
      </c>
      <c r="O552" s="216">
        <v>0</v>
      </c>
      <c r="P552" s="216">
        <v>1</v>
      </c>
      <c r="Q552" s="216">
        <v>1</v>
      </c>
      <c r="R552" s="216" t="str">
        <f t="shared" si="77"/>
        <v>축사 환경 개선 Lv.9</v>
      </c>
      <c r="S552" s="216">
        <v>9</v>
      </c>
      <c r="T552" s="216">
        <v>0</v>
      </c>
      <c r="U552" s="210">
        <v>5</v>
      </c>
      <c r="V552" s="210">
        <v>2280</v>
      </c>
      <c r="W552" s="216">
        <v>18</v>
      </c>
      <c r="X552" s="216" t="s">
        <v>3398</v>
      </c>
      <c r="Y552" s="171">
        <v>17</v>
      </c>
      <c r="Z552" s="216">
        <v>4</v>
      </c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</row>
    <row r="553" spans="1:37" s="39" customFormat="1">
      <c r="A553" s="216"/>
      <c r="B553" s="216">
        <v>6310</v>
      </c>
      <c r="C553" s="216" t="s">
        <v>809</v>
      </c>
      <c r="D553" s="216" t="s">
        <v>3391</v>
      </c>
      <c r="E553" s="216" t="s">
        <v>505</v>
      </c>
      <c r="F553" s="350" t="str">
        <f>SUBSTITUTE( lng_iteminfo!$O$667,"{0}",S553 )</f>
        <v>축사 환경 개선 Lv.10</v>
      </c>
      <c r="G553" s="216">
        <v>0</v>
      </c>
      <c r="H553" s="216">
        <v>0</v>
      </c>
      <c r="I553" s="216" t="s">
        <v>506</v>
      </c>
      <c r="J553" s="216">
        <v>0</v>
      </c>
      <c r="K553" s="219" t="s">
        <v>1278</v>
      </c>
      <c r="L553" s="216">
        <v>0</v>
      </c>
      <c r="M553" s="216">
        <v>0</v>
      </c>
      <c r="N553" s="216">
        <v>1100</v>
      </c>
      <c r="O553" s="216">
        <v>0</v>
      </c>
      <c r="P553" s="216">
        <v>1</v>
      </c>
      <c r="Q553" s="216">
        <v>1</v>
      </c>
      <c r="R553" s="216" t="str">
        <f t="shared" si="77"/>
        <v>축사 환경 개선 Lv.10</v>
      </c>
      <c r="S553" s="216">
        <v>10</v>
      </c>
      <c r="T553" s="216">
        <v>0</v>
      </c>
      <c r="U553" s="210">
        <v>6</v>
      </c>
      <c r="V553" s="210">
        <v>2880</v>
      </c>
      <c r="W553" s="216">
        <v>20</v>
      </c>
      <c r="X553" s="216" t="s">
        <v>3398</v>
      </c>
      <c r="Y553" s="171">
        <v>19</v>
      </c>
      <c r="Z553" s="216">
        <v>4</v>
      </c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  <c r="AK553" s="216"/>
    </row>
    <row r="554" spans="1:37" s="39" customFormat="1">
      <c r="A554" s="216"/>
      <c r="B554" s="216">
        <v>6311</v>
      </c>
      <c r="C554" s="216" t="s">
        <v>809</v>
      </c>
      <c r="D554" s="216" t="s">
        <v>3391</v>
      </c>
      <c r="E554" s="216" t="s">
        <v>505</v>
      </c>
      <c r="F554" s="350" t="str">
        <f>SUBSTITUTE( lng_iteminfo!$O$667,"{0}",S554 )</f>
        <v>축사 환경 개선 Lv.11</v>
      </c>
      <c r="G554" s="216">
        <v>0</v>
      </c>
      <c r="H554" s="216">
        <v>0</v>
      </c>
      <c r="I554" s="216" t="s">
        <v>506</v>
      </c>
      <c r="J554" s="216">
        <v>0</v>
      </c>
      <c r="K554" s="219" t="s">
        <v>1279</v>
      </c>
      <c r="L554" s="216">
        <v>0</v>
      </c>
      <c r="M554" s="216">
        <v>0</v>
      </c>
      <c r="N554" s="216">
        <v>1600</v>
      </c>
      <c r="O554" s="216">
        <v>0</v>
      </c>
      <c r="P554" s="216">
        <v>1</v>
      </c>
      <c r="Q554" s="216">
        <v>1</v>
      </c>
      <c r="R554" s="216" t="str">
        <f t="shared" si="77"/>
        <v>축사 환경 개선 Lv.11</v>
      </c>
      <c r="S554" s="216">
        <v>11</v>
      </c>
      <c r="T554" s="216">
        <v>0</v>
      </c>
      <c r="U554" s="210">
        <v>6</v>
      </c>
      <c r="V554" s="210">
        <v>4837</v>
      </c>
      <c r="W554" s="216">
        <v>22</v>
      </c>
      <c r="X554" s="216" t="s">
        <v>3399</v>
      </c>
      <c r="Y554" s="171">
        <v>21</v>
      </c>
      <c r="Z554" s="216">
        <v>4</v>
      </c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  <c r="AK554" s="216"/>
    </row>
    <row r="555" spans="1:37" s="39" customFormat="1">
      <c r="A555" s="216"/>
      <c r="B555" s="216">
        <v>6312</v>
      </c>
      <c r="C555" s="216" t="s">
        <v>809</v>
      </c>
      <c r="D555" s="216" t="s">
        <v>3391</v>
      </c>
      <c r="E555" s="216" t="s">
        <v>505</v>
      </c>
      <c r="F555" s="350" t="str">
        <f>SUBSTITUTE( lng_iteminfo!$O$667,"{0}",S555 )</f>
        <v>축사 환경 개선 Lv.12</v>
      </c>
      <c r="G555" s="216">
        <v>0</v>
      </c>
      <c r="H555" s="216">
        <v>0</v>
      </c>
      <c r="I555" s="216" t="s">
        <v>506</v>
      </c>
      <c r="J555" s="216">
        <v>0</v>
      </c>
      <c r="K555" s="219" t="s">
        <v>1279</v>
      </c>
      <c r="L555" s="216">
        <v>0</v>
      </c>
      <c r="M555" s="216">
        <v>0</v>
      </c>
      <c r="N555" s="216">
        <v>1800</v>
      </c>
      <c r="O555" s="216">
        <v>0</v>
      </c>
      <c r="P555" s="216">
        <v>1</v>
      </c>
      <c r="Q555" s="216">
        <v>1</v>
      </c>
      <c r="R555" s="216" t="str">
        <f t="shared" si="77"/>
        <v>축사 환경 개선 Lv.12</v>
      </c>
      <c r="S555" s="216">
        <v>12</v>
      </c>
      <c r="T555" s="216">
        <v>0</v>
      </c>
      <c r="U555" s="210">
        <v>7</v>
      </c>
      <c r="V555" s="210">
        <v>6187</v>
      </c>
      <c r="W555" s="216">
        <v>24</v>
      </c>
      <c r="X555" s="216" t="s">
        <v>3399</v>
      </c>
      <c r="Y555" s="171">
        <v>23</v>
      </c>
      <c r="Z555" s="216">
        <v>4</v>
      </c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  <c r="AK555" s="216"/>
    </row>
    <row r="556" spans="1:37" s="39" customFormat="1">
      <c r="A556" s="216"/>
      <c r="B556" s="216">
        <v>6313</v>
      </c>
      <c r="C556" s="216" t="s">
        <v>809</v>
      </c>
      <c r="D556" s="216" t="s">
        <v>3391</v>
      </c>
      <c r="E556" s="216" t="s">
        <v>505</v>
      </c>
      <c r="F556" s="350" t="str">
        <f>SUBSTITUTE( lng_iteminfo!$O$667,"{0}",S556 )</f>
        <v>축사 환경 개선 Lv.13</v>
      </c>
      <c r="G556" s="216">
        <v>0</v>
      </c>
      <c r="H556" s="216">
        <v>0</v>
      </c>
      <c r="I556" s="216" t="s">
        <v>506</v>
      </c>
      <c r="J556" s="216">
        <v>0</v>
      </c>
      <c r="K556" s="219" t="s">
        <v>1279</v>
      </c>
      <c r="L556" s="216">
        <v>0</v>
      </c>
      <c r="M556" s="216">
        <v>0</v>
      </c>
      <c r="N556" s="216">
        <v>1900</v>
      </c>
      <c r="O556" s="216">
        <v>0</v>
      </c>
      <c r="P556" s="216">
        <v>1</v>
      </c>
      <c r="Q556" s="216">
        <v>1</v>
      </c>
      <c r="R556" s="216" t="str">
        <f t="shared" si="77"/>
        <v>축사 환경 개선 Lv.13</v>
      </c>
      <c r="S556" s="216">
        <v>13</v>
      </c>
      <c r="T556" s="216">
        <v>0</v>
      </c>
      <c r="U556" s="210">
        <v>8</v>
      </c>
      <c r="V556" s="210">
        <v>7650</v>
      </c>
      <c r="W556" s="216">
        <v>26</v>
      </c>
      <c r="X556" s="216" t="s">
        <v>3399</v>
      </c>
      <c r="Y556" s="171">
        <v>25</v>
      </c>
      <c r="Z556" s="216">
        <v>4</v>
      </c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</row>
    <row r="557" spans="1:37" s="39" customFormat="1">
      <c r="A557" s="216"/>
      <c r="B557" s="216">
        <v>6314</v>
      </c>
      <c r="C557" s="216" t="s">
        <v>809</v>
      </c>
      <c r="D557" s="216" t="s">
        <v>3391</v>
      </c>
      <c r="E557" s="216" t="s">
        <v>505</v>
      </c>
      <c r="F557" s="350" t="str">
        <f>SUBSTITUTE( lng_iteminfo!$O$667,"{0}",S557 )</f>
        <v>축사 환경 개선 Lv.14</v>
      </c>
      <c r="G557" s="216">
        <v>0</v>
      </c>
      <c r="H557" s="216">
        <v>0</v>
      </c>
      <c r="I557" s="216" t="s">
        <v>506</v>
      </c>
      <c r="J557" s="216">
        <v>0</v>
      </c>
      <c r="K557" s="219" t="s">
        <v>1280</v>
      </c>
      <c r="L557" s="216">
        <v>0</v>
      </c>
      <c r="M557" s="216">
        <v>0</v>
      </c>
      <c r="N557" s="216">
        <v>2600</v>
      </c>
      <c r="O557" s="216">
        <v>0</v>
      </c>
      <c r="P557" s="216">
        <v>1</v>
      </c>
      <c r="Q557" s="216">
        <v>1</v>
      </c>
      <c r="R557" s="216" t="str">
        <f t="shared" si="77"/>
        <v>축사 환경 개선 Lv.14</v>
      </c>
      <c r="S557" s="216">
        <v>14</v>
      </c>
      <c r="T557" s="216">
        <v>0</v>
      </c>
      <c r="U557" s="210">
        <v>9</v>
      </c>
      <c r="V557" s="210">
        <v>11070</v>
      </c>
      <c r="W557" s="216">
        <v>28</v>
      </c>
      <c r="X557" s="216" t="s">
        <v>3400</v>
      </c>
      <c r="Y557" s="171">
        <v>27</v>
      </c>
      <c r="Z557" s="216">
        <v>4</v>
      </c>
      <c r="AA557" s="216"/>
      <c r="AB557" s="216"/>
      <c r="AC557" s="216"/>
      <c r="AD557" s="216"/>
      <c r="AE557" s="216"/>
      <c r="AF557" s="216"/>
      <c r="AG557" s="216"/>
      <c r="AH557" s="216"/>
      <c r="AI557" s="216"/>
      <c r="AJ557" s="216"/>
      <c r="AK557" s="216"/>
    </row>
    <row r="558" spans="1:37" s="39" customFormat="1">
      <c r="A558" s="216"/>
      <c r="B558" s="216">
        <v>6315</v>
      </c>
      <c r="C558" s="216" t="s">
        <v>809</v>
      </c>
      <c r="D558" s="216" t="s">
        <v>3391</v>
      </c>
      <c r="E558" s="216" t="s">
        <v>505</v>
      </c>
      <c r="F558" s="350" t="str">
        <f>SUBSTITUTE( lng_iteminfo!$O$667,"{0}",S558 )</f>
        <v>축사 환경 개선 Lv.15</v>
      </c>
      <c r="G558" s="216">
        <v>0</v>
      </c>
      <c r="H558" s="216">
        <v>0</v>
      </c>
      <c r="I558" s="216" t="s">
        <v>506</v>
      </c>
      <c r="J558" s="216">
        <v>0</v>
      </c>
      <c r="K558" s="219" t="s">
        <v>1280</v>
      </c>
      <c r="L558" s="216">
        <v>0</v>
      </c>
      <c r="M558" s="216">
        <v>0</v>
      </c>
      <c r="N558" s="216">
        <v>3100</v>
      </c>
      <c r="O558" s="216">
        <v>0</v>
      </c>
      <c r="P558" s="216">
        <v>1</v>
      </c>
      <c r="Q558" s="216">
        <v>1</v>
      </c>
      <c r="R558" s="216" t="str">
        <f t="shared" si="77"/>
        <v>축사 환경 개선 Lv.15</v>
      </c>
      <c r="S558" s="216">
        <v>15</v>
      </c>
      <c r="T558" s="216">
        <v>0</v>
      </c>
      <c r="U558" s="210">
        <v>10</v>
      </c>
      <c r="V558" s="210">
        <v>13095</v>
      </c>
      <c r="W558" s="216">
        <v>30</v>
      </c>
      <c r="X558" s="216" t="s">
        <v>3400</v>
      </c>
      <c r="Y558" s="171">
        <v>29</v>
      </c>
      <c r="Z558" s="216">
        <v>4</v>
      </c>
      <c r="AA558" s="216"/>
      <c r="AB558" s="216"/>
      <c r="AC558" s="216"/>
      <c r="AD558" s="216"/>
      <c r="AE558" s="216"/>
      <c r="AF558" s="216"/>
      <c r="AG558" s="216"/>
      <c r="AH558" s="216"/>
      <c r="AI558" s="216"/>
      <c r="AJ558" s="216"/>
      <c r="AK558" s="216"/>
    </row>
    <row r="559" spans="1:37" s="39" customFormat="1">
      <c r="A559" s="216"/>
      <c r="B559" s="216">
        <v>6316</v>
      </c>
      <c r="C559" s="216" t="s">
        <v>809</v>
      </c>
      <c r="D559" s="216" t="s">
        <v>3391</v>
      </c>
      <c r="E559" s="216" t="s">
        <v>505</v>
      </c>
      <c r="F559" s="350" t="str">
        <f>SUBSTITUTE( lng_iteminfo!$O$667,"{0}",S559 )</f>
        <v>축사 환경 개선 Lv.16</v>
      </c>
      <c r="G559" s="216">
        <v>0</v>
      </c>
      <c r="H559" s="216">
        <v>0</v>
      </c>
      <c r="I559" s="216" t="s">
        <v>506</v>
      </c>
      <c r="J559" s="216">
        <v>0</v>
      </c>
      <c r="K559" s="219" t="s">
        <v>1280</v>
      </c>
      <c r="L559" s="216">
        <v>0</v>
      </c>
      <c r="M559" s="216">
        <v>0</v>
      </c>
      <c r="N559" s="216">
        <v>3300</v>
      </c>
      <c r="O559" s="216">
        <v>0</v>
      </c>
      <c r="P559" s="216">
        <v>1</v>
      </c>
      <c r="Q559" s="216">
        <v>1</v>
      </c>
      <c r="R559" s="216" t="str">
        <f t="shared" si="77"/>
        <v>축사 환경 개선 Lv.16</v>
      </c>
      <c r="S559" s="216">
        <v>16</v>
      </c>
      <c r="T559" s="216">
        <v>0</v>
      </c>
      <c r="U559" s="210">
        <v>11</v>
      </c>
      <c r="V559" s="210">
        <v>15975</v>
      </c>
      <c r="W559" s="216">
        <v>32</v>
      </c>
      <c r="X559" s="216" t="s">
        <v>3400</v>
      </c>
      <c r="Y559" s="171">
        <v>31</v>
      </c>
      <c r="Z559" s="216">
        <v>4</v>
      </c>
      <c r="AA559" s="216"/>
      <c r="AB559" s="216"/>
      <c r="AC559" s="216"/>
      <c r="AD559" s="216"/>
      <c r="AE559" s="216"/>
      <c r="AF559" s="216"/>
      <c r="AG559" s="216"/>
      <c r="AH559" s="216"/>
      <c r="AI559" s="216"/>
      <c r="AJ559" s="216"/>
      <c r="AK559" s="216"/>
    </row>
    <row r="560" spans="1:37" s="39" customFormat="1">
      <c r="A560" s="216"/>
      <c r="B560" s="216">
        <v>6317</v>
      </c>
      <c r="C560" s="216" t="s">
        <v>809</v>
      </c>
      <c r="D560" s="216" t="s">
        <v>3391</v>
      </c>
      <c r="E560" s="216" t="s">
        <v>505</v>
      </c>
      <c r="F560" s="350" t="str">
        <f>SUBSTITUTE( lng_iteminfo!$O$667,"{0}",S560 )</f>
        <v>축사 환경 개선 Lv.17</v>
      </c>
      <c r="G560" s="216">
        <v>0</v>
      </c>
      <c r="H560" s="216">
        <v>0</v>
      </c>
      <c r="I560" s="216" t="s">
        <v>506</v>
      </c>
      <c r="J560" s="216">
        <v>0</v>
      </c>
      <c r="K560" s="219" t="s">
        <v>1281</v>
      </c>
      <c r="L560" s="216">
        <v>0</v>
      </c>
      <c r="M560" s="216">
        <v>0</v>
      </c>
      <c r="N560" s="216">
        <v>4200</v>
      </c>
      <c r="O560" s="216">
        <v>0</v>
      </c>
      <c r="P560" s="216">
        <v>1</v>
      </c>
      <c r="Q560" s="216">
        <v>1</v>
      </c>
      <c r="R560" s="216" t="str">
        <f t="shared" si="77"/>
        <v>축사 환경 개선 Lv.17</v>
      </c>
      <c r="S560" s="216">
        <v>17</v>
      </c>
      <c r="T560" s="216">
        <v>0</v>
      </c>
      <c r="U560" s="210">
        <v>12</v>
      </c>
      <c r="V560" s="210">
        <v>22207</v>
      </c>
      <c r="W560" s="216">
        <v>34</v>
      </c>
      <c r="X560" s="216" t="s">
        <v>3401</v>
      </c>
      <c r="Y560" s="171">
        <v>35</v>
      </c>
      <c r="Z560" s="216">
        <v>4</v>
      </c>
      <c r="AA560" s="216"/>
      <c r="AB560" s="216"/>
      <c r="AC560" s="216"/>
      <c r="AD560" s="216"/>
      <c r="AE560" s="216"/>
      <c r="AF560" s="216"/>
      <c r="AG560" s="216"/>
      <c r="AH560" s="216"/>
      <c r="AI560" s="216"/>
      <c r="AJ560" s="216"/>
      <c r="AK560" s="216"/>
    </row>
    <row r="561" spans="1:37" s="39" customFormat="1">
      <c r="A561" s="216"/>
      <c r="B561" s="216">
        <v>6318</v>
      </c>
      <c r="C561" s="216" t="s">
        <v>809</v>
      </c>
      <c r="D561" s="216" t="s">
        <v>3391</v>
      </c>
      <c r="E561" s="216" t="s">
        <v>505</v>
      </c>
      <c r="F561" s="350" t="str">
        <f>SUBSTITUTE( lng_iteminfo!$O$667,"{0}",S561 )</f>
        <v>축사 환경 개선 Lv.18</v>
      </c>
      <c r="G561" s="216">
        <v>0</v>
      </c>
      <c r="H561" s="216">
        <v>0</v>
      </c>
      <c r="I561" s="216" t="s">
        <v>506</v>
      </c>
      <c r="J561" s="216">
        <v>0</v>
      </c>
      <c r="K561" s="219" t="s">
        <v>1281</v>
      </c>
      <c r="L561" s="216">
        <v>0</v>
      </c>
      <c r="M561" s="216">
        <v>0</v>
      </c>
      <c r="N561" s="216">
        <v>4500</v>
      </c>
      <c r="O561" s="216">
        <v>0</v>
      </c>
      <c r="P561" s="216">
        <v>1</v>
      </c>
      <c r="Q561" s="216">
        <v>1</v>
      </c>
      <c r="R561" s="216" t="str">
        <f t="shared" si="77"/>
        <v>축사 환경 개선 Lv.18</v>
      </c>
      <c r="S561" s="216">
        <v>18</v>
      </c>
      <c r="T561" s="216">
        <v>0</v>
      </c>
      <c r="U561" s="210">
        <v>13</v>
      </c>
      <c r="V561" s="210">
        <v>25987</v>
      </c>
      <c r="W561" s="216">
        <v>36</v>
      </c>
      <c r="X561" s="216" t="s">
        <v>3401</v>
      </c>
      <c r="Y561" s="171">
        <v>39</v>
      </c>
      <c r="Z561" s="216">
        <v>4</v>
      </c>
      <c r="AA561" s="216"/>
      <c r="AB561" s="216"/>
      <c r="AC561" s="216"/>
      <c r="AD561" s="216"/>
      <c r="AE561" s="216"/>
      <c r="AF561" s="216"/>
      <c r="AG561" s="216"/>
      <c r="AH561" s="216"/>
      <c r="AI561" s="216"/>
      <c r="AJ561" s="216"/>
      <c r="AK561" s="216"/>
    </row>
    <row r="562" spans="1:37" s="39" customFormat="1">
      <c r="A562" s="216"/>
      <c r="B562" s="216">
        <v>6319</v>
      </c>
      <c r="C562" s="216" t="s">
        <v>809</v>
      </c>
      <c r="D562" s="216" t="s">
        <v>3391</v>
      </c>
      <c r="E562" s="216" t="s">
        <v>505</v>
      </c>
      <c r="F562" s="350" t="str">
        <f>SUBSTITUTE( lng_iteminfo!$O$667,"{0}",S562 )</f>
        <v>축사 환경 개선 Lv.19</v>
      </c>
      <c r="G562" s="216">
        <v>0</v>
      </c>
      <c r="H562" s="216">
        <v>0</v>
      </c>
      <c r="I562" s="216" t="s">
        <v>506</v>
      </c>
      <c r="J562" s="216">
        <v>0</v>
      </c>
      <c r="K562" s="219" t="s">
        <v>1281</v>
      </c>
      <c r="L562" s="216">
        <v>0</v>
      </c>
      <c r="M562" s="216">
        <v>0</v>
      </c>
      <c r="N562" s="216">
        <v>4700</v>
      </c>
      <c r="O562" s="216">
        <v>0</v>
      </c>
      <c r="P562" s="216">
        <v>1</v>
      </c>
      <c r="Q562" s="216">
        <v>1</v>
      </c>
      <c r="R562" s="216" t="str">
        <f t="shared" si="77"/>
        <v>축사 환경 개선 Lv.19</v>
      </c>
      <c r="S562" s="216">
        <v>19</v>
      </c>
      <c r="T562" s="216">
        <v>0</v>
      </c>
      <c r="U562" s="210">
        <v>14</v>
      </c>
      <c r="V562" s="210">
        <v>29977</v>
      </c>
      <c r="W562" s="216">
        <v>38</v>
      </c>
      <c r="X562" s="216" t="s">
        <v>3401</v>
      </c>
      <c r="Y562" s="171">
        <v>43</v>
      </c>
      <c r="Z562" s="216">
        <v>4</v>
      </c>
      <c r="AA562" s="216"/>
      <c r="AB562" s="216"/>
      <c r="AC562" s="216"/>
      <c r="AD562" s="216"/>
      <c r="AE562" s="216"/>
      <c r="AF562" s="216"/>
      <c r="AG562" s="216"/>
      <c r="AH562" s="216"/>
      <c r="AI562" s="216"/>
      <c r="AJ562" s="216"/>
      <c r="AK562" s="216"/>
    </row>
    <row r="563" spans="1:37" s="39" customFormat="1">
      <c r="A563" s="216"/>
      <c r="B563" s="216">
        <v>6320</v>
      </c>
      <c r="C563" s="216" t="s">
        <v>809</v>
      </c>
      <c r="D563" s="216" t="s">
        <v>3391</v>
      </c>
      <c r="E563" s="216" t="s">
        <v>505</v>
      </c>
      <c r="F563" s="350" t="str">
        <f>SUBSTITUTE( lng_iteminfo!$O$667,"{0}",S563 )</f>
        <v>축사 환경 개선 Lv.20</v>
      </c>
      <c r="G563" s="216">
        <v>0</v>
      </c>
      <c r="H563" s="216">
        <v>0</v>
      </c>
      <c r="I563" s="216" t="s">
        <v>506</v>
      </c>
      <c r="J563" s="216">
        <v>0</v>
      </c>
      <c r="K563" s="219" t="s">
        <v>1281</v>
      </c>
      <c r="L563" s="216">
        <v>0</v>
      </c>
      <c r="M563" s="216">
        <v>0</v>
      </c>
      <c r="N563" s="216">
        <v>5800</v>
      </c>
      <c r="O563" s="216">
        <v>0</v>
      </c>
      <c r="P563" s="216">
        <v>1</v>
      </c>
      <c r="Q563" s="216">
        <v>1</v>
      </c>
      <c r="R563" s="216" t="str">
        <f t="shared" si="77"/>
        <v>축사 환경 개선 Lv.20</v>
      </c>
      <c r="S563" s="216">
        <v>20</v>
      </c>
      <c r="T563" s="216">
        <v>0</v>
      </c>
      <c r="U563" s="210">
        <v>15</v>
      </c>
      <c r="V563" s="210">
        <v>39060</v>
      </c>
      <c r="W563" s="216">
        <v>40</v>
      </c>
      <c r="X563" s="216" t="s">
        <v>3401</v>
      </c>
      <c r="Y563" s="280">
        <v>47</v>
      </c>
      <c r="Z563" s="216">
        <v>4</v>
      </c>
      <c r="AA563" s="216"/>
      <c r="AB563" s="216"/>
      <c r="AC563" s="216"/>
      <c r="AD563" s="216"/>
      <c r="AE563" s="216"/>
      <c r="AF563" s="216"/>
      <c r="AG563" s="216"/>
      <c r="AH563" s="216"/>
      <c r="AI563" s="216"/>
      <c r="AJ563" s="216"/>
      <c r="AK563" s="216"/>
    </row>
    <row r="564" spans="1:37" s="318" customFormat="1">
      <c r="B564" s="507">
        <v>6321</v>
      </c>
      <c r="C564" s="507" t="s">
        <v>809</v>
      </c>
      <c r="D564" s="507" t="s">
        <v>6803</v>
      </c>
      <c r="E564" s="507" t="s">
        <v>505</v>
      </c>
      <c r="F564" s="350" t="str">
        <f>SUBSTITUTE( lng_iteminfo!$O$667,"{0}",S564 )</f>
        <v>축사 환경 개선 Lv.21</v>
      </c>
      <c r="G564" s="509">
        <v>0</v>
      </c>
      <c r="H564" s="509">
        <v>0</v>
      </c>
      <c r="I564" s="509" t="s">
        <v>506</v>
      </c>
      <c r="J564" s="509">
        <v>0</v>
      </c>
      <c r="K564" s="509" t="s">
        <v>6804</v>
      </c>
      <c r="L564" s="509">
        <v>0</v>
      </c>
      <c r="M564" s="509">
        <v>0</v>
      </c>
      <c r="N564" s="509">
        <v>29000</v>
      </c>
      <c r="O564" s="509">
        <v>0</v>
      </c>
      <c r="P564" s="509">
        <v>1</v>
      </c>
      <c r="Q564" s="509">
        <v>1</v>
      </c>
      <c r="R564" s="338" t="str">
        <f t="shared" si="77"/>
        <v>축사 환경 개선 Lv.21</v>
      </c>
      <c r="S564" s="511">
        <v>21</v>
      </c>
      <c r="T564" s="511">
        <v>0</v>
      </c>
      <c r="U564" s="511">
        <v>16</v>
      </c>
      <c r="V564" s="511">
        <v>59000</v>
      </c>
      <c r="W564" s="511">
        <v>45</v>
      </c>
      <c r="X564" s="511" t="s">
        <v>6806</v>
      </c>
      <c r="Y564" s="513">
        <v>51</v>
      </c>
      <c r="Z564" s="511">
        <v>4</v>
      </c>
    </row>
    <row r="565" spans="1:37" s="318" customFormat="1">
      <c r="B565" s="507">
        <v>6322</v>
      </c>
      <c r="C565" s="507" t="s">
        <v>809</v>
      </c>
      <c r="D565" s="507" t="s">
        <v>6803</v>
      </c>
      <c r="E565" s="507" t="s">
        <v>505</v>
      </c>
      <c r="F565" s="350" t="str">
        <f>SUBSTITUTE( lng_iteminfo!$O$667,"{0}",S565 )</f>
        <v>축사 환경 개선 Lv.22</v>
      </c>
      <c r="G565" s="509">
        <v>0</v>
      </c>
      <c r="H565" s="509">
        <v>0</v>
      </c>
      <c r="I565" s="509" t="s">
        <v>506</v>
      </c>
      <c r="J565" s="509">
        <v>0</v>
      </c>
      <c r="K565" s="509" t="s">
        <v>6804</v>
      </c>
      <c r="L565" s="509">
        <v>0</v>
      </c>
      <c r="M565" s="509">
        <v>0</v>
      </c>
      <c r="N565" s="509">
        <v>145000</v>
      </c>
      <c r="O565" s="509">
        <v>0</v>
      </c>
      <c r="P565" s="509">
        <v>1</v>
      </c>
      <c r="Q565" s="509">
        <v>1</v>
      </c>
      <c r="R565" s="338" t="str">
        <f t="shared" si="77"/>
        <v>축사 환경 개선 Lv.22</v>
      </c>
      <c r="S565" s="511">
        <v>22</v>
      </c>
      <c r="T565" s="511">
        <v>0</v>
      </c>
      <c r="U565" s="511">
        <v>20</v>
      </c>
      <c r="V565" s="511">
        <v>89000</v>
      </c>
      <c r="W565" s="511">
        <v>55</v>
      </c>
      <c r="X565" s="511" t="s">
        <v>6806</v>
      </c>
      <c r="Y565" s="513">
        <v>55</v>
      </c>
      <c r="Z565" s="511">
        <v>4</v>
      </c>
    </row>
    <row r="566" spans="1:37" s="318" customFormat="1">
      <c r="B566" s="507">
        <v>6323</v>
      </c>
      <c r="C566" s="507" t="s">
        <v>809</v>
      </c>
      <c r="D566" s="507" t="s">
        <v>6803</v>
      </c>
      <c r="E566" s="507" t="s">
        <v>505</v>
      </c>
      <c r="F566" s="350" t="str">
        <f>SUBSTITUTE( lng_iteminfo!$O$667,"{0}",S566 )</f>
        <v>축사 환경 개선 Lv.23</v>
      </c>
      <c r="G566" s="509">
        <v>0</v>
      </c>
      <c r="H566" s="509">
        <v>0</v>
      </c>
      <c r="I566" s="509" t="s">
        <v>506</v>
      </c>
      <c r="J566" s="509">
        <v>0</v>
      </c>
      <c r="K566" s="509" t="s">
        <v>6804</v>
      </c>
      <c r="L566" s="509">
        <v>0</v>
      </c>
      <c r="M566" s="509">
        <v>0</v>
      </c>
      <c r="N566" s="509">
        <v>725000</v>
      </c>
      <c r="O566" s="509">
        <v>0</v>
      </c>
      <c r="P566" s="509">
        <v>1</v>
      </c>
      <c r="Q566" s="509">
        <v>1</v>
      </c>
      <c r="R566" s="338" t="str">
        <f t="shared" si="77"/>
        <v>축사 환경 개선 Lv.23</v>
      </c>
      <c r="S566" s="511">
        <v>23</v>
      </c>
      <c r="T566" s="511">
        <v>0</v>
      </c>
      <c r="U566" s="511">
        <v>23</v>
      </c>
      <c r="V566" s="511">
        <v>134000</v>
      </c>
      <c r="W566" s="511">
        <v>70</v>
      </c>
      <c r="X566" s="511" t="s">
        <v>6806</v>
      </c>
      <c r="Y566" s="513">
        <v>59</v>
      </c>
      <c r="Z566" s="511">
        <v>4</v>
      </c>
    </row>
    <row r="567" spans="1:37" s="216" customFormat="1">
      <c r="B567" s="508">
        <v>6324</v>
      </c>
      <c r="C567" s="508" t="s">
        <v>809</v>
      </c>
      <c r="D567" s="508" t="s">
        <v>6803</v>
      </c>
      <c r="E567" s="508" t="s">
        <v>505</v>
      </c>
      <c r="F567" s="350" t="str">
        <f>SUBSTITUTE( lng_iteminfo!$O$667,"{0}",S567 )</f>
        <v>축사 환경 개선 Lv.24</v>
      </c>
      <c r="G567" s="510">
        <v>0</v>
      </c>
      <c r="H567" s="510">
        <v>0</v>
      </c>
      <c r="I567" s="510" t="s">
        <v>506</v>
      </c>
      <c r="J567" s="510">
        <v>0</v>
      </c>
      <c r="K567" s="510" t="s">
        <v>6805</v>
      </c>
      <c r="L567" s="510">
        <v>0</v>
      </c>
      <c r="M567" s="510">
        <v>0</v>
      </c>
      <c r="N567" s="510">
        <v>870000</v>
      </c>
      <c r="O567" s="510">
        <v>0</v>
      </c>
      <c r="P567" s="510">
        <v>1</v>
      </c>
      <c r="Q567" s="510">
        <v>1</v>
      </c>
      <c r="R567" s="339" t="str">
        <f t="shared" si="77"/>
        <v>축사 환경 개선 Lv.24</v>
      </c>
      <c r="S567" s="512">
        <v>24</v>
      </c>
      <c r="T567" s="512">
        <v>0</v>
      </c>
      <c r="U567" s="512">
        <v>27</v>
      </c>
      <c r="V567" s="512">
        <v>160800</v>
      </c>
      <c r="W567" s="512">
        <v>72</v>
      </c>
      <c r="X567" s="512" t="s">
        <v>6807</v>
      </c>
      <c r="Y567" s="514">
        <v>61</v>
      </c>
      <c r="Z567" s="512">
        <v>4</v>
      </c>
    </row>
    <row r="568" spans="1:37" s="216" customFormat="1">
      <c r="B568" s="508">
        <v>6325</v>
      </c>
      <c r="C568" s="508" t="s">
        <v>809</v>
      </c>
      <c r="D568" s="508" t="s">
        <v>6803</v>
      </c>
      <c r="E568" s="508" t="s">
        <v>505</v>
      </c>
      <c r="F568" s="350" t="str">
        <f>SUBSTITUTE( lng_iteminfo!$O$667,"{0}",S568 )</f>
        <v>축사 환경 개선 Lv.25</v>
      </c>
      <c r="G568" s="510">
        <v>0</v>
      </c>
      <c r="H568" s="510">
        <v>0</v>
      </c>
      <c r="I568" s="510" t="s">
        <v>506</v>
      </c>
      <c r="J568" s="510">
        <v>0</v>
      </c>
      <c r="K568" s="510" t="s">
        <v>6805</v>
      </c>
      <c r="L568" s="510">
        <v>0</v>
      </c>
      <c r="M568" s="510">
        <v>0</v>
      </c>
      <c r="N568" s="510">
        <v>1044000</v>
      </c>
      <c r="O568" s="510">
        <v>0</v>
      </c>
      <c r="P568" s="510">
        <v>1</v>
      </c>
      <c r="Q568" s="510">
        <v>1</v>
      </c>
      <c r="R568" s="339" t="str">
        <f t="shared" si="77"/>
        <v>축사 환경 개선 Lv.25</v>
      </c>
      <c r="S568" s="512">
        <v>25</v>
      </c>
      <c r="T568" s="512">
        <v>0</v>
      </c>
      <c r="U568" s="512">
        <v>31</v>
      </c>
      <c r="V568" s="512">
        <v>193000</v>
      </c>
      <c r="W568" s="512">
        <v>80</v>
      </c>
      <c r="X568" s="512" t="s">
        <v>6807</v>
      </c>
      <c r="Y568" s="514">
        <v>63</v>
      </c>
      <c r="Z568" s="512">
        <v>4</v>
      </c>
    </row>
    <row r="569" spans="1:37" s="216" customFormat="1">
      <c r="B569" s="508">
        <v>6326</v>
      </c>
      <c r="C569" s="508" t="s">
        <v>809</v>
      </c>
      <c r="D569" s="508" t="s">
        <v>6803</v>
      </c>
      <c r="E569" s="508" t="s">
        <v>505</v>
      </c>
      <c r="F569" s="350" t="str">
        <f>SUBSTITUTE( lng_iteminfo!$O$667,"{0}",S569 )</f>
        <v>축사 환경 개선 Lv.26</v>
      </c>
      <c r="G569" s="510">
        <v>0</v>
      </c>
      <c r="H569" s="510">
        <v>0</v>
      </c>
      <c r="I569" s="510" t="s">
        <v>506</v>
      </c>
      <c r="J569" s="510">
        <v>0</v>
      </c>
      <c r="K569" s="510" t="s">
        <v>6889</v>
      </c>
      <c r="L569" s="510">
        <v>0</v>
      </c>
      <c r="M569" s="510">
        <v>0</v>
      </c>
      <c r="N569" s="510">
        <v>1253000</v>
      </c>
      <c r="O569" s="510">
        <v>0</v>
      </c>
      <c r="P569" s="510">
        <v>1</v>
      </c>
      <c r="Q569" s="510">
        <v>1</v>
      </c>
      <c r="R569" s="339" t="str">
        <f t="shared" si="77"/>
        <v>축사 환경 개선 Lv.26</v>
      </c>
      <c r="S569" s="512">
        <v>26</v>
      </c>
      <c r="T569" s="512">
        <v>0</v>
      </c>
      <c r="U569" s="512">
        <v>35</v>
      </c>
      <c r="V569" s="512">
        <v>231600</v>
      </c>
      <c r="W569" s="512">
        <v>85</v>
      </c>
      <c r="X569" s="512" t="s">
        <v>6808</v>
      </c>
      <c r="Y569" s="514">
        <v>65</v>
      </c>
      <c r="Z569" s="512">
        <v>4</v>
      </c>
    </row>
    <row r="570" spans="1:37" s="216" customFormat="1">
      <c r="B570" s="508">
        <v>6327</v>
      </c>
      <c r="C570" s="508" t="s">
        <v>809</v>
      </c>
      <c r="D570" s="508" t="s">
        <v>6803</v>
      </c>
      <c r="E570" s="508" t="s">
        <v>505</v>
      </c>
      <c r="F570" s="350" t="str">
        <f>SUBSTITUTE( lng_iteminfo!$O$667,"{0}",S570 )</f>
        <v>축사 환경 개선 Lv.27</v>
      </c>
      <c r="G570" s="510">
        <v>0</v>
      </c>
      <c r="H570" s="510">
        <v>0</v>
      </c>
      <c r="I570" s="510" t="s">
        <v>506</v>
      </c>
      <c r="J570" s="510">
        <v>0</v>
      </c>
      <c r="K570" s="510" t="s">
        <v>6890</v>
      </c>
      <c r="L570" s="510">
        <v>0</v>
      </c>
      <c r="M570" s="510">
        <v>0</v>
      </c>
      <c r="N570" s="510">
        <v>1504000</v>
      </c>
      <c r="O570" s="510">
        <v>0</v>
      </c>
      <c r="P570" s="510">
        <v>1</v>
      </c>
      <c r="Q570" s="510">
        <v>1</v>
      </c>
      <c r="R570" s="339" t="str">
        <f t="shared" si="77"/>
        <v>축사 환경 개선 Lv.27</v>
      </c>
      <c r="S570" s="512">
        <v>27</v>
      </c>
      <c r="T570" s="512">
        <v>0</v>
      </c>
      <c r="U570" s="512">
        <v>39</v>
      </c>
      <c r="V570" s="512">
        <v>278000</v>
      </c>
      <c r="W570" s="512">
        <v>90</v>
      </c>
      <c r="X570" s="512" t="s">
        <v>6808</v>
      </c>
      <c r="Y570" s="514">
        <v>67</v>
      </c>
      <c r="Z570" s="512">
        <v>4</v>
      </c>
    </row>
    <row r="571" spans="1:37" s="216" customFormat="1">
      <c r="B571" s="508">
        <v>6328</v>
      </c>
      <c r="C571" s="508" t="s">
        <v>809</v>
      </c>
      <c r="D571" s="508" t="s">
        <v>6803</v>
      </c>
      <c r="E571" s="508" t="s">
        <v>505</v>
      </c>
      <c r="F571" s="350" t="str">
        <f>SUBSTITUTE( lng_iteminfo!$O$667,"{0}",S571 )</f>
        <v>축사 환경 개선 Lv.28</v>
      </c>
      <c r="G571" s="510">
        <v>0</v>
      </c>
      <c r="H571" s="510">
        <v>0</v>
      </c>
      <c r="I571" s="510" t="s">
        <v>506</v>
      </c>
      <c r="J571" s="510">
        <v>0</v>
      </c>
      <c r="K571" s="510" t="s">
        <v>6890</v>
      </c>
      <c r="L571" s="510">
        <v>0</v>
      </c>
      <c r="M571" s="510">
        <v>0</v>
      </c>
      <c r="N571" s="510">
        <v>1805000</v>
      </c>
      <c r="O571" s="510">
        <v>0</v>
      </c>
      <c r="P571" s="510">
        <v>1</v>
      </c>
      <c r="Q571" s="510">
        <v>1</v>
      </c>
      <c r="R571" s="339" t="str">
        <f t="shared" si="77"/>
        <v>축사 환경 개선 Lv.28</v>
      </c>
      <c r="S571" s="512">
        <v>28</v>
      </c>
      <c r="T571" s="512">
        <v>0</v>
      </c>
      <c r="U571" s="512">
        <v>43</v>
      </c>
      <c r="V571" s="512">
        <v>333600</v>
      </c>
      <c r="W571" s="512">
        <v>85</v>
      </c>
      <c r="X571" s="512" t="s">
        <v>6808</v>
      </c>
      <c r="Y571" s="514">
        <v>69</v>
      </c>
      <c r="Z571" s="512">
        <v>4</v>
      </c>
    </row>
    <row r="572" spans="1:37" s="39" customFormat="1">
      <c r="A572" s="197" t="s">
        <v>3402</v>
      </c>
      <c r="B572" s="197"/>
      <c r="C572" s="197"/>
      <c r="D572" s="197"/>
      <c r="E572" s="197"/>
      <c r="F572" s="197"/>
      <c r="G572" s="197"/>
      <c r="H572" s="197"/>
      <c r="I572" s="197"/>
      <c r="J572" s="197"/>
      <c r="K572" s="156"/>
      <c r="L572" s="197"/>
      <c r="M572" s="197"/>
      <c r="N572" s="197"/>
      <c r="O572" s="197"/>
      <c r="P572" s="197"/>
      <c r="Q572" s="197"/>
      <c r="R572" s="197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216"/>
      <c r="AE572" s="216"/>
      <c r="AF572" s="216"/>
      <c r="AG572" s="216"/>
      <c r="AH572" s="216"/>
      <c r="AI572" s="216"/>
      <c r="AJ572" s="216"/>
      <c r="AK572" s="216"/>
    </row>
    <row r="573" spans="1:37" s="39" customFormat="1">
      <c r="A573" s="157" t="s">
        <v>3403</v>
      </c>
      <c r="B573" s="157" t="s">
        <v>3404</v>
      </c>
      <c r="C573" s="157" t="s">
        <v>3405</v>
      </c>
      <c r="D573" s="157" t="s">
        <v>3406</v>
      </c>
      <c r="E573" s="157" t="s">
        <v>3407</v>
      </c>
      <c r="F573" s="157" t="s">
        <v>3408</v>
      </c>
      <c r="G573" s="157" t="s">
        <v>3409</v>
      </c>
      <c r="H573" s="157" t="s">
        <v>3410</v>
      </c>
      <c r="I573" s="157" t="s">
        <v>3411</v>
      </c>
      <c r="J573" s="157" t="s">
        <v>3412</v>
      </c>
      <c r="K573" s="157" t="s">
        <v>3413</v>
      </c>
      <c r="L573" s="157" t="s">
        <v>3414</v>
      </c>
      <c r="M573" s="157" t="s">
        <v>3415</v>
      </c>
      <c r="N573" s="157" t="s">
        <v>719</v>
      </c>
      <c r="O573" s="157" t="s">
        <v>3416</v>
      </c>
      <c r="P573" s="157" t="s">
        <v>3417</v>
      </c>
      <c r="Q573" s="157" t="s">
        <v>3418</v>
      </c>
      <c r="R573" s="157" t="s">
        <v>3419</v>
      </c>
      <c r="S573" s="157" t="s">
        <v>3420</v>
      </c>
      <c r="T573" s="157" t="s">
        <v>451</v>
      </c>
      <c r="U573" s="157" t="s">
        <v>452</v>
      </c>
      <c r="V573" s="157" t="s">
        <v>453</v>
      </c>
      <c r="W573" s="157" t="s">
        <v>3421</v>
      </c>
      <c r="X573" s="157" t="s">
        <v>3389</v>
      </c>
      <c r="Y573" s="157" t="s">
        <v>2353</v>
      </c>
      <c r="Z573" s="157" t="s">
        <v>3390</v>
      </c>
      <c r="AA573" s="157"/>
      <c r="AB573" s="157"/>
      <c r="AC573" s="157"/>
      <c r="AD573" s="157"/>
      <c r="AE573" s="157"/>
      <c r="AF573" s="157"/>
      <c r="AG573" s="216"/>
      <c r="AH573" s="216"/>
      <c r="AI573" s="216"/>
      <c r="AJ573" s="216"/>
      <c r="AK573" s="216"/>
    </row>
    <row r="574" spans="1:37" s="39" customFormat="1">
      <c r="A574" s="216"/>
      <c r="B574" s="216">
        <v>6400</v>
      </c>
      <c r="C574" s="216" t="s">
        <v>809</v>
      </c>
      <c r="D574" s="216" t="s">
        <v>812</v>
      </c>
      <c r="E574" s="216" t="s">
        <v>505</v>
      </c>
      <c r="F574" s="216" t="str">
        <f>SUBSTITUTE( lng_iteminfo!$O$668,"{0}",S574)</f>
        <v>양동이 Lv.0</v>
      </c>
      <c r="G574" s="216">
        <v>0</v>
      </c>
      <c r="H574" s="216">
        <v>0</v>
      </c>
      <c r="I574" s="216" t="s">
        <v>506</v>
      </c>
      <c r="J574" s="216">
        <v>0</v>
      </c>
      <c r="K574" s="219" t="s">
        <v>1282</v>
      </c>
      <c r="L574" s="216">
        <v>0</v>
      </c>
      <c r="M574" s="216">
        <v>0</v>
      </c>
      <c r="N574" s="216">
        <v>0</v>
      </c>
      <c r="O574" s="216">
        <v>0</v>
      </c>
      <c r="P574" s="216">
        <v>1</v>
      </c>
      <c r="Q574" s="216">
        <v>1</v>
      </c>
      <c r="R574" s="216" t="str">
        <f t="shared" ref="R574:R602" si="78">F574</f>
        <v>양동이 Lv.0</v>
      </c>
      <c r="S574" s="216">
        <v>0</v>
      </c>
      <c r="T574" s="216">
        <v>0</v>
      </c>
      <c r="U574" s="210">
        <v>1</v>
      </c>
      <c r="V574" s="210">
        <v>0</v>
      </c>
      <c r="W574" s="216">
        <v>30</v>
      </c>
      <c r="X574" s="216" t="s">
        <v>886</v>
      </c>
      <c r="Y574" s="172">
        <v>4</v>
      </c>
      <c r="Z574" s="216">
        <v>5</v>
      </c>
      <c r="AA574" s="216"/>
      <c r="AB574" s="216"/>
      <c r="AC574" s="216"/>
      <c r="AD574" s="216"/>
      <c r="AE574" s="216"/>
      <c r="AF574" s="216"/>
      <c r="AG574" s="216"/>
      <c r="AH574" s="216"/>
      <c r="AI574" s="216"/>
      <c r="AJ574" s="216"/>
      <c r="AK574" s="216"/>
    </row>
    <row r="575" spans="1:37" s="39" customFormat="1">
      <c r="A575" s="216"/>
      <c r="B575" s="216">
        <v>6401</v>
      </c>
      <c r="C575" s="216" t="s">
        <v>809</v>
      </c>
      <c r="D575" s="216" t="s">
        <v>812</v>
      </c>
      <c r="E575" s="216" t="s">
        <v>505</v>
      </c>
      <c r="F575" s="350" t="str">
        <f>SUBSTITUTE( lng_iteminfo!$O$668,"{0}",S575)</f>
        <v>양동이 Lv.1</v>
      </c>
      <c r="G575" s="216">
        <v>0</v>
      </c>
      <c r="H575" s="216">
        <v>0</v>
      </c>
      <c r="I575" s="216" t="s">
        <v>506</v>
      </c>
      <c r="J575" s="216">
        <v>0</v>
      </c>
      <c r="K575" s="219" t="s">
        <v>1282</v>
      </c>
      <c r="L575" s="216">
        <v>0</v>
      </c>
      <c r="M575" s="216">
        <v>0</v>
      </c>
      <c r="N575" s="216">
        <v>50</v>
      </c>
      <c r="O575" s="216">
        <v>0</v>
      </c>
      <c r="P575" s="216">
        <v>1</v>
      </c>
      <c r="Q575" s="216">
        <v>1</v>
      </c>
      <c r="R575" s="216" t="str">
        <f t="shared" si="78"/>
        <v>양동이 Lv.1</v>
      </c>
      <c r="S575" s="216">
        <v>1</v>
      </c>
      <c r="T575" s="216">
        <v>0</v>
      </c>
      <c r="U575" s="210">
        <v>3</v>
      </c>
      <c r="V575" s="210">
        <v>30</v>
      </c>
      <c r="W575" s="216">
        <v>31</v>
      </c>
      <c r="X575" s="216" t="s">
        <v>881</v>
      </c>
      <c r="Y575" s="172">
        <v>4</v>
      </c>
      <c r="Z575" s="216">
        <v>5</v>
      </c>
      <c r="AA575" s="216"/>
      <c r="AB575" s="216"/>
      <c r="AC575" s="216"/>
      <c r="AD575" s="216"/>
      <c r="AE575" s="216"/>
      <c r="AF575" s="216"/>
      <c r="AG575" s="216"/>
      <c r="AH575" s="216"/>
      <c r="AI575" s="216"/>
      <c r="AJ575" s="216"/>
      <c r="AK575" s="216"/>
    </row>
    <row r="576" spans="1:37" s="39" customFormat="1">
      <c r="A576" s="216"/>
      <c r="B576" s="216">
        <v>6402</v>
      </c>
      <c r="C576" s="216" t="s">
        <v>809</v>
      </c>
      <c r="D576" s="216" t="s">
        <v>812</v>
      </c>
      <c r="E576" s="216" t="s">
        <v>505</v>
      </c>
      <c r="F576" s="350" t="str">
        <f>SUBSTITUTE( lng_iteminfo!$O$668,"{0}",S576)</f>
        <v>양동이 Lv.2</v>
      </c>
      <c r="G576" s="216">
        <v>0</v>
      </c>
      <c r="H576" s="216">
        <v>0</v>
      </c>
      <c r="I576" s="216" t="s">
        <v>506</v>
      </c>
      <c r="J576" s="216">
        <v>0</v>
      </c>
      <c r="K576" s="219" t="s">
        <v>1283</v>
      </c>
      <c r="L576" s="216">
        <v>0</v>
      </c>
      <c r="M576" s="216">
        <v>0</v>
      </c>
      <c r="N576" s="216">
        <v>130</v>
      </c>
      <c r="O576" s="216">
        <v>0</v>
      </c>
      <c r="P576" s="216">
        <v>1</v>
      </c>
      <c r="Q576" s="216">
        <v>1</v>
      </c>
      <c r="R576" s="216" t="str">
        <f t="shared" si="78"/>
        <v>양동이 Lv.2</v>
      </c>
      <c r="S576" s="216">
        <v>2</v>
      </c>
      <c r="T576" s="216">
        <v>0</v>
      </c>
      <c r="U576" s="210">
        <v>3</v>
      </c>
      <c r="V576" s="210">
        <v>60</v>
      </c>
      <c r="W576" s="216">
        <v>32</v>
      </c>
      <c r="X576" s="216" t="s">
        <v>837</v>
      </c>
      <c r="Y576" s="172">
        <v>5</v>
      </c>
      <c r="Z576" s="216">
        <v>5</v>
      </c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  <c r="AK576" s="216"/>
    </row>
    <row r="577" spans="1:37" s="39" customFormat="1">
      <c r="A577" s="216"/>
      <c r="B577" s="216">
        <v>6403</v>
      </c>
      <c r="C577" s="216" t="s">
        <v>809</v>
      </c>
      <c r="D577" s="216" t="s">
        <v>812</v>
      </c>
      <c r="E577" s="216" t="s">
        <v>505</v>
      </c>
      <c r="F577" s="350" t="str">
        <f>SUBSTITUTE( lng_iteminfo!$O$668,"{0}",S577)</f>
        <v>양동이 Lv.3</v>
      </c>
      <c r="G577" s="216">
        <v>0</v>
      </c>
      <c r="H577" s="216">
        <v>0</v>
      </c>
      <c r="I577" s="216" t="s">
        <v>506</v>
      </c>
      <c r="J577" s="216">
        <v>0</v>
      </c>
      <c r="K577" s="219" t="s">
        <v>1283</v>
      </c>
      <c r="L577" s="216">
        <v>0</v>
      </c>
      <c r="M577" s="216">
        <v>0</v>
      </c>
      <c r="N577" s="216">
        <v>230</v>
      </c>
      <c r="O577" s="216">
        <v>0</v>
      </c>
      <c r="P577" s="216">
        <v>1</v>
      </c>
      <c r="Q577" s="216">
        <v>1</v>
      </c>
      <c r="R577" s="216" t="str">
        <f t="shared" si="78"/>
        <v>양동이 Lv.3</v>
      </c>
      <c r="S577" s="216">
        <v>3</v>
      </c>
      <c r="T577" s="216">
        <v>0</v>
      </c>
      <c r="U577" s="210">
        <v>4</v>
      </c>
      <c r="V577" s="210">
        <v>105</v>
      </c>
      <c r="W577" s="216">
        <v>33</v>
      </c>
      <c r="X577" s="216" t="s">
        <v>837</v>
      </c>
      <c r="Y577" s="172">
        <v>6</v>
      </c>
      <c r="Z577" s="216">
        <v>5</v>
      </c>
      <c r="AA577" s="216"/>
      <c r="AB577" s="216"/>
      <c r="AC577" s="216"/>
      <c r="AD577" s="216"/>
      <c r="AE577" s="216"/>
      <c r="AF577" s="216"/>
      <c r="AG577" s="216"/>
      <c r="AH577" s="216"/>
      <c r="AI577" s="216"/>
      <c r="AJ577" s="216"/>
      <c r="AK577" s="216"/>
    </row>
    <row r="578" spans="1:37" s="39" customFormat="1">
      <c r="A578" s="216"/>
      <c r="B578" s="216">
        <v>6404</v>
      </c>
      <c r="C578" s="216" t="s">
        <v>809</v>
      </c>
      <c r="D578" s="216" t="s">
        <v>812</v>
      </c>
      <c r="E578" s="216" t="s">
        <v>505</v>
      </c>
      <c r="F578" s="350" t="str">
        <f>SUBSTITUTE( lng_iteminfo!$O$668,"{0}",S578)</f>
        <v>양동이 Lv.4</v>
      </c>
      <c r="G578" s="216">
        <v>0</v>
      </c>
      <c r="H578" s="216">
        <v>0</v>
      </c>
      <c r="I578" s="216" t="s">
        <v>506</v>
      </c>
      <c r="J578" s="216">
        <v>0</v>
      </c>
      <c r="K578" s="219" t="s">
        <v>1283</v>
      </c>
      <c r="L578" s="216">
        <v>0</v>
      </c>
      <c r="M578" s="216">
        <v>0</v>
      </c>
      <c r="N578" s="216">
        <v>360</v>
      </c>
      <c r="O578" s="216">
        <v>0</v>
      </c>
      <c r="P578" s="216">
        <v>1</v>
      </c>
      <c r="Q578" s="216">
        <v>1</v>
      </c>
      <c r="R578" s="216" t="str">
        <f t="shared" si="78"/>
        <v>양동이 Lv.4</v>
      </c>
      <c r="S578" s="216">
        <v>4</v>
      </c>
      <c r="T578" s="216">
        <v>0</v>
      </c>
      <c r="U578" s="210">
        <v>4</v>
      </c>
      <c r="V578" s="210">
        <v>165</v>
      </c>
      <c r="W578" s="216">
        <v>34</v>
      </c>
      <c r="X578" s="216" t="s">
        <v>837</v>
      </c>
      <c r="Y578" s="174">
        <v>8</v>
      </c>
      <c r="Z578" s="216">
        <v>5</v>
      </c>
      <c r="AA578" s="216"/>
      <c r="AB578" s="216"/>
      <c r="AC578" s="216"/>
      <c r="AD578" s="216"/>
      <c r="AE578" s="216"/>
      <c r="AF578" s="216"/>
      <c r="AG578" s="216"/>
      <c r="AH578" s="216"/>
      <c r="AI578" s="216"/>
      <c r="AJ578" s="216"/>
      <c r="AK578" s="216"/>
    </row>
    <row r="579" spans="1:37" s="39" customFormat="1">
      <c r="A579" s="216"/>
      <c r="B579" s="216">
        <v>6405</v>
      </c>
      <c r="C579" s="216" t="s">
        <v>809</v>
      </c>
      <c r="D579" s="216" t="s">
        <v>812</v>
      </c>
      <c r="E579" s="216" t="s">
        <v>505</v>
      </c>
      <c r="F579" s="350" t="str">
        <f>SUBSTITUTE( lng_iteminfo!$O$668,"{0}",S579)</f>
        <v>양동이 Lv.5</v>
      </c>
      <c r="G579" s="216">
        <v>0</v>
      </c>
      <c r="H579" s="216">
        <v>0</v>
      </c>
      <c r="I579" s="216" t="s">
        <v>506</v>
      </c>
      <c r="J579" s="216">
        <v>0</v>
      </c>
      <c r="K579" s="219" t="s">
        <v>1284</v>
      </c>
      <c r="L579" s="216">
        <v>0</v>
      </c>
      <c r="M579" s="216">
        <v>0</v>
      </c>
      <c r="N579" s="216">
        <v>500</v>
      </c>
      <c r="O579" s="216">
        <v>0</v>
      </c>
      <c r="P579" s="216">
        <v>1</v>
      </c>
      <c r="Q579" s="216">
        <v>1</v>
      </c>
      <c r="R579" s="216" t="str">
        <f t="shared" si="78"/>
        <v>양동이 Lv.5</v>
      </c>
      <c r="S579" s="216">
        <v>5</v>
      </c>
      <c r="T579" s="216">
        <v>0</v>
      </c>
      <c r="U579" s="210">
        <v>4</v>
      </c>
      <c r="V579" s="210">
        <v>360</v>
      </c>
      <c r="W579" s="216">
        <v>35</v>
      </c>
      <c r="X579" s="216" t="s">
        <v>838</v>
      </c>
      <c r="Y579" s="172">
        <v>10</v>
      </c>
      <c r="Z579" s="216">
        <v>5</v>
      </c>
      <c r="AA579" s="216"/>
      <c r="AB579" s="216"/>
      <c r="AC579" s="216"/>
      <c r="AD579" s="216"/>
      <c r="AE579" s="216"/>
      <c r="AF579" s="216"/>
      <c r="AG579" s="216"/>
      <c r="AH579" s="216"/>
      <c r="AI579" s="216"/>
      <c r="AJ579" s="216"/>
      <c r="AK579" s="216"/>
    </row>
    <row r="580" spans="1:37" s="39" customFormat="1">
      <c r="A580" s="216"/>
      <c r="B580" s="216">
        <v>6406</v>
      </c>
      <c r="C580" s="216" t="s">
        <v>809</v>
      </c>
      <c r="D580" s="216" t="s">
        <v>812</v>
      </c>
      <c r="E580" s="216" t="s">
        <v>505</v>
      </c>
      <c r="F580" s="350" t="str">
        <f>SUBSTITUTE( lng_iteminfo!$O$668,"{0}",S580)</f>
        <v>양동이 Lv.6</v>
      </c>
      <c r="G580" s="216">
        <v>0</v>
      </c>
      <c r="H580" s="216">
        <v>0</v>
      </c>
      <c r="I580" s="216" t="s">
        <v>506</v>
      </c>
      <c r="J580" s="216">
        <v>0</v>
      </c>
      <c r="K580" s="219" t="s">
        <v>1284</v>
      </c>
      <c r="L580" s="216">
        <v>0</v>
      </c>
      <c r="M580" s="216">
        <v>0</v>
      </c>
      <c r="N580" s="216">
        <v>630</v>
      </c>
      <c r="O580" s="216">
        <v>0</v>
      </c>
      <c r="P580" s="216">
        <v>1</v>
      </c>
      <c r="Q580" s="216">
        <v>1</v>
      </c>
      <c r="R580" s="216" t="str">
        <f t="shared" si="78"/>
        <v>양동이 Lv.6</v>
      </c>
      <c r="S580" s="216">
        <v>6</v>
      </c>
      <c r="T580" s="216">
        <v>0</v>
      </c>
      <c r="U580" s="210">
        <v>4</v>
      </c>
      <c r="V580" s="210">
        <v>630</v>
      </c>
      <c r="W580" s="216">
        <v>36</v>
      </c>
      <c r="X580" s="216" t="s">
        <v>838</v>
      </c>
      <c r="Y580" s="172">
        <v>12</v>
      </c>
      <c r="Z580" s="216">
        <v>5</v>
      </c>
      <c r="AA580" s="216"/>
      <c r="AB580" s="216"/>
      <c r="AC580" s="216"/>
      <c r="AD580" s="216"/>
      <c r="AE580" s="216"/>
      <c r="AF580" s="216"/>
      <c r="AG580" s="216"/>
      <c r="AH580" s="216"/>
      <c r="AI580" s="216"/>
      <c r="AJ580" s="216"/>
      <c r="AK580" s="216"/>
    </row>
    <row r="581" spans="1:37" s="39" customFormat="1">
      <c r="A581" s="216"/>
      <c r="B581" s="216">
        <v>6407</v>
      </c>
      <c r="C581" s="216" t="s">
        <v>809</v>
      </c>
      <c r="D581" s="216" t="s">
        <v>812</v>
      </c>
      <c r="E581" s="216" t="s">
        <v>505</v>
      </c>
      <c r="F581" s="350" t="str">
        <f>SUBSTITUTE( lng_iteminfo!$O$668,"{0}",S581)</f>
        <v>양동이 Lv.7</v>
      </c>
      <c r="G581" s="216">
        <v>0</v>
      </c>
      <c r="H581" s="216">
        <v>0</v>
      </c>
      <c r="I581" s="216" t="s">
        <v>506</v>
      </c>
      <c r="J581" s="216">
        <v>0</v>
      </c>
      <c r="K581" s="219" t="s">
        <v>1284</v>
      </c>
      <c r="L581" s="216">
        <v>0</v>
      </c>
      <c r="M581" s="216">
        <v>0</v>
      </c>
      <c r="N581" s="216">
        <v>770</v>
      </c>
      <c r="O581" s="216">
        <v>0</v>
      </c>
      <c r="P581" s="216">
        <v>1</v>
      </c>
      <c r="Q581" s="216">
        <v>1</v>
      </c>
      <c r="R581" s="216" t="str">
        <f t="shared" si="78"/>
        <v>양동이 Lv.7</v>
      </c>
      <c r="S581" s="216">
        <v>7</v>
      </c>
      <c r="T581" s="216">
        <v>0</v>
      </c>
      <c r="U581" s="210">
        <v>5</v>
      </c>
      <c r="V581" s="210">
        <v>945</v>
      </c>
      <c r="W581" s="216">
        <v>37</v>
      </c>
      <c r="X581" s="216" t="s">
        <v>838</v>
      </c>
      <c r="Y581" s="172">
        <v>14</v>
      </c>
      <c r="Z581" s="216">
        <v>5</v>
      </c>
      <c r="AA581" s="216"/>
      <c r="AB581" s="216"/>
      <c r="AC581" s="216"/>
      <c r="AD581" s="216"/>
      <c r="AE581" s="216"/>
      <c r="AF581" s="216"/>
      <c r="AG581" s="216"/>
      <c r="AH581" s="216"/>
      <c r="AI581" s="216"/>
      <c r="AJ581" s="216"/>
      <c r="AK581" s="216"/>
    </row>
    <row r="582" spans="1:37" s="39" customFormat="1">
      <c r="A582" s="216"/>
      <c r="B582" s="216">
        <v>6408</v>
      </c>
      <c r="C582" s="216" t="s">
        <v>809</v>
      </c>
      <c r="D582" s="216" t="s">
        <v>812</v>
      </c>
      <c r="E582" s="216" t="s">
        <v>505</v>
      </c>
      <c r="F582" s="350" t="str">
        <f>SUBSTITUTE( lng_iteminfo!$O$668,"{0}",S582)</f>
        <v>양동이 Lv.8</v>
      </c>
      <c r="G582" s="216">
        <v>0</v>
      </c>
      <c r="H582" s="216">
        <v>0</v>
      </c>
      <c r="I582" s="216" t="s">
        <v>506</v>
      </c>
      <c r="J582" s="216">
        <v>0</v>
      </c>
      <c r="K582" s="219" t="s">
        <v>1285</v>
      </c>
      <c r="L582" s="216">
        <v>0</v>
      </c>
      <c r="M582" s="216">
        <v>0</v>
      </c>
      <c r="N582" s="216">
        <v>910</v>
      </c>
      <c r="O582" s="216">
        <v>0</v>
      </c>
      <c r="P582" s="216">
        <v>1</v>
      </c>
      <c r="Q582" s="216">
        <v>1</v>
      </c>
      <c r="R582" s="216" t="str">
        <f t="shared" si="78"/>
        <v>양동이 Lv.8</v>
      </c>
      <c r="S582" s="216">
        <v>8</v>
      </c>
      <c r="T582" s="216">
        <v>0</v>
      </c>
      <c r="U582" s="210">
        <v>5</v>
      </c>
      <c r="V582" s="210">
        <v>1740</v>
      </c>
      <c r="W582" s="216">
        <v>38</v>
      </c>
      <c r="X582" s="216" t="s">
        <v>839</v>
      </c>
      <c r="Y582" s="172">
        <v>16</v>
      </c>
      <c r="Z582" s="216">
        <v>5</v>
      </c>
      <c r="AA582" s="216"/>
      <c r="AB582" s="216"/>
      <c r="AC582" s="216"/>
      <c r="AD582" s="216"/>
      <c r="AE582" s="216"/>
      <c r="AF582" s="216"/>
      <c r="AG582" s="216"/>
      <c r="AH582" s="216"/>
      <c r="AI582" s="216"/>
      <c r="AJ582" s="216"/>
      <c r="AK582" s="216"/>
    </row>
    <row r="583" spans="1:37" s="39" customFormat="1">
      <c r="A583" s="216"/>
      <c r="B583" s="216">
        <v>6409</v>
      </c>
      <c r="C583" s="216" t="s">
        <v>809</v>
      </c>
      <c r="D583" s="216" t="s">
        <v>812</v>
      </c>
      <c r="E583" s="216" t="s">
        <v>505</v>
      </c>
      <c r="F583" s="350" t="str">
        <f>SUBSTITUTE( lng_iteminfo!$O$668,"{0}",S583)</f>
        <v>양동이 Lv.9</v>
      </c>
      <c r="G583" s="216">
        <v>0</v>
      </c>
      <c r="H583" s="216">
        <v>0</v>
      </c>
      <c r="I583" s="216" t="s">
        <v>506</v>
      </c>
      <c r="J583" s="216">
        <v>0</v>
      </c>
      <c r="K583" s="219" t="s">
        <v>1285</v>
      </c>
      <c r="L583" s="216">
        <v>0</v>
      </c>
      <c r="M583" s="216">
        <v>0</v>
      </c>
      <c r="N583" s="216">
        <v>1150</v>
      </c>
      <c r="O583" s="216">
        <v>0</v>
      </c>
      <c r="P583" s="216">
        <v>1</v>
      </c>
      <c r="Q583" s="216">
        <v>1</v>
      </c>
      <c r="R583" s="216" t="str">
        <f t="shared" si="78"/>
        <v>양동이 Lv.9</v>
      </c>
      <c r="S583" s="216">
        <v>9</v>
      </c>
      <c r="T583" s="216">
        <v>0</v>
      </c>
      <c r="U583" s="210">
        <v>5</v>
      </c>
      <c r="V583" s="210">
        <v>2280</v>
      </c>
      <c r="W583" s="216">
        <v>39</v>
      </c>
      <c r="X583" s="216" t="s">
        <v>839</v>
      </c>
      <c r="Y583" s="172">
        <v>18</v>
      </c>
      <c r="Z583" s="216">
        <v>5</v>
      </c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  <c r="AK583" s="216"/>
    </row>
    <row r="584" spans="1:37" s="39" customFormat="1">
      <c r="A584" s="216"/>
      <c r="B584" s="216">
        <v>6410</v>
      </c>
      <c r="C584" s="216" t="s">
        <v>809</v>
      </c>
      <c r="D584" s="216" t="s">
        <v>812</v>
      </c>
      <c r="E584" s="216" t="s">
        <v>505</v>
      </c>
      <c r="F584" s="350" t="str">
        <f>SUBSTITUTE( lng_iteminfo!$O$668,"{0}",S584)</f>
        <v>양동이 Lv.10</v>
      </c>
      <c r="G584" s="216">
        <v>0</v>
      </c>
      <c r="H584" s="216">
        <v>0</v>
      </c>
      <c r="I584" s="216" t="s">
        <v>506</v>
      </c>
      <c r="J584" s="216">
        <v>0</v>
      </c>
      <c r="K584" s="219" t="s">
        <v>1285</v>
      </c>
      <c r="L584" s="216">
        <v>0</v>
      </c>
      <c r="M584" s="216">
        <v>0</v>
      </c>
      <c r="N584" s="216">
        <v>1300</v>
      </c>
      <c r="O584" s="216">
        <v>0</v>
      </c>
      <c r="P584" s="216">
        <v>1</v>
      </c>
      <c r="Q584" s="216">
        <v>1</v>
      </c>
      <c r="R584" s="216" t="str">
        <f t="shared" si="78"/>
        <v>양동이 Lv.10</v>
      </c>
      <c r="S584" s="216">
        <v>10</v>
      </c>
      <c r="T584" s="216">
        <v>0</v>
      </c>
      <c r="U584" s="210">
        <v>6</v>
      </c>
      <c r="V584" s="210">
        <v>2880</v>
      </c>
      <c r="W584" s="216">
        <v>40</v>
      </c>
      <c r="X584" s="216" t="s">
        <v>839</v>
      </c>
      <c r="Y584" s="172">
        <v>20</v>
      </c>
      <c r="Z584" s="216">
        <v>5</v>
      </c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  <c r="AK584" s="216"/>
    </row>
    <row r="585" spans="1:37" s="39" customFormat="1">
      <c r="A585" s="216"/>
      <c r="B585" s="216">
        <v>6411</v>
      </c>
      <c r="C585" s="216" t="s">
        <v>809</v>
      </c>
      <c r="D585" s="216" t="s">
        <v>812</v>
      </c>
      <c r="E585" s="216" t="s">
        <v>505</v>
      </c>
      <c r="F585" s="350" t="str">
        <f>SUBSTITUTE( lng_iteminfo!$O$668,"{0}",S585)</f>
        <v>양동이 Lv.11</v>
      </c>
      <c r="G585" s="216">
        <v>0</v>
      </c>
      <c r="H585" s="216">
        <v>0</v>
      </c>
      <c r="I585" s="216" t="s">
        <v>506</v>
      </c>
      <c r="J585" s="216">
        <v>0</v>
      </c>
      <c r="K585" s="219" t="s">
        <v>1286</v>
      </c>
      <c r="L585" s="216">
        <v>0</v>
      </c>
      <c r="M585" s="216">
        <v>0</v>
      </c>
      <c r="N585" s="216">
        <v>2000</v>
      </c>
      <c r="O585" s="216">
        <v>0</v>
      </c>
      <c r="P585" s="216">
        <v>1</v>
      </c>
      <c r="Q585" s="216">
        <v>1</v>
      </c>
      <c r="R585" s="216" t="str">
        <f t="shared" si="78"/>
        <v>양동이 Lv.11</v>
      </c>
      <c r="S585" s="216">
        <v>11</v>
      </c>
      <c r="T585" s="216">
        <v>0</v>
      </c>
      <c r="U585" s="210">
        <v>6</v>
      </c>
      <c r="V585" s="210">
        <v>4837</v>
      </c>
      <c r="W585" s="216">
        <v>42</v>
      </c>
      <c r="X585" s="216" t="s">
        <v>840</v>
      </c>
      <c r="Y585" s="172">
        <v>22</v>
      </c>
      <c r="Z585" s="216">
        <v>5</v>
      </c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  <c r="AK585" s="216"/>
    </row>
    <row r="586" spans="1:37" s="39" customFormat="1">
      <c r="A586" s="216"/>
      <c r="B586" s="216">
        <v>6412</v>
      </c>
      <c r="C586" s="216" t="s">
        <v>809</v>
      </c>
      <c r="D586" s="216" t="s">
        <v>812</v>
      </c>
      <c r="E586" s="216" t="s">
        <v>505</v>
      </c>
      <c r="F586" s="350" t="str">
        <f>SUBSTITUTE( lng_iteminfo!$O$668,"{0}",S586)</f>
        <v>양동이 Lv.12</v>
      </c>
      <c r="G586" s="216">
        <v>0</v>
      </c>
      <c r="H586" s="216">
        <v>0</v>
      </c>
      <c r="I586" s="216" t="s">
        <v>506</v>
      </c>
      <c r="J586" s="216">
        <v>0</v>
      </c>
      <c r="K586" s="219" t="s">
        <v>1286</v>
      </c>
      <c r="L586" s="216">
        <v>0</v>
      </c>
      <c r="M586" s="216">
        <v>0</v>
      </c>
      <c r="N586" s="216">
        <v>2200</v>
      </c>
      <c r="O586" s="216">
        <v>0</v>
      </c>
      <c r="P586" s="216">
        <v>1</v>
      </c>
      <c r="Q586" s="216">
        <v>1</v>
      </c>
      <c r="R586" s="216" t="str">
        <f t="shared" si="78"/>
        <v>양동이 Lv.12</v>
      </c>
      <c r="S586" s="216">
        <v>12</v>
      </c>
      <c r="T586" s="216">
        <v>0</v>
      </c>
      <c r="U586" s="210">
        <v>7</v>
      </c>
      <c r="V586" s="210">
        <v>6187</v>
      </c>
      <c r="W586" s="216">
        <v>44</v>
      </c>
      <c r="X586" s="216" t="s">
        <v>840</v>
      </c>
      <c r="Y586" s="172">
        <v>24</v>
      </c>
      <c r="Z586" s="216">
        <v>5</v>
      </c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  <c r="AK586" s="216"/>
    </row>
    <row r="587" spans="1:37" s="39" customFormat="1">
      <c r="A587" s="216"/>
      <c r="B587" s="216">
        <v>6413</v>
      </c>
      <c r="C587" s="216" t="s">
        <v>809</v>
      </c>
      <c r="D587" s="216" t="s">
        <v>812</v>
      </c>
      <c r="E587" s="216" t="s">
        <v>505</v>
      </c>
      <c r="F587" s="350" t="str">
        <f>SUBSTITUTE( lng_iteminfo!$O$668,"{0}",S587)</f>
        <v>양동이 Lv.13</v>
      </c>
      <c r="G587" s="216">
        <v>0</v>
      </c>
      <c r="H587" s="216">
        <v>0</v>
      </c>
      <c r="I587" s="216" t="s">
        <v>506</v>
      </c>
      <c r="J587" s="216">
        <v>0</v>
      </c>
      <c r="K587" s="219" t="s">
        <v>1286</v>
      </c>
      <c r="L587" s="216">
        <v>0</v>
      </c>
      <c r="M587" s="216">
        <v>0</v>
      </c>
      <c r="N587" s="216">
        <v>2400</v>
      </c>
      <c r="O587" s="216">
        <v>0</v>
      </c>
      <c r="P587" s="216">
        <v>1</v>
      </c>
      <c r="Q587" s="216">
        <v>1</v>
      </c>
      <c r="R587" s="216" t="str">
        <f t="shared" si="78"/>
        <v>양동이 Lv.13</v>
      </c>
      <c r="S587" s="216">
        <v>13</v>
      </c>
      <c r="T587" s="216">
        <v>0</v>
      </c>
      <c r="U587" s="210">
        <v>8</v>
      </c>
      <c r="V587" s="210">
        <v>7650</v>
      </c>
      <c r="W587" s="216">
        <v>46</v>
      </c>
      <c r="X587" s="216" t="s">
        <v>840</v>
      </c>
      <c r="Y587" s="172">
        <v>26</v>
      </c>
      <c r="Z587" s="216">
        <v>5</v>
      </c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  <c r="AK587" s="216"/>
    </row>
    <row r="588" spans="1:37" s="39" customFormat="1">
      <c r="A588" s="216"/>
      <c r="B588" s="216">
        <v>6414</v>
      </c>
      <c r="C588" s="216" t="s">
        <v>809</v>
      </c>
      <c r="D588" s="216" t="s">
        <v>812</v>
      </c>
      <c r="E588" s="216" t="s">
        <v>505</v>
      </c>
      <c r="F588" s="350" t="str">
        <f>SUBSTITUTE( lng_iteminfo!$O$668,"{0}",S588)</f>
        <v>양동이 Lv.14</v>
      </c>
      <c r="G588" s="216">
        <v>0</v>
      </c>
      <c r="H588" s="216">
        <v>0</v>
      </c>
      <c r="I588" s="216" t="s">
        <v>506</v>
      </c>
      <c r="J588" s="216">
        <v>0</v>
      </c>
      <c r="K588" s="219" t="s">
        <v>1287</v>
      </c>
      <c r="L588" s="216">
        <v>0</v>
      </c>
      <c r="M588" s="216">
        <v>0</v>
      </c>
      <c r="N588" s="216">
        <v>3300</v>
      </c>
      <c r="O588" s="216">
        <v>0</v>
      </c>
      <c r="P588" s="216">
        <v>1</v>
      </c>
      <c r="Q588" s="216">
        <v>1</v>
      </c>
      <c r="R588" s="216" t="str">
        <f t="shared" si="78"/>
        <v>양동이 Lv.14</v>
      </c>
      <c r="S588" s="216">
        <v>14</v>
      </c>
      <c r="T588" s="216">
        <v>0</v>
      </c>
      <c r="U588" s="210">
        <v>9</v>
      </c>
      <c r="V588" s="210">
        <v>11070</v>
      </c>
      <c r="W588" s="216">
        <v>48</v>
      </c>
      <c r="X588" s="216" t="s">
        <v>841</v>
      </c>
      <c r="Y588" s="172">
        <v>28</v>
      </c>
      <c r="Z588" s="216">
        <v>5</v>
      </c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</row>
    <row r="589" spans="1:37" s="39" customFormat="1">
      <c r="A589" s="216"/>
      <c r="B589" s="216">
        <v>6415</v>
      </c>
      <c r="C589" s="216" t="s">
        <v>809</v>
      </c>
      <c r="D589" s="216" t="s">
        <v>812</v>
      </c>
      <c r="E589" s="216" t="s">
        <v>505</v>
      </c>
      <c r="F589" s="350" t="str">
        <f>SUBSTITUTE( lng_iteminfo!$O$668,"{0}",S589)</f>
        <v>양동이 Lv.15</v>
      </c>
      <c r="G589" s="216">
        <v>0</v>
      </c>
      <c r="H589" s="216">
        <v>0</v>
      </c>
      <c r="I589" s="216" t="s">
        <v>506</v>
      </c>
      <c r="J589" s="216">
        <v>0</v>
      </c>
      <c r="K589" s="219" t="s">
        <v>1287</v>
      </c>
      <c r="L589" s="216">
        <v>0</v>
      </c>
      <c r="M589" s="216">
        <v>0</v>
      </c>
      <c r="N589" s="216">
        <v>3900</v>
      </c>
      <c r="O589" s="216">
        <v>0</v>
      </c>
      <c r="P589" s="216">
        <v>1</v>
      </c>
      <c r="Q589" s="216">
        <v>1</v>
      </c>
      <c r="R589" s="216" t="str">
        <f t="shared" si="78"/>
        <v>양동이 Lv.15</v>
      </c>
      <c r="S589" s="216">
        <v>15</v>
      </c>
      <c r="T589" s="216">
        <v>0</v>
      </c>
      <c r="U589" s="210">
        <v>10</v>
      </c>
      <c r="V589" s="210">
        <v>13095</v>
      </c>
      <c r="W589" s="216">
        <v>50</v>
      </c>
      <c r="X589" s="216" t="s">
        <v>841</v>
      </c>
      <c r="Y589" s="172">
        <v>30</v>
      </c>
      <c r="Z589" s="216">
        <v>5</v>
      </c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</row>
    <row r="590" spans="1:37" s="39" customFormat="1">
      <c r="A590" s="216"/>
      <c r="B590" s="216">
        <v>6416</v>
      </c>
      <c r="C590" s="216" t="s">
        <v>809</v>
      </c>
      <c r="D590" s="216" t="s">
        <v>812</v>
      </c>
      <c r="E590" s="216" t="s">
        <v>505</v>
      </c>
      <c r="F590" s="350" t="str">
        <f>SUBSTITUTE( lng_iteminfo!$O$668,"{0}",S590)</f>
        <v>양동이 Lv.16</v>
      </c>
      <c r="G590" s="216">
        <v>0</v>
      </c>
      <c r="H590" s="216">
        <v>0</v>
      </c>
      <c r="I590" s="216" t="s">
        <v>506</v>
      </c>
      <c r="J590" s="216">
        <v>0</v>
      </c>
      <c r="K590" s="219" t="s">
        <v>1287</v>
      </c>
      <c r="L590" s="216">
        <v>0</v>
      </c>
      <c r="M590" s="216">
        <v>0</v>
      </c>
      <c r="N590" s="216">
        <v>4100</v>
      </c>
      <c r="O590" s="216">
        <v>0</v>
      </c>
      <c r="P590" s="216">
        <v>1</v>
      </c>
      <c r="Q590" s="216">
        <v>1</v>
      </c>
      <c r="R590" s="216" t="str">
        <f t="shared" si="78"/>
        <v>양동이 Lv.16</v>
      </c>
      <c r="S590" s="216">
        <v>16</v>
      </c>
      <c r="T590" s="216">
        <v>0</v>
      </c>
      <c r="U590" s="210">
        <v>11</v>
      </c>
      <c r="V590" s="210">
        <v>15975</v>
      </c>
      <c r="W590" s="216">
        <v>52</v>
      </c>
      <c r="X590" s="216" t="s">
        <v>841</v>
      </c>
      <c r="Y590" s="172">
        <v>32</v>
      </c>
      <c r="Z590" s="216">
        <v>5</v>
      </c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</row>
    <row r="591" spans="1:37" s="39" customFormat="1">
      <c r="A591" s="216"/>
      <c r="B591" s="216">
        <v>6417</v>
      </c>
      <c r="C591" s="216" t="s">
        <v>809</v>
      </c>
      <c r="D591" s="216" t="s">
        <v>812</v>
      </c>
      <c r="E591" s="216" t="s">
        <v>505</v>
      </c>
      <c r="F591" s="350" t="str">
        <f>SUBSTITUTE( lng_iteminfo!$O$668,"{0}",S591)</f>
        <v>양동이 Lv.17</v>
      </c>
      <c r="G591" s="216">
        <v>0</v>
      </c>
      <c r="H591" s="216">
        <v>0</v>
      </c>
      <c r="I591" s="216" t="s">
        <v>506</v>
      </c>
      <c r="J591" s="216">
        <v>0</v>
      </c>
      <c r="K591" s="219" t="s">
        <v>1288</v>
      </c>
      <c r="L591" s="216">
        <v>0</v>
      </c>
      <c r="M591" s="216">
        <v>0</v>
      </c>
      <c r="N591" s="216">
        <v>5200</v>
      </c>
      <c r="O591" s="216">
        <v>0</v>
      </c>
      <c r="P591" s="216">
        <v>1</v>
      </c>
      <c r="Q591" s="216">
        <v>1</v>
      </c>
      <c r="R591" s="216" t="str">
        <f t="shared" si="78"/>
        <v>양동이 Lv.17</v>
      </c>
      <c r="S591" s="216">
        <v>17</v>
      </c>
      <c r="T591" s="216">
        <v>0</v>
      </c>
      <c r="U591" s="210">
        <v>12</v>
      </c>
      <c r="V591" s="210">
        <v>22207</v>
      </c>
      <c r="W591" s="216">
        <v>54</v>
      </c>
      <c r="X591" s="216" t="s">
        <v>842</v>
      </c>
      <c r="Y591" s="172">
        <v>34</v>
      </c>
      <c r="Z591" s="216">
        <v>5</v>
      </c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</row>
    <row r="592" spans="1:37" s="39" customFormat="1">
      <c r="A592" s="216"/>
      <c r="B592" s="216">
        <v>6418</v>
      </c>
      <c r="C592" s="216" t="s">
        <v>809</v>
      </c>
      <c r="D592" s="216" t="s">
        <v>812</v>
      </c>
      <c r="E592" s="216" t="s">
        <v>505</v>
      </c>
      <c r="F592" s="350" t="str">
        <f>SUBSTITUTE( lng_iteminfo!$O$668,"{0}",S592)</f>
        <v>양동이 Lv.18</v>
      </c>
      <c r="G592" s="216">
        <v>0</v>
      </c>
      <c r="H592" s="216">
        <v>0</v>
      </c>
      <c r="I592" s="216" t="s">
        <v>506</v>
      </c>
      <c r="J592" s="216">
        <v>0</v>
      </c>
      <c r="K592" s="219" t="s">
        <v>1288</v>
      </c>
      <c r="L592" s="216">
        <v>0</v>
      </c>
      <c r="M592" s="216">
        <v>0</v>
      </c>
      <c r="N592" s="216">
        <v>5600</v>
      </c>
      <c r="O592" s="216">
        <v>0</v>
      </c>
      <c r="P592" s="216">
        <v>1</v>
      </c>
      <c r="Q592" s="216">
        <v>1</v>
      </c>
      <c r="R592" s="216" t="str">
        <f t="shared" si="78"/>
        <v>양동이 Lv.18</v>
      </c>
      <c r="S592" s="216">
        <v>18</v>
      </c>
      <c r="T592" s="216">
        <v>0</v>
      </c>
      <c r="U592" s="210">
        <v>13</v>
      </c>
      <c r="V592" s="210">
        <v>25987</v>
      </c>
      <c r="W592" s="216">
        <v>56</v>
      </c>
      <c r="X592" s="216" t="s">
        <v>842</v>
      </c>
      <c r="Y592" s="172">
        <v>36</v>
      </c>
      <c r="Z592" s="216">
        <v>5</v>
      </c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  <c r="AK592" s="216"/>
    </row>
    <row r="593" spans="1:37" s="39" customFormat="1">
      <c r="A593" s="216"/>
      <c r="B593" s="216">
        <v>6419</v>
      </c>
      <c r="C593" s="216" t="s">
        <v>809</v>
      </c>
      <c r="D593" s="216" t="s">
        <v>812</v>
      </c>
      <c r="E593" s="216" t="s">
        <v>505</v>
      </c>
      <c r="F593" s="350" t="str">
        <f>SUBSTITUTE( lng_iteminfo!$O$668,"{0}",S593)</f>
        <v>양동이 Lv.19</v>
      </c>
      <c r="G593" s="216">
        <v>0</v>
      </c>
      <c r="H593" s="216">
        <v>0</v>
      </c>
      <c r="I593" s="216" t="s">
        <v>506</v>
      </c>
      <c r="J593" s="216">
        <v>0</v>
      </c>
      <c r="K593" s="219" t="s">
        <v>1288</v>
      </c>
      <c r="L593" s="216">
        <v>0</v>
      </c>
      <c r="M593" s="216">
        <v>0</v>
      </c>
      <c r="N593" s="216">
        <v>5900</v>
      </c>
      <c r="O593" s="216">
        <v>0</v>
      </c>
      <c r="P593" s="216">
        <v>1</v>
      </c>
      <c r="Q593" s="216">
        <v>1</v>
      </c>
      <c r="R593" s="216" t="str">
        <f t="shared" si="78"/>
        <v>양동이 Lv.19</v>
      </c>
      <c r="S593" s="216">
        <v>19</v>
      </c>
      <c r="T593" s="216">
        <v>0</v>
      </c>
      <c r="U593" s="210">
        <v>14</v>
      </c>
      <c r="V593" s="210">
        <v>29977</v>
      </c>
      <c r="W593" s="216">
        <v>60</v>
      </c>
      <c r="X593" s="216" t="s">
        <v>842</v>
      </c>
      <c r="Y593" s="172">
        <v>40</v>
      </c>
      <c r="Z593" s="216">
        <v>5</v>
      </c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  <c r="AK593" s="216"/>
    </row>
    <row r="594" spans="1:37" s="39" customFormat="1">
      <c r="A594" s="216"/>
      <c r="B594" s="216">
        <v>6420</v>
      </c>
      <c r="C594" s="216" t="s">
        <v>809</v>
      </c>
      <c r="D594" s="216" t="s">
        <v>812</v>
      </c>
      <c r="E594" s="216" t="s">
        <v>505</v>
      </c>
      <c r="F594" s="350" t="str">
        <f>SUBSTITUTE( lng_iteminfo!$O$668,"{0}",S594)</f>
        <v>양동이 Lv.20</v>
      </c>
      <c r="G594" s="216">
        <v>0</v>
      </c>
      <c r="H594" s="216">
        <v>0</v>
      </c>
      <c r="I594" s="216" t="s">
        <v>506</v>
      </c>
      <c r="J594" s="216">
        <v>0</v>
      </c>
      <c r="K594" s="219" t="s">
        <v>1288</v>
      </c>
      <c r="L594" s="216">
        <v>0</v>
      </c>
      <c r="M594" s="216">
        <v>0</v>
      </c>
      <c r="N594" s="216">
        <v>7200</v>
      </c>
      <c r="O594" s="216">
        <v>0</v>
      </c>
      <c r="P594" s="216">
        <v>1</v>
      </c>
      <c r="Q594" s="216">
        <v>1</v>
      </c>
      <c r="R594" s="216" t="str">
        <f t="shared" si="78"/>
        <v>양동이 Lv.20</v>
      </c>
      <c r="S594" s="216">
        <v>20</v>
      </c>
      <c r="T594" s="216">
        <v>0</v>
      </c>
      <c r="U594" s="210">
        <v>15</v>
      </c>
      <c r="V594" s="210">
        <v>39060</v>
      </c>
      <c r="W594" s="216">
        <v>64</v>
      </c>
      <c r="X594" s="216" t="s">
        <v>842</v>
      </c>
      <c r="Y594" s="281">
        <v>44</v>
      </c>
      <c r="Z594" s="216">
        <v>5</v>
      </c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  <c r="AK594" s="216"/>
    </row>
    <row r="595" spans="1:37" s="318" customFormat="1">
      <c r="B595" s="515">
        <v>6421</v>
      </c>
      <c r="C595" s="515" t="s">
        <v>809</v>
      </c>
      <c r="D595" s="515" t="s">
        <v>812</v>
      </c>
      <c r="E595" s="515" t="s">
        <v>505</v>
      </c>
      <c r="F595" s="350" t="str">
        <f>SUBSTITUTE( lng_iteminfo!$O$668,"{0}",S595)</f>
        <v>양동이 Lv.21</v>
      </c>
      <c r="G595" s="517">
        <v>0</v>
      </c>
      <c r="H595" s="517">
        <v>0</v>
      </c>
      <c r="I595" s="517" t="s">
        <v>506</v>
      </c>
      <c r="J595" s="517">
        <v>0</v>
      </c>
      <c r="K595" s="517" t="s">
        <v>6809</v>
      </c>
      <c r="L595" s="517">
        <v>0</v>
      </c>
      <c r="M595" s="517">
        <v>0</v>
      </c>
      <c r="N595" s="517">
        <v>36000</v>
      </c>
      <c r="O595" s="517">
        <v>0</v>
      </c>
      <c r="P595" s="517">
        <v>1</v>
      </c>
      <c r="Q595" s="517">
        <v>1</v>
      </c>
      <c r="R595" s="336" t="str">
        <f t="shared" si="78"/>
        <v>양동이 Lv.21</v>
      </c>
      <c r="S595" s="519">
        <v>21</v>
      </c>
      <c r="T595" s="519">
        <v>0</v>
      </c>
      <c r="U595" s="519">
        <v>16</v>
      </c>
      <c r="V595" s="519">
        <v>59000</v>
      </c>
      <c r="W595" s="519">
        <v>70</v>
      </c>
      <c r="X595" s="519" t="s">
        <v>6812</v>
      </c>
      <c r="Y595" s="521">
        <v>52</v>
      </c>
      <c r="Z595" s="519">
        <v>5</v>
      </c>
    </row>
    <row r="596" spans="1:37" s="318" customFormat="1">
      <c r="B596" s="515">
        <v>6422</v>
      </c>
      <c r="C596" s="515" t="s">
        <v>809</v>
      </c>
      <c r="D596" s="515" t="s">
        <v>812</v>
      </c>
      <c r="E596" s="515" t="s">
        <v>505</v>
      </c>
      <c r="F596" s="350" t="str">
        <f>SUBSTITUTE( lng_iteminfo!$O$668,"{0}",S596)</f>
        <v>양동이 Lv.22</v>
      </c>
      <c r="G596" s="517">
        <v>0</v>
      </c>
      <c r="H596" s="517">
        <v>0</v>
      </c>
      <c r="I596" s="517" t="s">
        <v>506</v>
      </c>
      <c r="J596" s="517">
        <v>0</v>
      </c>
      <c r="K596" s="517" t="s">
        <v>6809</v>
      </c>
      <c r="L596" s="517">
        <v>0</v>
      </c>
      <c r="M596" s="517">
        <v>0</v>
      </c>
      <c r="N596" s="517">
        <v>180000</v>
      </c>
      <c r="O596" s="517">
        <v>0</v>
      </c>
      <c r="P596" s="517">
        <v>1</v>
      </c>
      <c r="Q596" s="517">
        <v>1</v>
      </c>
      <c r="R596" s="336" t="str">
        <f t="shared" si="78"/>
        <v>양동이 Lv.22</v>
      </c>
      <c r="S596" s="519">
        <v>22</v>
      </c>
      <c r="T596" s="519">
        <v>0</v>
      </c>
      <c r="U596" s="519">
        <v>20</v>
      </c>
      <c r="V596" s="519">
        <v>89000</v>
      </c>
      <c r="W596" s="519">
        <v>80</v>
      </c>
      <c r="X596" s="519" t="s">
        <v>6812</v>
      </c>
      <c r="Y596" s="521">
        <v>56</v>
      </c>
      <c r="Z596" s="519">
        <v>5</v>
      </c>
    </row>
    <row r="597" spans="1:37" s="318" customFormat="1">
      <c r="B597" s="515">
        <v>6423</v>
      </c>
      <c r="C597" s="515" t="s">
        <v>809</v>
      </c>
      <c r="D597" s="515" t="s">
        <v>812</v>
      </c>
      <c r="E597" s="515" t="s">
        <v>505</v>
      </c>
      <c r="F597" s="350" t="str">
        <f>SUBSTITUTE( lng_iteminfo!$O$668,"{0}",S597)</f>
        <v>양동이 Lv.23</v>
      </c>
      <c r="G597" s="517">
        <v>0</v>
      </c>
      <c r="H597" s="517">
        <v>0</v>
      </c>
      <c r="I597" s="517" t="s">
        <v>506</v>
      </c>
      <c r="J597" s="517">
        <v>0</v>
      </c>
      <c r="K597" s="517" t="s">
        <v>6809</v>
      </c>
      <c r="L597" s="517">
        <v>0</v>
      </c>
      <c r="M597" s="517">
        <v>0</v>
      </c>
      <c r="N597" s="517">
        <v>900000</v>
      </c>
      <c r="O597" s="517">
        <v>0</v>
      </c>
      <c r="P597" s="517">
        <v>1</v>
      </c>
      <c r="Q597" s="517">
        <v>1</v>
      </c>
      <c r="R597" s="336" t="str">
        <f t="shared" si="78"/>
        <v>양동이 Lv.23</v>
      </c>
      <c r="S597" s="519">
        <v>23</v>
      </c>
      <c r="T597" s="519">
        <v>0</v>
      </c>
      <c r="U597" s="519">
        <v>23</v>
      </c>
      <c r="V597" s="519">
        <v>134000</v>
      </c>
      <c r="W597" s="519">
        <v>90</v>
      </c>
      <c r="X597" s="519" t="s">
        <v>6812</v>
      </c>
      <c r="Y597" s="521">
        <v>60</v>
      </c>
      <c r="Z597" s="519">
        <v>5</v>
      </c>
    </row>
    <row r="598" spans="1:37" s="216" customFormat="1">
      <c r="B598" s="516">
        <v>6424</v>
      </c>
      <c r="C598" s="516" t="s">
        <v>809</v>
      </c>
      <c r="D598" s="516" t="s">
        <v>812</v>
      </c>
      <c r="E598" s="516" t="s">
        <v>505</v>
      </c>
      <c r="F598" s="350" t="str">
        <f>SUBSTITUTE( lng_iteminfo!$O$668,"{0}",S598)</f>
        <v>양동이 Lv.24</v>
      </c>
      <c r="G598" s="518">
        <v>0</v>
      </c>
      <c r="H598" s="518">
        <v>0</v>
      </c>
      <c r="I598" s="518" t="s">
        <v>506</v>
      </c>
      <c r="J598" s="518">
        <v>0</v>
      </c>
      <c r="K598" s="518" t="s">
        <v>6810</v>
      </c>
      <c r="L598" s="518">
        <v>0</v>
      </c>
      <c r="M598" s="518">
        <v>0</v>
      </c>
      <c r="N598" s="518">
        <v>1080000</v>
      </c>
      <c r="O598" s="518">
        <v>0</v>
      </c>
      <c r="P598" s="518">
        <v>1</v>
      </c>
      <c r="Q598" s="518">
        <v>1</v>
      </c>
      <c r="R598" s="337" t="str">
        <f t="shared" si="78"/>
        <v>양동이 Lv.24</v>
      </c>
      <c r="S598" s="520">
        <v>24</v>
      </c>
      <c r="T598" s="520">
        <v>0</v>
      </c>
      <c r="U598" s="520">
        <v>27</v>
      </c>
      <c r="V598" s="520">
        <v>160800</v>
      </c>
      <c r="W598" s="520">
        <v>95</v>
      </c>
      <c r="X598" s="520" t="s">
        <v>6813</v>
      </c>
      <c r="Y598" s="522">
        <v>62</v>
      </c>
      <c r="Z598" s="520">
        <v>5</v>
      </c>
    </row>
    <row r="599" spans="1:37" s="216" customFormat="1">
      <c r="B599" s="516">
        <v>6425</v>
      </c>
      <c r="C599" s="516" t="s">
        <v>809</v>
      </c>
      <c r="D599" s="516" t="s">
        <v>812</v>
      </c>
      <c r="E599" s="516" t="s">
        <v>505</v>
      </c>
      <c r="F599" s="350" t="str">
        <f>SUBSTITUTE( lng_iteminfo!$O$668,"{0}",S599)</f>
        <v>양동이 Lv.25</v>
      </c>
      <c r="G599" s="518">
        <v>0</v>
      </c>
      <c r="H599" s="518">
        <v>0</v>
      </c>
      <c r="I599" s="518" t="s">
        <v>506</v>
      </c>
      <c r="J599" s="518">
        <v>0</v>
      </c>
      <c r="K599" s="518" t="s">
        <v>6810</v>
      </c>
      <c r="L599" s="518">
        <v>0</v>
      </c>
      <c r="M599" s="518">
        <v>0</v>
      </c>
      <c r="N599" s="518">
        <v>1296000</v>
      </c>
      <c r="O599" s="518">
        <v>0</v>
      </c>
      <c r="P599" s="518">
        <v>1</v>
      </c>
      <c r="Q599" s="518">
        <v>1</v>
      </c>
      <c r="R599" s="337" t="str">
        <f t="shared" si="78"/>
        <v>양동이 Lv.25</v>
      </c>
      <c r="S599" s="520">
        <v>25</v>
      </c>
      <c r="T599" s="520">
        <v>0</v>
      </c>
      <c r="U599" s="520">
        <v>31</v>
      </c>
      <c r="V599" s="520">
        <v>193000</v>
      </c>
      <c r="W599" s="520">
        <v>100</v>
      </c>
      <c r="X599" s="520" t="s">
        <v>6813</v>
      </c>
      <c r="Y599" s="522">
        <v>64</v>
      </c>
      <c r="Z599" s="520">
        <v>5</v>
      </c>
    </row>
    <row r="600" spans="1:37" s="216" customFormat="1">
      <c r="B600" s="516">
        <v>6426</v>
      </c>
      <c r="C600" s="516" t="s">
        <v>809</v>
      </c>
      <c r="D600" s="516" t="s">
        <v>812</v>
      </c>
      <c r="E600" s="516" t="s">
        <v>505</v>
      </c>
      <c r="F600" s="350" t="str">
        <f>SUBSTITUTE( lng_iteminfo!$O$668,"{0}",S600)</f>
        <v>양동이 Lv.26</v>
      </c>
      <c r="G600" s="518">
        <v>0</v>
      </c>
      <c r="H600" s="518">
        <v>0</v>
      </c>
      <c r="I600" s="518" t="s">
        <v>506</v>
      </c>
      <c r="J600" s="518">
        <v>0</v>
      </c>
      <c r="K600" s="518" t="s">
        <v>6811</v>
      </c>
      <c r="L600" s="518">
        <v>0</v>
      </c>
      <c r="M600" s="518">
        <v>0</v>
      </c>
      <c r="N600" s="518">
        <v>1556000</v>
      </c>
      <c r="O600" s="518">
        <v>0</v>
      </c>
      <c r="P600" s="518">
        <v>1</v>
      </c>
      <c r="Q600" s="518">
        <v>1</v>
      </c>
      <c r="R600" s="337" t="str">
        <f t="shared" si="78"/>
        <v>양동이 Lv.26</v>
      </c>
      <c r="S600" s="520">
        <v>26</v>
      </c>
      <c r="T600" s="520">
        <v>0</v>
      </c>
      <c r="U600" s="520">
        <v>35</v>
      </c>
      <c r="V600" s="520">
        <v>231600</v>
      </c>
      <c r="W600" s="520">
        <v>105</v>
      </c>
      <c r="X600" s="520" t="s">
        <v>6814</v>
      </c>
      <c r="Y600" s="522">
        <v>66</v>
      </c>
      <c r="Z600" s="520">
        <v>5</v>
      </c>
    </row>
    <row r="601" spans="1:37" s="216" customFormat="1">
      <c r="B601" s="516">
        <v>6427</v>
      </c>
      <c r="C601" s="516" t="s">
        <v>809</v>
      </c>
      <c r="D601" s="516" t="s">
        <v>812</v>
      </c>
      <c r="E601" s="516" t="s">
        <v>505</v>
      </c>
      <c r="F601" s="350" t="str">
        <f>SUBSTITUTE( lng_iteminfo!$O$668,"{0}",S601)</f>
        <v>양동이 Lv.27</v>
      </c>
      <c r="G601" s="518">
        <v>0</v>
      </c>
      <c r="H601" s="518">
        <v>0</v>
      </c>
      <c r="I601" s="518" t="s">
        <v>506</v>
      </c>
      <c r="J601" s="518">
        <v>0</v>
      </c>
      <c r="K601" s="518" t="s">
        <v>6811</v>
      </c>
      <c r="L601" s="518">
        <v>0</v>
      </c>
      <c r="M601" s="518">
        <v>0</v>
      </c>
      <c r="N601" s="518">
        <v>1868000</v>
      </c>
      <c r="O601" s="518">
        <v>0</v>
      </c>
      <c r="P601" s="518">
        <v>1</v>
      </c>
      <c r="Q601" s="518">
        <v>1</v>
      </c>
      <c r="R601" s="337" t="str">
        <f t="shared" si="78"/>
        <v>양동이 Lv.27</v>
      </c>
      <c r="S601" s="520">
        <v>27</v>
      </c>
      <c r="T601" s="520">
        <v>0</v>
      </c>
      <c r="U601" s="520">
        <v>39</v>
      </c>
      <c r="V601" s="520">
        <v>278000</v>
      </c>
      <c r="W601" s="520">
        <v>110</v>
      </c>
      <c r="X601" s="520" t="s">
        <v>6814</v>
      </c>
      <c r="Y601" s="522">
        <v>68</v>
      </c>
      <c r="Z601" s="520">
        <v>5</v>
      </c>
    </row>
    <row r="602" spans="1:37" s="216" customFormat="1">
      <c r="B602" s="516">
        <v>6428</v>
      </c>
      <c r="C602" s="516" t="s">
        <v>809</v>
      </c>
      <c r="D602" s="516" t="s">
        <v>812</v>
      </c>
      <c r="E602" s="516" t="s">
        <v>505</v>
      </c>
      <c r="F602" s="350" t="str">
        <f>SUBSTITUTE( lng_iteminfo!$O$668,"{0}",S602)</f>
        <v>양동이 Lv.28</v>
      </c>
      <c r="G602" s="518">
        <v>0</v>
      </c>
      <c r="H602" s="518">
        <v>0</v>
      </c>
      <c r="I602" s="518" t="s">
        <v>506</v>
      </c>
      <c r="J602" s="518">
        <v>0</v>
      </c>
      <c r="K602" s="518" t="s">
        <v>6811</v>
      </c>
      <c r="L602" s="518">
        <v>0</v>
      </c>
      <c r="M602" s="518">
        <v>0</v>
      </c>
      <c r="N602" s="518">
        <v>2242000</v>
      </c>
      <c r="O602" s="518">
        <v>0</v>
      </c>
      <c r="P602" s="518">
        <v>1</v>
      </c>
      <c r="Q602" s="518">
        <v>1</v>
      </c>
      <c r="R602" s="337" t="str">
        <f t="shared" si="78"/>
        <v>양동이 Lv.28</v>
      </c>
      <c r="S602" s="520">
        <v>28</v>
      </c>
      <c r="T602" s="520">
        <v>0</v>
      </c>
      <c r="U602" s="520">
        <v>43</v>
      </c>
      <c r="V602" s="520">
        <v>333600</v>
      </c>
      <c r="W602" s="520">
        <v>120</v>
      </c>
      <c r="X602" s="520" t="s">
        <v>6814</v>
      </c>
      <c r="Y602" s="522">
        <v>70</v>
      </c>
      <c r="Z602" s="520">
        <v>5</v>
      </c>
    </row>
    <row r="603" spans="1:37" s="39" customFormat="1">
      <c r="A603" s="197" t="s">
        <v>3422</v>
      </c>
      <c r="B603" s="197"/>
      <c r="C603" s="197"/>
      <c r="D603" s="197"/>
      <c r="E603" s="197"/>
      <c r="F603" s="197"/>
      <c r="G603" s="197"/>
      <c r="H603" s="197"/>
      <c r="I603" s="197"/>
      <c r="J603" s="197"/>
      <c r="K603" s="156"/>
      <c r="L603" s="197"/>
      <c r="M603" s="197"/>
      <c r="N603" s="197"/>
      <c r="O603" s="197"/>
      <c r="P603" s="197"/>
      <c r="Q603" s="197"/>
      <c r="R603" s="197"/>
      <c r="S603" s="216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  <c r="AG603" s="216"/>
      <c r="AH603" s="216"/>
      <c r="AI603" s="216"/>
      <c r="AJ603" s="216"/>
      <c r="AK603" s="216"/>
    </row>
    <row r="604" spans="1:37" s="39" customFormat="1">
      <c r="A604" s="157" t="s">
        <v>3423</v>
      </c>
      <c r="B604" s="157" t="s">
        <v>3404</v>
      </c>
      <c r="C604" s="157" t="s">
        <v>3405</v>
      </c>
      <c r="D604" s="157" t="s">
        <v>3406</v>
      </c>
      <c r="E604" s="157" t="s">
        <v>3407</v>
      </c>
      <c r="F604" s="157" t="s">
        <v>3408</v>
      </c>
      <c r="G604" s="157" t="s">
        <v>3409</v>
      </c>
      <c r="H604" s="157" t="s">
        <v>3410</v>
      </c>
      <c r="I604" s="157" t="s">
        <v>3411</v>
      </c>
      <c r="J604" s="157" t="s">
        <v>3412</v>
      </c>
      <c r="K604" s="157" t="s">
        <v>3413</v>
      </c>
      <c r="L604" s="157" t="s">
        <v>3414</v>
      </c>
      <c r="M604" s="157" t="s">
        <v>3415</v>
      </c>
      <c r="N604" s="157" t="s">
        <v>719</v>
      </c>
      <c r="O604" s="157" t="s">
        <v>3416</v>
      </c>
      <c r="P604" s="157" t="s">
        <v>3417</v>
      </c>
      <c r="Q604" s="157" t="s">
        <v>3418</v>
      </c>
      <c r="R604" s="157" t="s">
        <v>3419</v>
      </c>
      <c r="S604" s="157" t="s">
        <v>3420</v>
      </c>
      <c r="T604" s="157" t="s">
        <v>451</v>
      </c>
      <c r="U604" s="157" t="s">
        <v>452</v>
      </c>
      <c r="V604" s="157" t="s">
        <v>453</v>
      </c>
      <c r="W604" s="157" t="s">
        <v>3424</v>
      </c>
      <c r="X604" s="157" t="s">
        <v>3389</v>
      </c>
      <c r="Y604" s="157" t="s">
        <v>2353</v>
      </c>
      <c r="Z604" s="157" t="s">
        <v>3390</v>
      </c>
      <c r="AA604" s="157" t="s">
        <v>3425</v>
      </c>
      <c r="AB604" s="157"/>
      <c r="AC604" s="157"/>
      <c r="AD604" s="157"/>
      <c r="AE604" s="157"/>
      <c r="AF604" s="157"/>
      <c r="AG604" s="216"/>
      <c r="AH604" s="216"/>
      <c r="AI604" s="216"/>
      <c r="AJ604" s="216"/>
      <c r="AK604" s="216"/>
    </row>
    <row r="605" spans="1:37" s="39" customFormat="1">
      <c r="A605" s="216"/>
      <c r="B605" s="216">
        <v>6500</v>
      </c>
      <c r="C605" s="216" t="s">
        <v>809</v>
      </c>
      <c r="D605" s="216" t="s">
        <v>814</v>
      </c>
      <c r="E605" s="216" t="s">
        <v>505</v>
      </c>
      <c r="F605" s="216" t="str">
        <f>SUBSTITUTE( lng_iteminfo!$O$669,"{0}",S605)</f>
        <v>착유기 Lv.0</v>
      </c>
      <c r="G605" s="216">
        <v>0</v>
      </c>
      <c r="H605" s="216">
        <v>0</v>
      </c>
      <c r="I605" s="216" t="s">
        <v>506</v>
      </c>
      <c r="J605" s="216">
        <v>0</v>
      </c>
      <c r="K605" s="219" t="s">
        <v>1289</v>
      </c>
      <c r="L605" s="216">
        <v>0</v>
      </c>
      <c r="M605" s="216">
        <v>0</v>
      </c>
      <c r="N605" s="216">
        <v>0</v>
      </c>
      <c r="O605" s="216">
        <v>0</v>
      </c>
      <c r="P605" s="216">
        <v>1</v>
      </c>
      <c r="Q605" s="216">
        <v>1</v>
      </c>
      <c r="R605" s="216" t="str">
        <f t="shared" ref="R605:R633" si="79">F605</f>
        <v>착유기 Lv.0</v>
      </c>
      <c r="S605" s="216">
        <v>0</v>
      </c>
      <c r="T605" s="216">
        <v>0</v>
      </c>
      <c r="U605" s="210">
        <v>1</v>
      </c>
      <c r="V605" s="210">
        <v>0</v>
      </c>
      <c r="W605" s="216">
        <v>0</v>
      </c>
      <c r="X605" s="216">
        <v>0</v>
      </c>
      <c r="Y605" s="173">
        <v>1</v>
      </c>
      <c r="Z605" s="216">
        <v>6</v>
      </c>
      <c r="AA605" s="216">
        <v>0</v>
      </c>
      <c r="AB605" s="216"/>
      <c r="AC605" s="216"/>
      <c r="AD605" s="216"/>
      <c r="AE605" s="216"/>
      <c r="AF605" s="216"/>
      <c r="AG605" s="216"/>
      <c r="AH605" s="216"/>
      <c r="AI605" s="216"/>
      <c r="AJ605" s="216"/>
      <c r="AK605" s="216"/>
    </row>
    <row r="606" spans="1:37" s="39" customFormat="1">
      <c r="A606" s="216"/>
      <c r="B606" s="216">
        <v>6501</v>
      </c>
      <c r="C606" s="216" t="s">
        <v>809</v>
      </c>
      <c r="D606" s="216" t="s">
        <v>814</v>
      </c>
      <c r="E606" s="216" t="s">
        <v>505</v>
      </c>
      <c r="F606" s="350" t="str">
        <f>SUBSTITUTE( lng_iteminfo!$O$669,"{0}",S606)</f>
        <v>착유기 Lv.1</v>
      </c>
      <c r="G606" s="216">
        <v>0</v>
      </c>
      <c r="H606" s="216">
        <v>0</v>
      </c>
      <c r="I606" s="216" t="s">
        <v>506</v>
      </c>
      <c r="J606" s="216">
        <v>0</v>
      </c>
      <c r="K606" s="219" t="s">
        <v>1289</v>
      </c>
      <c r="L606" s="216">
        <v>0</v>
      </c>
      <c r="M606" s="216">
        <v>0</v>
      </c>
      <c r="N606" s="216">
        <v>60</v>
      </c>
      <c r="O606" s="216">
        <v>0</v>
      </c>
      <c r="P606" s="216">
        <v>1</v>
      </c>
      <c r="Q606" s="216">
        <v>1</v>
      </c>
      <c r="R606" s="216" t="str">
        <f t="shared" si="79"/>
        <v>착유기 Lv.1</v>
      </c>
      <c r="S606" s="216">
        <v>1</v>
      </c>
      <c r="T606" s="216">
        <v>0</v>
      </c>
      <c r="U606" s="210">
        <v>3</v>
      </c>
      <c r="V606" s="210">
        <v>30</v>
      </c>
      <c r="W606" s="216">
        <v>50</v>
      </c>
      <c r="X606" s="216">
        <v>0</v>
      </c>
      <c r="Y606" s="173">
        <v>1</v>
      </c>
      <c r="Z606" s="216">
        <v>6</v>
      </c>
      <c r="AA606" s="216">
        <v>0</v>
      </c>
      <c r="AB606" s="216"/>
      <c r="AC606" s="216"/>
      <c r="AD606" s="216"/>
      <c r="AE606" s="216"/>
      <c r="AF606" s="216"/>
      <c r="AG606" s="216"/>
      <c r="AH606" s="216"/>
      <c r="AI606" s="216"/>
      <c r="AJ606" s="216"/>
      <c r="AK606" s="216"/>
    </row>
    <row r="607" spans="1:37" s="39" customFormat="1">
      <c r="A607" s="216"/>
      <c r="B607" s="216">
        <v>6502</v>
      </c>
      <c r="C607" s="216" t="s">
        <v>809</v>
      </c>
      <c r="D607" s="216" t="s">
        <v>814</v>
      </c>
      <c r="E607" s="216" t="s">
        <v>505</v>
      </c>
      <c r="F607" s="350" t="str">
        <f>SUBSTITUTE( lng_iteminfo!$O$669,"{0}",S607)</f>
        <v>착유기 Lv.2</v>
      </c>
      <c r="G607" s="216">
        <v>0</v>
      </c>
      <c r="H607" s="216">
        <v>0</v>
      </c>
      <c r="I607" s="216" t="s">
        <v>506</v>
      </c>
      <c r="J607" s="216">
        <v>0</v>
      </c>
      <c r="K607" s="219" t="s">
        <v>1290</v>
      </c>
      <c r="L607" s="216">
        <v>0</v>
      </c>
      <c r="M607" s="216">
        <v>0</v>
      </c>
      <c r="N607" s="216">
        <v>160</v>
      </c>
      <c r="O607" s="216">
        <v>0</v>
      </c>
      <c r="P607" s="216">
        <v>1</v>
      </c>
      <c r="Q607" s="216">
        <v>1</v>
      </c>
      <c r="R607" s="216" t="str">
        <f t="shared" si="79"/>
        <v>착유기 Lv.2</v>
      </c>
      <c r="S607" s="216">
        <v>2</v>
      </c>
      <c r="T607" s="216">
        <v>0</v>
      </c>
      <c r="U607" s="210">
        <v>3</v>
      </c>
      <c r="V607" s="210">
        <v>60</v>
      </c>
      <c r="W607" s="216">
        <v>85</v>
      </c>
      <c r="X607" s="216">
        <v>0</v>
      </c>
      <c r="Y607" s="174">
        <v>2</v>
      </c>
      <c r="Z607" s="216">
        <v>6</v>
      </c>
      <c r="AA607" s="216">
        <v>0</v>
      </c>
      <c r="AB607" s="216"/>
      <c r="AC607" s="216"/>
      <c r="AD607" s="216"/>
      <c r="AE607" s="216"/>
      <c r="AF607" s="216"/>
      <c r="AG607" s="216"/>
      <c r="AH607" s="216"/>
      <c r="AI607" s="216"/>
      <c r="AJ607" s="216"/>
      <c r="AK607" s="216"/>
    </row>
    <row r="608" spans="1:37" s="39" customFormat="1">
      <c r="A608" s="216"/>
      <c r="B608" s="216">
        <v>6503</v>
      </c>
      <c r="C608" s="216" t="s">
        <v>809</v>
      </c>
      <c r="D608" s="216" t="s">
        <v>814</v>
      </c>
      <c r="E608" s="216" t="s">
        <v>505</v>
      </c>
      <c r="F608" s="350" t="str">
        <f>SUBSTITUTE( lng_iteminfo!$O$669,"{0}",S608)</f>
        <v>착유기 Lv.3</v>
      </c>
      <c r="G608" s="216">
        <v>0</v>
      </c>
      <c r="H608" s="216">
        <v>0</v>
      </c>
      <c r="I608" s="216" t="s">
        <v>506</v>
      </c>
      <c r="J608" s="216">
        <v>0</v>
      </c>
      <c r="K608" s="219" t="s">
        <v>1290</v>
      </c>
      <c r="L608" s="216">
        <v>0</v>
      </c>
      <c r="M608" s="216">
        <v>0</v>
      </c>
      <c r="N608" s="216">
        <v>270</v>
      </c>
      <c r="O608" s="216">
        <v>0</v>
      </c>
      <c r="P608" s="216">
        <v>1</v>
      </c>
      <c r="Q608" s="216">
        <v>1</v>
      </c>
      <c r="R608" s="216" t="str">
        <f t="shared" si="79"/>
        <v>착유기 Lv.3</v>
      </c>
      <c r="S608" s="216">
        <v>3</v>
      </c>
      <c r="T608" s="216">
        <v>0</v>
      </c>
      <c r="U608" s="210">
        <v>4</v>
      </c>
      <c r="V608" s="210">
        <v>105</v>
      </c>
      <c r="W608" s="216">
        <v>100</v>
      </c>
      <c r="X608" s="216">
        <v>0</v>
      </c>
      <c r="Y608" s="173">
        <v>3</v>
      </c>
      <c r="Z608" s="216">
        <v>6</v>
      </c>
      <c r="AA608" s="216">
        <v>0</v>
      </c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</row>
    <row r="609" spans="1:37" s="39" customFormat="1">
      <c r="A609" s="216"/>
      <c r="B609" s="216">
        <v>6504</v>
      </c>
      <c r="C609" s="216" t="s">
        <v>809</v>
      </c>
      <c r="D609" s="216" t="s">
        <v>814</v>
      </c>
      <c r="E609" s="216" t="s">
        <v>505</v>
      </c>
      <c r="F609" s="350" t="str">
        <f>SUBSTITUTE( lng_iteminfo!$O$669,"{0}",S609)</f>
        <v>착유기 Lv.4</v>
      </c>
      <c r="G609" s="216">
        <v>0</v>
      </c>
      <c r="H609" s="216">
        <v>0</v>
      </c>
      <c r="I609" s="216" t="s">
        <v>506</v>
      </c>
      <c r="J609" s="216">
        <v>0</v>
      </c>
      <c r="K609" s="219" t="s">
        <v>1290</v>
      </c>
      <c r="L609" s="216">
        <v>0</v>
      </c>
      <c r="M609" s="216">
        <v>0</v>
      </c>
      <c r="N609" s="216">
        <v>430</v>
      </c>
      <c r="O609" s="216">
        <v>0</v>
      </c>
      <c r="P609" s="216">
        <v>1</v>
      </c>
      <c r="Q609" s="216">
        <v>1</v>
      </c>
      <c r="R609" s="216" t="str">
        <f t="shared" si="79"/>
        <v>착유기 Lv.4</v>
      </c>
      <c r="S609" s="216">
        <v>4</v>
      </c>
      <c r="T609" s="216">
        <v>0</v>
      </c>
      <c r="U609" s="210">
        <v>4</v>
      </c>
      <c r="V609" s="210">
        <v>165</v>
      </c>
      <c r="W609" s="216">
        <v>115</v>
      </c>
      <c r="X609" s="216">
        <v>0</v>
      </c>
      <c r="Y609" s="173">
        <v>4</v>
      </c>
      <c r="Z609" s="216">
        <v>6</v>
      </c>
      <c r="AA609" s="216">
        <v>0</v>
      </c>
      <c r="AB609" s="216"/>
      <c r="AC609" s="216"/>
      <c r="AD609" s="216"/>
      <c r="AE609" s="216"/>
      <c r="AF609" s="216"/>
      <c r="AG609" s="216"/>
      <c r="AH609" s="216"/>
      <c r="AI609" s="216"/>
      <c r="AJ609" s="216"/>
      <c r="AK609" s="216"/>
    </row>
    <row r="610" spans="1:37" s="39" customFormat="1">
      <c r="A610" s="216"/>
      <c r="B610" s="216">
        <v>6505</v>
      </c>
      <c r="C610" s="216" t="s">
        <v>809</v>
      </c>
      <c r="D610" s="216" t="s">
        <v>814</v>
      </c>
      <c r="E610" s="216" t="s">
        <v>505</v>
      </c>
      <c r="F610" s="350" t="str">
        <f>SUBSTITUTE( lng_iteminfo!$O$669,"{0}",S610)</f>
        <v>착유기 Lv.5</v>
      </c>
      <c r="G610" s="216">
        <v>0</v>
      </c>
      <c r="H610" s="216">
        <v>0</v>
      </c>
      <c r="I610" s="216" t="s">
        <v>506</v>
      </c>
      <c r="J610" s="216">
        <v>0</v>
      </c>
      <c r="K610" s="219" t="s">
        <v>1291</v>
      </c>
      <c r="L610" s="216">
        <v>0</v>
      </c>
      <c r="M610" s="216">
        <v>0</v>
      </c>
      <c r="N610" s="216">
        <v>590</v>
      </c>
      <c r="O610" s="216">
        <v>0</v>
      </c>
      <c r="P610" s="216">
        <v>1</v>
      </c>
      <c r="Q610" s="216">
        <v>1</v>
      </c>
      <c r="R610" s="216" t="str">
        <f t="shared" si="79"/>
        <v>착유기 Lv.5</v>
      </c>
      <c r="S610" s="216">
        <v>5</v>
      </c>
      <c r="T610" s="216">
        <v>0</v>
      </c>
      <c r="U610" s="210">
        <v>4</v>
      </c>
      <c r="V610" s="210">
        <v>360</v>
      </c>
      <c r="W610" s="216">
        <v>130</v>
      </c>
      <c r="X610" s="216">
        <v>0</v>
      </c>
      <c r="Y610" s="173">
        <v>5</v>
      </c>
      <c r="Z610" s="216">
        <v>6</v>
      </c>
      <c r="AA610" s="216">
        <v>0</v>
      </c>
      <c r="AB610" s="216"/>
      <c r="AC610" s="216"/>
      <c r="AD610" s="216"/>
      <c r="AE610" s="216"/>
      <c r="AF610" s="216"/>
      <c r="AG610" s="216"/>
      <c r="AH610" s="216"/>
      <c r="AI610" s="216"/>
      <c r="AJ610" s="216"/>
      <c r="AK610" s="216"/>
    </row>
    <row r="611" spans="1:37" s="39" customFormat="1">
      <c r="A611" s="216"/>
      <c r="B611" s="216">
        <v>6506</v>
      </c>
      <c r="C611" s="216" t="s">
        <v>809</v>
      </c>
      <c r="D611" s="216" t="s">
        <v>814</v>
      </c>
      <c r="E611" s="216" t="s">
        <v>505</v>
      </c>
      <c r="F611" s="350" t="str">
        <f>SUBSTITUTE( lng_iteminfo!$O$669,"{0}",S611)</f>
        <v>착유기 Lv.6</v>
      </c>
      <c r="G611" s="216">
        <v>0</v>
      </c>
      <c r="H611" s="216">
        <v>0</v>
      </c>
      <c r="I611" s="216" t="s">
        <v>506</v>
      </c>
      <c r="J611" s="216">
        <v>0</v>
      </c>
      <c r="K611" s="219" t="s">
        <v>1291</v>
      </c>
      <c r="L611" s="216">
        <v>0</v>
      </c>
      <c r="M611" s="216">
        <v>0</v>
      </c>
      <c r="N611" s="216">
        <v>750</v>
      </c>
      <c r="O611" s="216">
        <v>0</v>
      </c>
      <c r="P611" s="216">
        <v>1</v>
      </c>
      <c r="Q611" s="216">
        <v>1</v>
      </c>
      <c r="R611" s="216" t="str">
        <f t="shared" si="79"/>
        <v>착유기 Lv.6</v>
      </c>
      <c r="S611" s="216">
        <v>6</v>
      </c>
      <c r="T611" s="216">
        <v>0</v>
      </c>
      <c r="U611" s="210">
        <v>4</v>
      </c>
      <c r="V611" s="210">
        <v>630</v>
      </c>
      <c r="W611" s="216">
        <v>145</v>
      </c>
      <c r="X611" s="216">
        <v>0</v>
      </c>
      <c r="Y611" s="173">
        <v>7</v>
      </c>
      <c r="Z611" s="216">
        <v>6</v>
      </c>
      <c r="AA611" s="216">
        <v>0</v>
      </c>
      <c r="AB611" s="216"/>
      <c r="AC611" s="216"/>
      <c r="AD611" s="216"/>
      <c r="AE611" s="216"/>
      <c r="AF611" s="216"/>
      <c r="AG611" s="216"/>
      <c r="AH611" s="216"/>
      <c r="AI611" s="216"/>
      <c r="AJ611" s="216"/>
      <c r="AK611" s="216"/>
    </row>
    <row r="612" spans="1:37" s="39" customFormat="1">
      <c r="A612" s="216"/>
      <c r="B612" s="216">
        <v>6507</v>
      </c>
      <c r="C612" s="216" t="s">
        <v>809</v>
      </c>
      <c r="D612" s="216" t="s">
        <v>814</v>
      </c>
      <c r="E612" s="216" t="s">
        <v>505</v>
      </c>
      <c r="F612" s="350" t="str">
        <f>SUBSTITUTE( lng_iteminfo!$O$669,"{0}",S612)</f>
        <v>착유기 Lv.7</v>
      </c>
      <c r="G612" s="216">
        <v>0</v>
      </c>
      <c r="H612" s="216">
        <v>0</v>
      </c>
      <c r="I612" s="216" t="s">
        <v>506</v>
      </c>
      <c r="J612" s="216">
        <v>0</v>
      </c>
      <c r="K612" s="219" t="s">
        <v>1291</v>
      </c>
      <c r="L612" s="216">
        <v>0</v>
      </c>
      <c r="M612" s="216">
        <v>0</v>
      </c>
      <c r="N612" s="216">
        <v>910</v>
      </c>
      <c r="O612" s="216">
        <v>0</v>
      </c>
      <c r="P612" s="216">
        <v>1</v>
      </c>
      <c r="Q612" s="216">
        <v>1</v>
      </c>
      <c r="R612" s="216" t="str">
        <f t="shared" si="79"/>
        <v>착유기 Lv.7</v>
      </c>
      <c r="S612" s="216">
        <v>7</v>
      </c>
      <c r="T612" s="216">
        <v>0</v>
      </c>
      <c r="U612" s="210">
        <v>5</v>
      </c>
      <c r="V612" s="210">
        <v>945</v>
      </c>
      <c r="W612" s="216">
        <v>160</v>
      </c>
      <c r="X612" s="216">
        <v>0</v>
      </c>
      <c r="Y612" s="173">
        <v>9</v>
      </c>
      <c r="Z612" s="216">
        <v>6</v>
      </c>
      <c r="AA612" s="216">
        <v>0</v>
      </c>
      <c r="AB612" s="216"/>
      <c r="AC612" s="216"/>
      <c r="AD612" s="216"/>
      <c r="AE612" s="216"/>
      <c r="AF612" s="216"/>
      <c r="AG612" s="216"/>
      <c r="AH612" s="216"/>
      <c r="AI612" s="216"/>
      <c r="AJ612" s="216"/>
      <c r="AK612" s="216"/>
    </row>
    <row r="613" spans="1:37" s="39" customFormat="1">
      <c r="A613" s="216"/>
      <c r="B613" s="216">
        <v>6508</v>
      </c>
      <c r="C613" s="216" t="s">
        <v>809</v>
      </c>
      <c r="D613" s="216" t="s">
        <v>814</v>
      </c>
      <c r="E613" s="216" t="s">
        <v>505</v>
      </c>
      <c r="F613" s="350" t="str">
        <f>SUBSTITUTE( lng_iteminfo!$O$669,"{0}",S613)</f>
        <v>착유기 Lv.8</v>
      </c>
      <c r="G613" s="216">
        <v>0</v>
      </c>
      <c r="H613" s="216">
        <v>0</v>
      </c>
      <c r="I613" s="216" t="s">
        <v>506</v>
      </c>
      <c r="J613" s="216">
        <v>0</v>
      </c>
      <c r="K613" s="219" t="s">
        <v>1292</v>
      </c>
      <c r="L613" s="216">
        <v>0</v>
      </c>
      <c r="M613" s="216">
        <v>0</v>
      </c>
      <c r="N613" s="216">
        <v>1100</v>
      </c>
      <c r="O613" s="216">
        <v>0</v>
      </c>
      <c r="P613" s="216">
        <v>1</v>
      </c>
      <c r="Q613" s="216">
        <v>1</v>
      </c>
      <c r="R613" s="216" t="str">
        <f t="shared" si="79"/>
        <v>착유기 Lv.8</v>
      </c>
      <c r="S613" s="216">
        <v>8</v>
      </c>
      <c r="T613" s="216">
        <v>0</v>
      </c>
      <c r="U613" s="210">
        <v>5</v>
      </c>
      <c r="V613" s="210">
        <v>1740</v>
      </c>
      <c r="W613" s="216">
        <v>175</v>
      </c>
      <c r="X613" s="216">
        <v>0</v>
      </c>
      <c r="Y613" s="173">
        <v>11</v>
      </c>
      <c r="Z613" s="216">
        <v>6</v>
      </c>
      <c r="AA613" s="216">
        <v>0</v>
      </c>
      <c r="AB613" s="216"/>
      <c r="AC613" s="216"/>
      <c r="AD613" s="216"/>
      <c r="AE613" s="216"/>
      <c r="AF613" s="216"/>
      <c r="AG613" s="216"/>
      <c r="AH613" s="216"/>
      <c r="AI613" s="216"/>
      <c r="AJ613" s="216"/>
      <c r="AK613" s="216"/>
    </row>
    <row r="614" spans="1:37" s="39" customFormat="1">
      <c r="A614" s="216"/>
      <c r="B614" s="216">
        <v>6509</v>
      </c>
      <c r="C614" s="216" t="s">
        <v>809</v>
      </c>
      <c r="D614" s="216" t="s">
        <v>814</v>
      </c>
      <c r="E614" s="216" t="s">
        <v>505</v>
      </c>
      <c r="F614" s="350" t="str">
        <f>SUBSTITUTE( lng_iteminfo!$O$669,"{0}",S614)</f>
        <v>착유기 Lv.9</v>
      </c>
      <c r="G614" s="216">
        <v>0</v>
      </c>
      <c r="H614" s="216">
        <v>0</v>
      </c>
      <c r="I614" s="216" t="s">
        <v>506</v>
      </c>
      <c r="J614" s="216">
        <v>0</v>
      </c>
      <c r="K614" s="219" t="s">
        <v>1292</v>
      </c>
      <c r="L614" s="216">
        <v>0</v>
      </c>
      <c r="M614" s="216">
        <v>0</v>
      </c>
      <c r="N614" s="216">
        <v>1400</v>
      </c>
      <c r="O614" s="216">
        <v>0</v>
      </c>
      <c r="P614" s="216">
        <v>1</v>
      </c>
      <c r="Q614" s="216">
        <v>1</v>
      </c>
      <c r="R614" s="216" t="str">
        <f t="shared" si="79"/>
        <v>착유기 Lv.9</v>
      </c>
      <c r="S614" s="216">
        <v>9</v>
      </c>
      <c r="T614" s="216">
        <v>0</v>
      </c>
      <c r="U614" s="210">
        <v>5</v>
      </c>
      <c r="V614" s="210">
        <v>2280</v>
      </c>
      <c r="W614" s="216">
        <v>190</v>
      </c>
      <c r="X614" s="216">
        <v>0</v>
      </c>
      <c r="Y614" s="173">
        <v>13</v>
      </c>
      <c r="Z614" s="216">
        <v>6</v>
      </c>
      <c r="AA614" s="216">
        <v>0</v>
      </c>
      <c r="AB614" s="216"/>
      <c r="AC614" s="216"/>
      <c r="AD614" s="216"/>
      <c r="AE614" s="216"/>
      <c r="AF614" s="216"/>
      <c r="AG614" s="216"/>
      <c r="AH614" s="216"/>
      <c r="AI614" s="216"/>
      <c r="AJ614" s="216"/>
      <c r="AK614" s="216"/>
    </row>
    <row r="615" spans="1:37" s="39" customFormat="1">
      <c r="A615" s="216"/>
      <c r="B615" s="216">
        <v>6510</v>
      </c>
      <c r="C615" s="216" t="s">
        <v>809</v>
      </c>
      <c r="D615" s="216" t="s">
        <v>814</v>
      </c>
      <c r="E615" s="216" t="s">
        <v>505</v>
      </c>
      <c r="F615" s="350" t="str">
        <f>SUBSTITUTE( lng_iteminfo!$O$669,"{0}",S615)</f>
        <v>착유기 Lv.10</v>
      </c>
      <c r="G615" s="216">
        <v>0</v>
      </c>
      <c r="H615" s="216">
        <v>0</v>
      </c>
      <c r="I615" s="216" t="s">
        <v>506</v>
      </c>
      <c r="J615" s="216">
        <v>0</v>
      </c>
      <c r="K615" s="219" t="s">
        <v>1292</v>
      </c>
      <c r="L615" s="216">
        <v>0</v>
      </c>
      <c r="M615" s="216">
        <v>0</v>
      </c>
      <c r="N615" s="216">
        <v>1600</v>
      </c>
      <c r="O615" s="216">
        <v>0</v>
      </c>
      <c r="P615" s="216">
        <v>1</v>
      </c>
      <c r="Q615" s="216">
        <v>1</v>
      </c>
      <c r="R615" s="216" t="str">
        <f t="shared" si="79"/>
        <v>착유기 Lv.10</v>
      </c>
      <c r="S615" s="216">
        <v>10</v>
      </c>
      <c r="T615" s="216">
        <v>0</v>
      </c>
      <c r="U615" s="210">
        <v>6</v>
      </c>
      <c r="V615" s="210">
        <v>2880</v>
      </c>
      <c r="W615" s="216">
        <v>200</v>
      </c>
      <c r="X615" s="216">
        <v>0</v>
      </c>
      <c r="Y615" s="173">
        <v>15</v>
      </c>
      <c r="Z615" s="216">
        <v>6</v>
      </c>
      <c r="AA615" s="216">
        <v>0</v>
      </c>
      <c r="AB615" s="216"/>
      <c r="AC615" s="216"/>
      <c r="AD615" s="216"/>
      <c r="AE615" s="216"/>
      <c r="AF615" s="216"/>
      <c r="AG615" s="216"/>
      <c r="AH615" s="216"/>
      <c r="AI615" s="216"/>
      <c r="AJ615" s="216"/>
      <c r="AK615" s="216"/>
    </row>
    <row r="616" spans="1:37" s="39" customFormat="1">
      <c r="A616" s="216"/>
      <c r="B616" s="216">
        <v>6511</v>
      </c>
      <c r="C616" s="216" t="s">
        <v>809</v>
      </c>
      <c r="D616" s="216" t="s">
        <v>814</v>
      </c>
      <c r="E616" s="216" t="s">
        <v>505</v>
      </c>
      <c r="F616" s="350" t="str">
        <f>SUBSTITUTE( lng_iteminfo!$O$669,"{0}",S616)</f>
        <v>착유기 Lv.11</v>
      </c>
      <c r="G616" s="216">
        <v>0</v>
      </c>
      <c r="H616" s="216">
        <v>0</v>
      </c>
      <c r="I616" s="216" t="s">
        <v>506</v>
      </c>
      <c r="J616" s="216">
        <v>0</v>
      </c>
      <c r="K616" s="219" t="s">
        <v>1293</v>
      </c>
      <c r="L616" s="216">
        <v>0</v>
      </c>
      <c r="M616" s="216">
        <v>0</v>
      </c>
      <c r="N616" s="216">
        <v>2400</v>
      </c>
      <c r="O616" s="216">
        <v>0</v>
      </c>
      <c r="P616" s="216">
        <v>1</v>
      </c>
      <c r="Q616" s="216">
        <v>1</v>
      </c>
      <c r="R616" s="216" t="str">
        <f t="shared" si="79"/>
        <v>착유기 Lv.11</v>
      </c>
      <c r="S616" s="216">
        <v>11</v>
      </c>
      <c r="T616" s="216">
        <v>0</v>
      </c>
      <c r="U616" s="210">
        <v>6</v>
      </c>
      <c r="V616" s="210">
        <v>4837</v>
      </c>
      <c r="W616" s="216">
        <v>210</v>
      </c>
      <c r="X616" s="216">
        <v>0</v>
      </c>
      <c r="Y616" s="173">
        <v>17</v>
      </c>
      <c r="Z616" s="216">
        <v>6</v>
      </c>
      <c r="AA616" s="216">
        <v>0</v>
      </c>
      <c r="AB616" s="216"/>
      <c r="AC616" s="216"/>
      <c r="AD616" s="216"/>
      <c r="AE616" s="216"/>
      <c r="AF616" s="216"/>
      <c r="AG616" s="216"/>
      <c r="AH616" s="216"/>
      <c r="AI616" s="216"/>
      <c r="AJ616" s="216"/>
      <c r="AK616" s="216"/>
    </row>
    <row r="617" spans="1:37" s="39" customFormat="1">
      <c r="A617" s="216"/>
      <c r="B617" s="216">
        <v>6512</v>
      </c>
      <c r="C617" s="216" t="s">
        <v>809</v>
      </c>
      <c r="D617" s="216" t="s">
        <v>814</v>
      </c>
      <c r="E617" s="216" t="s">
        <v>505</v>
      </c>
      <c r="F617" s="350" t="str">
        <f>SUBSTITUTE( lng_iteminfo!$O$669,"{0}",S617)</f>
        <v>착유기 Lv.12</v>
      </c>
      <c r="G617" s="216">
        <v>0</v>
      </c>
      <c r="H617" s="216">
        <v>0</v>
      </c>
      <c r="I617" s="216" t="s">
        <v>506</v>
      </c>
      <c r="J617" s="216">
        <v>0</v>
      </c>
      <c r="K617" s="219" t="s">
        <v>1293</v>
      </c>
      <c r="L617" s="216">
        <v>0</v>
      </c>
      <c r="M617" s="216">
        <v>0</v>
      </c>
      <c r="N617" s="216">
        <v>2600</v>
      </c>
      <c r="O617" s="216">
        <v>0</v>
      </c>
      <c r="P617" s="216">
        <v>1</v>
      </c>
      <c r="Q617" s="216">
        <v>1</v>
      </c>
      <c r="R617" s="216" t="str">
        <f t="shared" si="79"/>
        <v>착유기 Lv.12</v>
      </c>
      <c r="S617" s="216">
        <v>12</v>
      </c>
      <c r="T617" s="216">
        <v>0</v>
      </c>
      <c r="U617" s="210">
        <v>7</v>
      </c>
      <c r="V617" s="210">
        <v>6187</v>
      </c>
      <c r="W617" s="216">
        <v>220</v>
      </c>
      <c r="X617" s="216">
        <v>0</v>
      </c>
      <c r="Y617" s="173">
        <v>19</v>
      </c>
      <c r="Z617" s="216">
        <v>6</v>
      </c>
      <c r="AA617" s="216">
        <v>0</v>
      </c>
      <c r="AB617" s="216"/>
      <c r="AC617" s="216"/>
      <c r="AD617" s="216"/>
      <c r="AE617" s="216"/>
      <c r="AF617" s="216"/>
      <c r="AG617" s="216"/>
      <c r="AH617" s="216"/>
      <c r="AI617" s="216"/>
      <c r="AJ617" s="216"/>
      <c r="AK617" s="216"/>
    </row>
    <row r="618" spans="1:37" s="39" customFormat="1">
      <c r="A618" s="216"/>
      <c r="B618" s="216">
        <v>6513</v>
      </c>
      <c r="C618" s="216" t="s">
        <v>809</v>
      </c>
      <c r="D618" s="216" t="s">
        <v>814</v>
      </c>
      <c r="E618" s="216" t="s">
        <v>505</v>
      </c>
      <c r="F618" s="350" t="str">
        <f>SUBSTITUTE( lng_iteminfo!$O$669,"{0}",S618)</f>
        <v>착유기 Lv.13</v>
      </c>
      <c r="G618" s="216">
        <v>0</v>
      </c>
      <c r="H618" s="216">
        <v>0</v>
      </c>
      <c r="I618" s="216" t="s">
        <v>506</v>
      </c>
      <c r="J618" s="216">
        <v>0</v>
      </c>
      <c r="K618" s="219" t="s">
        <v>1293</v>
      </c>
      <c r="L618" s="216">
        <v>0</v>
      </c>
      <c r="M618" s="216">
        <v>0</v>
      </c>
      <c r="N618" s="216">
        <v>2800</v>
      </c>
      <c r="O618" s="216">
        <v>0</v>
      </c>
      <c r="P618" s="216">
        <v>1</v>
      </c>
      <c r="Q618" s="216">
        <v>1</v>
      </c>
      <c r="R618" s="216" t="str">
        <f t="shared" si="79"/>
        <v>착유기 Lv.13</v>
      </c>
      <c r="S618" s="216">
        <v>13</v>
      </c>
      <c r="T618" s="216">
        <v>0</v>
      </c>
      <c r="U618" s="210">
        <v>8</v>
      </c>
      <c r="V618" s="210">
        <v>7650</v>
      </c>
      <c r="W618" s="216">
        <v>230</v>
      </c>
      <c r="X618" s="216">
        <v>0</v>
      </c>
      <c r="Y618" s="173">
        <v>21</v>
      </c>
      <c r="Z618" s="216">
        <v>6</v>
      </c>
      <c r="AA618" s="216">
        <v>0</v>
      </c>
      <c r="AB618" s="216"/>
      <c r="AC618" s="216"/>
      <c r="AD618" s="216"/>
      <c r="AE618" s="216"/>
      <c r="AF618" s="216"/>
      <c r="AG618" s="216"/>
      <c r="AH618" s="216"/>
      <c r="AI618" s="216"/>
      <c r="AJ618" s="216"/>
      <c r="AK618" s="216"/>
    </row>
    <row r="619" spans="1:37" s="39" customFormat="1">
      <c r="A619" s="216"/>
      <c r="B619" s="216">
        <v>6514</v>
      </c>
      <c r="C619" s="216" t="s">
        <v>809</v>
      </c>
      <c r="D619" s="216" t="s">
        <v>814</v>
      </c>
      <c r="E619" s="216" t="s">
        <v>505</v>
      </c>
      <c r="F619" s="350" t="str">
        <f>SUBSTITUTE( lng_iteminfo!$O$669,"{0}",S619)</f>
        <v>착유기 Lv.14</v>
      </c>
      <c r="G619" s="216">
        <v>0</v>
      </c>
      <c r="H619" s="216">
        <v>0</v>
      </c>
      <c r="I619" s="216" t="s">
        <v>506</v>
      </c>
      <c r="J619" s="216">
        <v>0</v>
      </c>
      <c r="K619" s="219" t="s">
        <v>1294</v>
      </c>
      <c r="L619" s="216">
        <v>0</v>
      </c>
      <c r="M619" s="216">
        <v>0</v>
      </c>
      <c r="N619" s="216">
        <v>3800</v>
      </c>
      <c r="O619" s="216">
        <v>0</v>
      </c>
      <c r="P619" s="216">
        <v>1</v>
      </c>
      <c r="Q619" s="216">
        <v>1</v>
      </c>
      <c r="R619" s="216" t="str">
        <f t="shared" si="79"/>
        <v>착유기 Lv.14</v>
      </c>
      <c r="S619" s="216">
        <v>14</v>
      </c>
      <c r="T619" s="216">
        <v>0</v>
      </c>
      <c r="U619" s="210">
        <v>9</v>
      </c>
      <c r="V619" s="210">
        <v>11070</v>
      </c>
      <c r="W619" s="216">
        <v>240</v>
      </c>
      <c r="X619" s="216">
        <v>0</v>
      </c>
      <c r="Y619" s="173">
        <v>23</v>
      </c>
      <c r="Z619" s="216">
        <v>6</v>
      </c>
      <c r="AA619" s="216">
        <v>0</v>
      </c>
      <c r="AB619" s="216"/>
      <c r="AC619" s="216"/>
      <c r="AD619" s="216"/>
      <c r="AE619" s="216"/>
      <c r="AF619" s="216"/>
      <c r="AG619" s="216"/>
      <c r="AH619" s="216"/>
      <c r="AI619" s="216"/>
      <c r="AJ619" s="216"/>
      <c r="AK619" s="216"/>
    </row>
    <row r="620" spans="1:37" s="39" customFormat="1">
      <c r="A620" s="216"/>
      <c r="B620" s="216">
        <v>6515</v>
      </c>
      <c r="C620" s="216" t="s">
        <v>809</v>
      </c>
      <c r="D620" s="216" t="s">
        <v>814</v>
      </c>
      <c r="E620" s="216" t="s">
        <v>505</v>
      </c>
      <c r="F620" s="350" t="str">
        <f>SUBSTITUTE( lng_iteminfo!$O$669,"{0}",S620)</f>
        <v>착유기 Lv.15</v>
      </c>
      <c r="G620" s="216">
        <v>0</v>
      </c>
      <c r="H620" s="216">
        <v>0</v>
      </c>
      <c r="I620" s="216" t="s">
        <v>506</v>
      </c>
      <c r="J620" s="216">
        <v>0</v>
      </c>
      <c r="K620" s="219" t="s">
        <v>1294</v>
      </c>
      <c r="L620" s="216">
        <v>0</v>
      </c>
      <c r="M620" s="216">
        <v>0</v>
      </c>
      <c r="N620" s="216">
        <v>4500</v>
      </c>
      <c r="O620" s="216">
        <v>0</v>
      </c>
      <c r="P620" s="216">
        <v>1</v>
      </c>
      <c r="Q620" s="216">
        <v>1</v>
      </c>
      <c r="R620" s="216" t="str">
        <f t="shared" si="79"/>
        <v>착유기 Lv.15</v>
      </c>
      <c r="S620" s="216">
        <v>15</v>
      </c>
      <c r="T620" s="216">
        <v>0</v>
      </c>
      <c r="U620" s="210">
        <v>10</v>
      </c>
      <c r="V620" s="210">
        <v>13095</v>
      </c>
      <c r="W620" s="216">
        <v>250</v>
      </c>
      <c r="X620" s="216">
        <v>0</v>
      </c>
      <c r="Y620" s="173">
        <v>25</v>
      </c>
      <c r="Z620" s="216">
        <v>6</v>
      </c>
      <c r="AA620" s="216">
        <v>500</v>
      </c>
      <c r="AB620" s="216"/>
      <c r="AC620" s="216"/>
      <c r="AD620" s="216"/>
      <c r="AE620" s="216"/>
      <c r="AF620" s="216"/>
      <c r="AG620" s="216"/>
      <c r="AH620" s="216"/>
      <c r="AI620" s="216"/>
      <c r="AJ620" s="216"/>
      <c r="AK620" s="216"/>
    </row>
    <row r="621" spans="1:37" s="39" customFormat="1">
      <c r="A621" s="216"/>
      <c r="B621" s="216">
        <v>6516</v>
      </c>
      <c r="C621" s="216" t="s">
        <v>809</v>
      </c>
      <c r="D621" s="216" t="s">
        <v>814</v>
      </c>
      <c r="E621" s="216" t="s">
        <v>505</v>
      </c>
      <c r="F621" s="350" t="str">
        <f>SUBSTITUTE( lng_iteminfo!$O$669,"{0}",S621)</f>
        <v>착유기 Lv.16</v>
      </c>
      <c r="G621" s="216">
        <v>0</v>
      </c>
      <c r="H621" s="216">
        <v>0</v>
      </c>
      <c r="I621" s="216" t="s">
        <v>506</v>
      </c>
      <c r="J621" s="216">
        <v>0</v>
      </c>
      <c r="K621" s="219" t="s">
        <v>1294</v>
      </c>
      <c r="L621" s="216">
        <v>0</v>
      </c>
      <c r="M621" s="216">
        <v>0</v>
      </c>
      <c r="N621" s="216">
        <v>4800</v>
      </c>
      <c r="O621" s="216">
        <v>0</v>
      </c>
      <c r="P621" s="216">
        <v>1</v>
      </c>
      <c r="Q621" s="216">
        <v>1</v>
      </c>
      <c r="R621" s="216" t="str">
        <f t="shared" si="79"/>
        <v>착유기 Lv.16</v>
      </c>
      <c r="S621" s="216">
        <v>16</v>
      </c>
      <c r="T621" s="216">
        <v>0</v>
      </c>
      <c r="U621" s="210">
        <v>11</v>
      </c>
      <c r="V621" s="210">
        <v>15975</v>
      </c>
      <c r="W621" s="216">
        <v>250</v>
      </c>
      <c r="X621" s="216">
        <v>0</v>
      </c>
      <c r="Y621" s="173">
        <v>29</v>
      </c>
      <c r="Z621" s="216">
        <v>6</v>
      </c>
      <c r="AA621" s="216">
        <v>800</v>
      </c>
      <c r="AB621" s="216"/>
      <c r="AC621" s="216"/>
      <c r="AD621" s="216"/>
      <c r="AE621" s="216"/>
      <c r="AF621" s="216"/>
      <c r="AG621" s="216"/>
      <c r="AH621" s="216"/>
      <c r="AI621" s="216"/>
      <c r="AJ621" s="216"/>
      <c r="AK621" s="216"/>
    </row>
    <row r="622" spans="1:37" s="39" customFormat="1">
      <c r="A622" s="216"/>
      <c r="B622" s="216">
        <v>6517</v>
      </c>
      <c r="C622" s="216" t="s">
        <v>809</v>
      </c>
      <c r="D622" s="216" t="s">
        <v>814</v>
      </c>
      <c r="E622" s="216" t="s">
        <v>505</v>
      </c>
      <c r="F622" s="350" t="str">
        <f>SUBSTITUTE( lng_iteminfo!$O$669,"{0}",S622)</f>
        <v>착유기 Lv.17</v>
      </c>
      <c r="G622" s="216">
        <v>0</v>
      </c>
      <c r="H622" s="216">
        <v>0</v>
      </c>
      <c r="I622" s="216" t="s">
        <v>506</v>
      </c>
      <c r="J622" s="216">
        <v>0</v>
      </c>
      <c r="K622" s="219" t="s">
        <v>1295</v>
      </c>
      <c r="L622" s="216">
        <v>0</v>
      </c>
      <c r="M622" s="216">
        <v>0</v>
      </c>
      <c r="N622" s="216">
        <v>6100</v>
      </c>
      <c r="O622" s="216">
        <v>0</v>
      </c>
      <c r="P622" s="216">
        <v>1</v>
      </c>
      <c r="Q622" s="216">
        <v>1</v>
      </c>
      <c r="R622" s="216" t="str">
        <f t="shared" si="79"/>
        <v>착유기 Lv.17</v>
      </c>
      <c r="S622" s="216">
        <v>17</v>
      </c>
      <c r="T622" s="216">
        <v>0</v>
      </c>
      <c r="U622" s="210">
        <v>12</v>
      </c>
      <c r="V622" s="210">
        <v>22207</v>
      </c>
      <c r="W622" s="216">
        <v>250</v>
      </c>
      <c r="X622" s="216">
        <v>0</v>
      </c>
      <c r="Y622" s="173">
        <v>33</v>
      </c>
      <c r="Z622" s="216">
        <v>6</v>
      </c>
      <c r="AA622" s="216">
        <v>1100</v>
      </c>
      <c r="AB622" s="216"/>
      <c r="AC622" s="216"/>
      <c r="AD622" s="216"/>
      <c r="AE622" s="216"/>
      <c r="AF622" s="216"/>
      <c r="AG622" s="216"/>
      <c r="AH622" s="216"/>
      <c r="AI622" s="216"/>
      <c r="AJ622" s="216"/>
      <c r="AK622" s="216"/>
    </row>
    <row r="623" spans="1:37" s="39" customFormat="1">
      <c r="A623" s="216"/>
      <c r="B623" s="216">
        <v>6518</v>
      </c>
      <c r="C623" s="216" t="s">
        <v>809</v>
      </c>
      <c r="D623" s="216" t="s">
        <v>814</v>
      </c>
      <c r="E623" s="216" t="s">
        <v>505</v>
      </c>
      <c r="F623" s="350" t="str">
        <f>SUBSTITUTE( lng_iteminfo!$O$669,"{0}",S623)</f>
        <v>착유기 Lv.18</v>
      </c>
      <c r="G623" s="216">
        <v>0</v>
      </c>
      <c r="H623" s="216">
        <v>0</v>
      </c>
      <c r="I623" s="216" t="s">
        <v>506</v>
      </c>
      <c r="J623" s="216">
        <v>0</v>
      </c>
      <c r="K623" s="219" t="s">
        <v>1295</v>
      </c>
      <c r="L623" s="216">
        <v>0</v>
      </c>
      <c r="M623" s="216">
        <v>0</v>
      </c>
      <c r="N623" s="216">
        <v>6500</v>
      </c>
      <c r="O623" s="216">
        <v>0</v>
      </c>
      <c r="P623" s="216">
        <v>1</v>
      </c>
      <c r="Q623" s="216">
        <v>1</v>
      </c>
      <c r="R623" s="216" t="str">
        <f t="shared" si="79"/>
        <v>착유기 Lv.18</v>
      </c>
      <c r="S623" s="216">
        <v>18</v>
      </c>
      <c r="T623" s="216">
        <v>0</v>
      </c>
      <c r="U623" s="210">
        <v>13</v>
      </c>
      <c r="V623" s="210">
        <v>25987</v>
      </c>
      <c r="W623" s="216">
        <v>250</v>
      </c>
      <c r="X623" s="216">
        <v>0</v>
      </c>
      <c r="Y623" s="173">
        <v>37</v>
      </c>
      <c r="Z623" s="216">
        <v>6</v>
      </c>
      <c r="AA623" s="216">
        <v>1400</v>
      </c>
      <c r="AB623" s="216"/>
      <c r="AC623" s="216"/>
      <c r="AD623" s="216"/>
      <c r="AE623" s="216"/>
      <c r="AF623" s="216"/>
      <c r="AG623" s="216"/>
      <c r="AH623" s="216"/>
      <c r="AI623" s="216"/>
      <c r="AJ623" s="216"/>
      <c r="AK623" s="216"/>
    </row>
    <row r="624" spans="1:37" s="39" customFormat="1">
      <c r="A624" s="216"/>
      <c r="B624" s="216">
        <v>6519</v>
      </c>
      <c r="C624" s="216" t="s">
        <v>809</v>
      </c>
      <c r="D624" s="216" t="s">
        <v>814</v>
      </c>
      <c r="E624" s="216" t="s">
        <v>505</v>
      </c>
      <c r="F624" s="350" t="str">
        <f>SUBSTITUTE( lng_iteminfo!$O$669,"{0}",S624)</f>
        <v>착유기 Lv.19</v>
      </c>
      <c r="G624" s="216">
        <v>0</v>
      </c>
      <c r="H624" s="216">
        <v>0</v>
      </c>
      <c r="I624" s="216" t="s">
        <v>506</v>
      </c>
      <c r="J624" s="216">
        <v>0</v>
      </c>
      <c r="K624" s="219" t="s">
        <v>1295</v>
      </c>
      <c r="L624" s="216">
        <v>0</v>
      </c>
      <c r="M624" s="216">
        <v>0</v>
      </c>
      <c r="N624" s="216">
        <v>6900</v>
      </c>
      <c r="O624" s="216">
        <v>0</v>
      </c>
      <c r="P624" s="216">
        <v>1</v>
      </c>
      <c r="Q624" s="216">
        <v>1</v>
      </c>
      <c r="R624" s="216" t="str">
        <f t="shared" si="79"/>
        <v>착유기 Lv.19</v>
      </c>
      <c r="S624" s="216">
        <v>19</v>
      </c>
      <c r="T624" s="216">
        <v>0</v>
      </c>
      <c r="U624" s="210">
        <v>14</v>
      </c>
      <c r="V624" s="210">
        <v>29977</v>
      </c>
      <c r="W624" s="216">
        <v>250</v>
      </c>
      <c r="X624" s="216">
        <v>0</v>
      </c>
      <c r="Y624" s="173">
        <v>41</v>
      </c>
      <c r="Z624" s="216">
        <v>6</v>
      </c>
      <c r="AA624" s="216">
        <v>1700</v>
      </c>
      <c r="AB624" s="216"/>
      <c r="AC624" s="216"/>
      <c r="AD624" s="216"/>
      <c r="AE624" s="216"/>
      <c r="AF624" s="216"/>
      <c r="AG624" s="216"/>
      <c r="AH624" s="216"/>
      <c r="AI624" s="216"/>
      <c r="AJ624" s="216"/>
      <c r="AK624" s="216"/>
    </row>
    <row r="625" spans="1:37" s="216" customFormat="1">
      <c r="B625" s="216">
        <v>6520</v>
      </c>
      <c r="C625" s="216" t="s">
        <v>809</v>
      </c>
      <c r="D625" s="216" t="s">
        <v>814</v>
      </c>
      <c r="E625" s="216" t="s">
        <v>505</v>
      </c>
      <c r="F625" s="350" t="str">
        <f>SUBSTITUTE( lng_iteminfo!$O$669,"{0}",S625)</f>
        <v>착유기 Lv.20</v>
      </c>
      <c r="G625" s="216">
        <v>0</v>
      </c>
      <c r="H625" s="216">
        <v>0</v>
      </c>
      <c r="I625" s="216" t="s">
        <v>506</v>
      </c>
      <c r="J625" s="216">
        <v>0</v>
      </c>
      <c r="K625" s="219" t="s">
        <v>1295</v>
      </c>
      <c r="L625" s="216">
        <v>0</v>
      </c>
      <c r="M625" s="216">
        <v>0</v>
      </c>
      <c r="N625" s="216">
        <v>8400</v>
      </c>
      <c r="O625" s="216">
        <v>0</v>
      </c>
      <c r="P625" s="216">
        <v>1</v>
      </c>
      <c r="Q625" s="216">
        <v>1</v>
      </c>
      <c r="R625" s="216" t="str">
        <f t="shared" si="79"/>
        <v>착유기 Lv.20</v>
      </c>
      <c r="S625" s="216">
        <v>20</v>
      </c>
      <c r="T625" s="216">
        <v>0</v>
      </c>
      <c r="U625" s="210">
        <v>15</v>
      </c>
      <c r="V625" s="210">
        <v>39060</v>
      </c>
      <c r="W625" s="216">
        <v>250</v>
      </c>
      <c r="X625" s="216">
        <v>0</v>
      </c>
      <c r="Y625" s="282">
        <v>45</v>
      </c>
      <c r="Z625" s="216">
        <v>6</v>
      </c>
      <c r="AA625" s="216">
        <v>2000</v>
      </c>
    </row>
    <row r="626" spans="1:37" s="318" customFormat="1">
      <c r="B626" s="201">
        <v>6521</v>
      </c>
      <c r="C626" s="201" t="s">
        <v>809</v>
      </c>
      <c r="D626" s="201" t="s">
        <v>814</v>
      </c>
      <c r="E626" s="201" t="s">
        <v>505</v>
      </c>
      <c r="F626" s="350" t="str">
        <f>SUBSTITUTE( lng_iteminfo!$O$669,"{0}",S626)</f>
        <v>착유기 Lv.21</v>
      </c>
      <c r="G626" s="523">
        <v>0</v>
      </c>
      <c r="H626" s="523">
        <v>0</v>
      </c>
      <c r="I626" s="523" t="s">
        <v>506</v>
      </c>
      <c r="J626" s="523">
        <v>0</v>
      </c>
      <c r="K626" s="523" t="s">
        <v>6815</v>
      </c>
      <c r="L626" s="523">
        <v>0</v>
      </c>
      <c r="M626" s="523">
        <v>0</v>
      </c>
      <c r="N626" s="523">
        <v>42000</v>
      </c>
      <c r="O626" s="523">
        <v>0</v>
      </c>
      <c r="P626" s="523">
        <v>1</v>
      </c>
      <c r="Q626" s="523">
        <v>1</v>
      </c>
      <c r="R626" s="334" t="str">
        <f t="shared" si="79"/>
        <v>착유기 Lv.21</v>
      </c>
      <c r="S626" s="525">
        <v>21</v>
      </c>
      <c r="T626" s="525">
        <v>0</v>
      </c>
      <c r="U626" s="525">
        <v>16</v>
      </c>
      <c r="V626" s="525">
        <v>59000</v>
      </c>
      <c r="W626" s="525">
        <v>250</v>
      </c>
      <c r="X626" s="525">
        <v>0</v>
      </c>
      <c r="Y626" s="527">
        <v>51</v>
      </c>
      <c r="Z626" s="525">
        <v>6</v>
      </c>
      <c r="AA626" s="525">
        <v>2300</v>
      </c>
    </row>
    <row r="627" spans="1:37" s="318" customFormat="1">
      <c r="B627" s="201">
        <v>6522</v>
      </c>
      <c r="C627" s="201" t="s">
        <v>809</v>
      </c>
      <c r="D627" s="201" t="s">
        <v>814</v>
      </c>
      <c r="E627" s="201" t="s">
        <v>505</v>
      </c>
      <c r="F627" s="350" t="str">
        <f>SUBSTITUTE( lng_iteminfo!$O$669,"{0}",S627)</f>
        <v>착유기 Lv.22</v>
      </c>
      <c r="G627" s="523">
        <v>0</v>
      </c>
      <c r="H627" s="523">
        <v>0</v>
      </c>
      <c r="I627" s="523" t="s">
        <v>506</v>
      </c>
      <c r="J627" s="523">
        <v>0</v>
      </c>
      <c r="K627" s="523" t="s">
        <v>6815</v>
      </c>
      <c r="L627" s="523">
        <v>0</v>
      </c>
      <c r="M627" s="523">
        <v>0</v>
      </c>
      <c r="N627" s="523">
        <v>210000</v>
      </c>
      <c r="O627" s="523">
        <v>0</v>
      </c>
      <c r="P627" s="523">
        <v>1</v>
      </c>
      <c r="Q627" s="523">
        <v>1</v>
      </c>
      <c r="R627" s="334" t="str">
        <f t="shared" si="79"/>
        <v>착유기 Lv.22</v>
      </c>
      <c r="S627" s="525">
        <v>22</v>
      </c>
      <c r="T627" s="525">
        <v>0</v>
      </c>
      <c r="U627" s="525">
        <v>20</v>
      </c>
      <c r="V627" s="525">
        <v>89000</v>
      </c>
      <c r="W627" s="525">
        <v>250</v>
      </c>
      <c r="X627" s="525">
        <v>0</v>
      </c>
      <c r="Y627" s="527">
        <v>55</v>
      </c>
      <c r="Z627" s="525">
        <v>6</v>
      </c>
      <c r="AA627" s="525">
        <v>2600</v>
      </c>
    </row>
    <row r="628" spans="1:37" s="318" customFormat="1">
      <c r="B628" s="201">
        <v>6523</v>
      </c>
      <c r="C628" s="201" t="s">
        <v>809</v>
      </c>
      <c r="D628" s="201" t="s">
        <v>814</v>
      </c>
      <c r="E628" s="201" t="s">
        <v>505</v>
      </c>
      <c r="F628" s="350" t="str">
        <f>SUBSTITUTE( lng_iteminfo!$O$669,"{0}",S628)</f>
        <v>착유기 Lv.23</v>
      </c>
      <c r="G628" s="523">
        <v>0</v>
      </c>
      <c r="H628" s="523">
        <v>0</v>
      </c>
      <c r="I628" s="523" t="s">
        <v>506</v>
      </c>
      <c r="J628" s="523">
        <v>0</v>
      </c>
      <c r="K628" s="523" t="s">
        <v>6815</v>
      </c>
      <c r="L628" s="523">
        <v>0</v>
      </c>
      <c r="M628" s="523">
        <v>0</v>
      </c>
      <c r="N628" s="523">
        <v>1050000</v>
      </c>
      <c r="O628" s="523">
        <v>0</v>
      </c>
      <c r="P628" s="523">
        <v>1</v>
      </c>
      <c r="Q628" s="523">
        <v>1</v>
      </c>
      <c r="R628" s="334" t="str">
        <f t="shared" si="79"/>
        <v>착유기 Lv.23</v>
      </c>
      <c r="S628" s="525">
        <v>23</v>
      </c>
      <c r="T628" s="525">
        <v>0</v>
      </c>
      <c r="U628" s="525">
        <v>23</v>
      </c>
      <c r="V628" s="525">
        <v>134000</v>
      </c>
      <c r="W628" s="525">
        <v>250</v>
      </c>
      <c r="X628" s="525">
        <v>0</v>
      </c>
      <c r="Y628" s="527">
        <v>59</v>
      </c>
      <c r="Z628" s="525">
        <v>6</v>
      </c>
      <c r="AA628" s="525">
        <v>2900</v>
      </c>
    </row>
    <row r="629" spans="1:37" s="216" customFormat="1">
      <c r="B629" s="230">
        <v>6524</v>
      </c>
      <c r="C629" s="230" t="s">
        <v>809</v>
      </c>
      <c r="D629" s="230" t="s">
        <v>814</v>
      </c>
      <c r="E629" s="230" t="s">
        <v>505</v>
      </c>
      <c r="F629" s="350" t="str">
        <f>SUBSTITUTE( lng_iteminfo!$O$669,"{0}",S629)</f>
        <v>착유기 Lv.24</v>
      </c>
      <c r="G629" s="524">
        <v>0</v>
      </c>
      <c r="H629" s="524">
        <v>0</v>
      </c>
      <c r="I629" s="524" t="s">
        <v>506</v>
      </c>
      <c r="J629" s="524">
        <v>0</v>
      </c>
      <c r="K629" s="524" t="s">
        <v>6816</v>
      </c>
      <c r="L629" s="524">
        <v>0</v>
      </c>
      <c r="M629" s="524">
        <v>0</v>
      </c>
      <c r="N629" s="524">
        <v>1260000</v>
      </c>
      <c r="O629" s="524">
        <v>0</v>
      </c>
      <c r="P629" s="524">
        <v>1</v>
      </c>
      <c r="Q629" s="524">
        <v>1</v>
      </c>
      <c r="R629" s="335" t="str">
        <f t="shared" si="79"/>
        <v>착유기 Lv.24</v>
      </c>
      <c r="S629" s="526">
        <v>24</v>
      </c>
      <c r="T629" s="526">
        <v>0</v>
      </c>
      <c r="U629" s="526">
        <v>27</v>
      </c>
      <c r="V629" s="526">
        <v>160800</v>
      </c>
      <c r="W629" s="526">
        <v>250</v>
      </c>
      <c r="X629" s="526">
        <v>0</v>
      </c>
      <c r="Y629" s="528">
        <v>62</v>
      </c>
      <c r="Z629" s="526">
        <v>6</v>
      </c>
      <c r="AA629" s="526">
        <v>2950</v>
      </c>
    </row>
    <row r="630" spans="1:37" s="216" customFormat="1">
      <c r="B630" s="230">
        <v>6525</v>
      </c>
      <c r="C630" s="230" t="s">
        <v>809</v>
      </c>
      <c r="D630" s="230" t="s">
        <v>814</v>
      </c>
      <c r="E630" s="230" t="s">
        <v>505</v>
      </c>
      <c r="F630" s="350" t="str">
        <f>SUBSTITUTE( lng_iteminfo!$O$669,"{0}",S630)</f>
        <v>착유기 Lv.25</v>
      </c>
      <c r="G630" s="524">
        <v>0</v>
      </c>
      <c r="H630" s="524">
        <v>0</v>
      </c>
      <c r="I630" s="524" t="s">
        <v>506</v>
      </c>
      <c r="J630" s="524">
        <v>0</v>
      </c>
      <c r="K630" s="524" t="s">
        <v>6816</v>
      </c>
      <c r="L630" s="524">
        <v>0</v>
      </c>
      <c r="M630" s="524">
        <v>0</v>
      </c>
      <c r="N630" s="524">
        <v>1512000</v>
      </c>
      <c r="O630" s="524">
        <v>0</v>
      </c>
      <c r="P630" s="524">
        <v>1</v>
      </c>
      <c r="Q630" s="524">
        <v>1</v>
      </c>
      <c r="R630" s="335" t="str">
        <f t="shared" si="79"/>
        <v>착유기 Lv.25</v>
      </c>
      <c r="S630" s="526">
        <v>25</v>
      </c>
      <c r="T630" s="526">
        <v>0</v>
      </c>
      <c r="U630" s="526">
        <v>31</v>
      </c>
      <c r="V630" s="526">
        <v>193000</v>
      </c>
      <c r="W630" s="526">
        <v>255</v>
      </c>
      <c r="X630" s="526">
        <v>0</v>
      </c>
      <c r="Y630" s="528">
        <v>64</v>
      </c>
      <c r="Z630" s="526">
        <v>6</v>
      </c>
      <c r="AA630" s="526">
        <v>3000</v>
      </c>
    </row>
    <row r="631" spans="1:37" s="216" customFormat="1">
      <c r="B631" s="230">
        <v>6526</v>
      </c>
      <c r="C631" s="230" t="s">
        <v>809</v>
      </c>
      <c r="D631" s="230" t="s">
        <v>814</v>
      </c>
      <c r="E631" s="230" t="s">
        <v>505</v>
      </c>
      <c r="F631" s="350" t="str">
        <f>SUBSTITUTE( lng_iteminfo!$O$669,"{0}",S631)</f>
        <v>착유기 Lv.26</v>
      </c>
      <c r="G631" s="524">
        <v>0</v>
      </c>
      <c r="H631" s="524">
        <v>0</v>
      </c>
      <c r="I631" s="524" t="s">
        <v>506</v>
      </c>
      <c r="J631" s="524">
        <v>0</v>
      </c>
      <c r="K631" s="524" t="s">
        <v>6891</v>
      </c>
      <c r="L631" s="524">
        <v>0</v>
      </c>
      <c r="M631" s="524">
        <v>0</v>
      </c>
      <c r="N631" s="524">
        <v>1815000</v>
      </c>
      <c r="O631" s="524">
        <v>0</v>
      </c>
      <c r="P631" s="524">
        <v>1</v>
      </c>
      <c r="Q631" s="524">
        <v>1</v>
      </c>
      <c r="R631" s="335" t="str">
        <f t="shared" si="79"/>
        <v>착유기 Lv.26</v>
      </c>
      <c r="S631" s="526">
        <v>26</v>
      </c>
      <c r="T631" s="526">
        <v>0</v>
      </c>
      <c r="U631" s="526">
        <v>35</v>
      </c>
      <c r="V631" s="526">
        <v>231600</v>
      </c>
      <c r="W631" s="526">
        <v>260</v>
      </c>
      <c r="X631" s="526">
        <v>0</v>
      </c>
      <c r="Y631" s="528">
        <v>66</v>
      </c>
      <c r="Z631" s="526">
        <v>6</v>
      </c>
      <c r="AA631" s="526">
        <v>3050</v>
      </c>
    </row>
    <row r="632" spans="1:37" s="216" customFormat="1">
      <c r="B632" s="230">
        <v>6527</v>
      </c>
      <c r="C632" s="230" t="s">
        <v>809</v>
      </c>
      <c r="D632" s="230" t="s">
        <v>814</v>
      </c>
      <c r="E632" s="230" t="s">
        <v>505</v>
      </c>
      <c r="F632" s="350" t="str">
        <f>SUBSTITUTE( lng_iteminfo!$O$669,"{0}",S632)</f>
        <v>착유기 Lv.27</v>
      </c>
      <c r="G632" s="524">
        <v>0</v>
      </c>
      <c r="H632" s="524">
        <v>0</v>
      </c>
      <c r="I632" s="524" t="s">
        <v>506</v>
      </c>
      <c r="J632" s="524">
        <v>0</v>
      </c>
      <c r="K632" s="532" t="s">
        <v>6891</v>
      </c>
      <c r="L632" s="524">
        <v>0</v>
      </c>
      <c r="M632" s="524">
        <v>0</v>
      </c>
      <c r="N632" s="524">
        <v>2178000</v>
      </c>
      <c r="O632" s="524">
        <v>0</v>
      </c>
      <c r="P632" s="524">
        <v>1</v>
      </c>
      <c r="Q632" s="524">
        <v>1</v>
      </c>
      <c r="R632" s="335" t="str">
        <f t="shared" si="79"/>
        <v>착유기 Lv.27</v>
      </c>
      <c r="S632" s="526">
        <v>27</v>
      </c>
      <c r="T632" s="526">
        <v>0</v>
      </c>
      <c r="U632" s="526">
        <v>39</v>
      </c>
      <c r="V632" s="526">
        <v>278000</v>
      </c>
      <c r="W632" s="526">
        <v>265</v>
      </c>
      <c r="X632" s="526">
        <v>0</v>
      </c>
      <c r="Y632" s="528">
        <v>68</v>
      </c>
      <c r="Z632" s="526">
        <v>6</v>
      </c>
      <c r="AA632" s="526">
        <v>3100</v>
      </c>
    </row>
    <row r="633" spans="1:37" s="216" customFormat="1">
      <c r="B633" s="230">
        <v>6528</v>
      </c>
      <c r="C633" s="230" t="s">
        <v>809</v>
      </c>
      <c r="D633" s="230" t="s">
        <v>814</v>
      </c>
      <c r="E633" s="230" t="s">
        <v>505</v>
      </c>
      <c r="F633" s="350" t="str">
        <f>SUBSTITUTE( lng_iteminfo!$O$669,"{0}",S633)</f>
        <v>착유기 Lv.28</v>
      </c>
      <c r="G633" s="524">
        <v>0</v>
      </c>
      <c r="H633" s="524">
        <v>0</v>
      </c>
      <c r="I633" s="524" t="s">
        <v>506</v>
      </c>
      <c r="J633" s="524">
        <v>0</v>
      </c>
      <c r="K633" s="532" t="s">
        <v>6891</v>
      </c>
      <c r="L633" s="524">
        <v>0</v>
      </c>
      <c r="M633" s="524">
        <v>0</v>
      </c>
      <c r="N633" s="524">
        <v>2614000</v>
      </c>
      <c r="O633" s="524">
        <v>0</v>
      </c>
      <c r="P633" s="524">
        <v>1</v>
      </c>
      <c r="Q633" s="524">
        <v>1</v>
      </c>
      <c r="R633" s="335" t="str">
        <f t="shared" si="79"/>
        <v>착유기 Lv.28</v>
      </c>
      <c r="S633" s="526">
        <v>28</v>
      </c>
      <c r="T633" s="526">
        <v>0</v>
      </c>
      <c r="U633" s="526">
        <v>43</v>
      </c>
      <c r="V633" s="526">
        <v>333600</v>
      </c>
      <c r="W633" s="526">
        <v>270</v>
      </c>
      <c r="X633" s="526">
        <v>0</v>
      </c>
      <c r="Y633" s="528">
        <v>70</v>
      </c>
      <c r="Z633" s="526">
        <v>6</v>
      </c>
      <c r="AA633" s="526">
        <v>3200</v>
      </c>
    </row>
    <row r="634" spans="1:37" s="39" customFormat="1">
      <c r="A634" s="197" t="s">
        <v>3426</v>
      </c>
      <c r="B634" s="197"/>
      <c r="C634" s="197"/>
      <c r="D634" s="197"/>
      <c r="E634" s="197"/>
      <c r="F634" s="197"/>
      <c r="G634" s="197"/>
      <c r="H634" s="197"/>
      <c r="I634" s="197"/>
      <c r="J634" s="197"/>
      <c r="K634" s="156"/>
      <c r="L634" s="197"/>
      <c r="M634" s="197"/>
      <c r="N634" s="197"/>
      <c r="O634" s="197"/>
      <c r="P634" s="197"/>
      <c r="Q634" s="197"/>
      <c r="R634" s="197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216"/>
      <c r="AE634" s="216"/>
      <c r="AF634" s="216"/>
      <c r="AG634" s="216"/>
      <c r="AH634" s="216"/>
      <c r="AI634" s="216"/>
      <c r="AJ634" s="216"/>
      <c r="AK634" s="216"/>
    </row>
    <row r="635" spans="1:37" s="39" customFormat="1">
      <c r="A635" s="157" t="s">
        <v>3427</v>
      </c>
      <c r="B635" s="157" t="s">
        <v>3404</v>
      </c>
      <c r="C635" s="157" t="s">
        <v>3405</v>
      </c>
      <c r="D635" s="157" t="s">
        <v>3406</v>
      </c>
      <c r="E635" s="157" t="s">
        <v>3407</v>
      </c>
      <c r="F635" s="157" t="s">
        <v>3408</v>
      </c>
      <c r="G635" s="157" t="s">
        <v>3409</v>
      </c>
      <c r="H635" s="157" t="s">
        <v>3410</v>
      </c>
      <c r="I635" s="157" t="s">
        <v>3411</v>
      </c>
      <c r="J635" s="157" t="s">
        <v>3412</v>
      </c>
      <c r="K635" s="157" t="s">
        <v>3413</v>
      </c>
      <c r="L635" s="157" t="s">
        <v>3414</v>
      </c>
      <c r="M635" s="157" t="s">
        <v>3415</v>
      </c>
      <c r="N635" s="157" t="s">
        <v>719</v>
      </c>
      <c r="O635" s="157" t="s">
        <v>3416</v>
      </c>
      <c r="P635" s="157" t="s">
        <v>3417</v>
      </c>
      <c r="Q635" s="157" t="s">
        <v>3418</v>
      </c>
      <c r="R635" s="157" t="s">
        <v>3419</v>
      </c>
      <c r="S635" s="157" t="s">
        <v>3420</v>
      </c>
      <c r="T635" s="157" t="s">
        <v>451</v>
      </c>
      <c r="U635" s="157" t="s">
        <v>452</v>
      </c>
      <c r="V635" s="157" t="s">
        <v>453</v>
      </c>
      <c r="W635" s="157" t="s">
        <v>3428</v>
      </c>
      <c r="X635" s="157" t="s">
        <v>3389</v>
      </c>
      <c r="Y635" s="157" t="s">
        <v>2353</v>
      </c>
      <c r="Z635" s="157" t="s">
        <v>3390</v>
      </c>
      <c r="AA635" s="157"/>
      <c r="AB635" s="157"/>
      <c r="AC635" s="157"/>
      <c r="AD635" s="157"/>
      <c r="AE635" s="157"/>
      <c r="AF635" s="157"/>
      <c r="AG635" s="216"/>
      <c r="AH635" s="216"/>
      <c r="AI635" s="216"/>
      <c r="AJ635" s="216"/>
      <c r="AK635" s="216"/>
    </row>
    <row r="636" spans="1:37" s="39" customFormat="1">
      <c r="A636" s="216"/>
      <c r="B636" s="216">
        <v>6600</v>
      </c>
      <c r="C636" s="216" t="s">
        <v>809</v>
      </c>
      <c r="D636" s="216" t="s">
        <v>813</v>
      </c>
      <c r="E636" s="216" t="s">
        <v>505</v>
      </c>
      <c r="F636" s="216" t="str">
        <f>SUBSTITUTE( lng_iteminfo!$O$670,"{0}",S636)</f>
        <v>주입기 Lv.0</v>
      </c>
      <c r="G636" s="216">
        <v>0</v>
      </c>
      <c r="H636" s="216">
        <v>0</v>
      </c>
      <c r="I636" s="216" t="s">
        <v>506</v>
      </c>
      <c r="J636" s="216">
        <v>0</v>
      </c>
      <c r="K636" s="219" t="s">
        <v>1296</v>
      </c>
      <c r="L636" s="216">
        <v>0</v>
      </c>
      <c r="M636" s="216">
        <v>0</v>
      </c>
      <c r="N636" s="216">
        <v>0</v>
      </c>
      <c r="O636" s="216">
        <v>0</v>
      </c>
      <c r="P636" s="216">
        <v>1</v>
      </c>
      <c r="Q636" s="216">
        <v>1</v>
      </c>
      <c r="R636" s="216" t="str">
        <f t="shared" ref="R636:R664" si="80">F636</f>
        <v>주입기 Lv.0</v>
      </c>
      <c r="S636" s="216">
        <v>0</v>
      </c>
      <c r="T636" s="216">
        <v>0</v>
      </c>
      <c r="U636" s="210">
        <v>1</v>
      </c>
      <c r="V636" s="210">
        <v>0</v>
      </c>
      <c r="W636" s="216">
        <v>0</v>
      </c>
      <c r="X636" s="216" t="s">
        <v>886</v>
      </c>
      <c r="Y636" s="175">
        <v>3</v>
      </c>
      <c r="Z636" s="216">
        <v>7</v>
      </c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</row>
    <row r="637" spans="1:37" s="39" customFormat="1">
      <c r="A637" s="216"/>
      <c r="B637" s="216">
        <v>6601</v>
      </c>
      <c r="C637" s="216" t="s">
        <v>809</v>
      </c>
      <c r="D637" s="216" t="s">
        <v>813</v>
      </c>
      <c r="E637" s="216" t="s">
        <v>505</v>
      </c>
      <c r="F637" s="350" t="str">
        <f>SUBSTITUTE( lng_iteminfo!$O$670,"{0}",S637)</f>
        <v>주입기 Lv.1</v>
      </c>
      <c r="G637" s="216">
        <v>0</v>
      </c>
      <c r="H637" s="216">
        <v>0</v>
      </c>
      <c r="I637" s="216" t="s">
        <v>506</v>
      </c>
      <c r="J637" s="216">
        <v>0</v>
      </c>
      <c r="K637" s="219" t="s">
        <v>1296</v>
      </c>
      <c r="L637" s="216">
        <v>0</v>
      </c>
      <c r="M637" s="216">
        <v>0</v>
      </c>
      <c r="N637" s="216">
        <v>50</v>
      </c>
      <c r="O637" s="216">
        <v>0</v>
      </c>
      <c r="P637" s="216">
        <v>1</v>
      </c>
      <c r="Q637" s="216">
        <v>1</v>
      </c>
      <c r="R637" s="216" t="str">
        <f t="shared" si="80"/>
        <v>주입기 Lv.1</v>
      </c>
      <c r="S637" s="216">
        <v>1</v>
      </c>
      <c r="T637" s="216">
        <v>0</v>
      </c>
      <c r="U637" s="210">
        <v>3</v>
      </c>
      <c r="V637" s="210">
        <v>30</v>
      </c>
      <c r="W637" s="216">
        <v>1</v>
      </c>
      <c r="X637" s="216" t="s">
        <v>880</v>
      </c>
      <c r="Y637" s="175">
        <v>3</v>
      </c>
      <c r="Z637" s="216">
        <v>7</v>
      </c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  <c r="AK637" s="216"/>
    </row>
    <row r="638" spans="1:37" s="39" customFormat="1">
      <c r="A638" s="216"/>
      <c r="B638" s="216">
        <v>6602</v>
      </c>
      <c r="C638" s="216" t="s">
        <v>809</v>
      </c>
      <c r="D638" s="216" t="s">
        <v>813</v>
      </c>
      <c r="E638" s="216" t="s">
        <v>505</v>
      </c>
      <c r="F638" s="350" t="str">
        <f>SUBSTITUTE( lng_iteminfo!$O$670,"{0}",S638)</f>
        <v>주입기 Lv.2</v>
      </c>
      <c r="G638" s="216">
        <v>0</v>
      </c>
      <c r="H638" s="216">
        <v>0</v>
      </c>
      <c r="I638" s="216" t="s">
        <v>506</v>
      </c>
      <c r="J638" s="216">
        <v>0</v>
      </c>
      <c r="K638" s="219" t="s">
        <v>1297</v>
      </c>
      <c r="L638" s="216">
        <v>0</v>
      </c>
      <c r="M638" s="216">
        <v>0</v>
      </c>
      <c r="N638" s="216">
        <v>130</v>
      </c>
      <c r="O638" s="216">
        <v>0</v>
      </c>
      <c r="P638" s="216">
        <v>1</v>
      </c>
      <c r="Q638" s="216">
        <v>1</v>
      </c>
      <c r="R638" s="216" t="str">
        <f t="shared" si="80"/>
        <v>주입기 Lv.2</v>
      </c>
      <c r="S638" s="216">
        <v>2</v>
      </c>
      <c r="T638" s="216">
        <v>0</v>
      </c>
      <c r="U638" s="210">
        <v>3</v>
      </c>
      <c r="V638" s="210">
        <v>60</v>
      </c>
      <c r="W638" s="216">
        <v>2</v>
      </c>
      <c r="X638" s="216" t="s">
        <v>831</v>
      </c>
      <c r="Y638" s="175">
        <v>4</v>
      </c>
      <c r="Z638" s="216">
        <v>7</v>
      </c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  <c r="AK638" s="216"/>
    </row>
    <row r="639" spans="1:37" s="39" customFormat="1">
      <c r="A639" s="216"/>
      <c r="B639" s="216">
        <v>6603</v>
      </c>
      <c r="C639" s="216" t="s">
        <v>809</v>
      </c>
      <c r="D639" s="216" t="s">
        <v>813</v>
      </c>
      <c r="E639" s="216" t="s">
        <v>505</v>
      </c>
      <c r="F639" s="350" t="str">
        <f>SUBSTITUTE( lng_iteminfo!$O$670,"{0}",S639)</f>
        <v>주입기 Lv.3</v>
      </c>
      <c r="G639" s="216">
        <v>0</v>
      </c>
      <c r="H639" s="216">
        <v>0</v>
      </c>
      <c r="I639" s="216" t="s">
        <v>506</v>
      </c>
      <c r="J639" s="216">
        <v>0</v>
      </c>
      <c r="K639" s="219" t="s">
        <v>1297</v>
      </c>
      <c r="L639" s="216">
        <v>0</v>
      </c>
      <c r="M639" s="216">
        <v>0</v>
      </c>
      <c r="N639" s="216">
        <v>230</v>
      </c>
      <c r="O639" s="216">
        <v>0</v>
      </c>
      <c r="P639" s="216">
        <v>1</v>
      </c>
      <c r="Q639" s="216">
        <v>1</v>
      </c>
      <c r="R639" s="216" t="str">
        <f t="shared" si="80"/>
        <v>주입기 Lv.3</v>
      </c>
      <c r="S639" s="216">
        <v>3</v>
      </c>
      <c r="T639" s="216">
        <v>0</v>
      </c>
      <c r="U639" s="210">
        <v>4</v>
      </c>
      <c r="V639" s="210">
        <v>105</v>
      </c>
      <c r="W639" s="216">
        <v>3</v>
      </c>
      <c r="X639" s="216" t="s">
        <v>831</v>
      </c>
      <c r="Y639" s="174">
        <v>5</v>
      </c>
      <c r="Z639" s="216">
        <v>7</v>
      </c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  <c r="AK639" s="216"/>
    </row>
    <row r="640" spans="1:37" s="39" customFormat="1">
      <c r="A640" s="216"/>
      <c r="B640" s="216">
        <v>6604</v>
      </c>
      <c r="C640" s="216" t="s">
        <v>809</v>
      </c>
      <c r="D640" s="216" t="s">
        <v>813</v>
      </c>
      <c r="E640" s="216" t="s">
        <v>505</v>
      </c>
      <c r="F640" s="350" t="str">
        <f>SUBSTITUTE( lng_iteminfo!$O$670,"{0}",S640)</f>
        <v>주입기 Lv.4</v>
      </c>
      <c r="G640" s="216">
        <v>0</v>
      </c>
      <c r="H640" s="216">
        <v>0</v>
      </c>
      <c r="I640" s="216" t="s">
        <v>506</v>
      </c>
      <c r="J640" s="216">
        <v>0</v>
      </c>
      <c r="K640" s="219" t="s">
        <v>1297</v>
      </c>
      <c r="L640" s="216">
        <v>0</v>
      </c>
      <c r="M640" s="216">
        <v>0</v>
      </c>
      <c r="N640" s="216">
        <v>360</v>
      </c>
      <c r="O640" s="216">
        <v>0</v>
      </c>
      <c r="P640" s="216">
        <v>1</v>
      </c>
      <c r="Q640" s="216">
        <v>1</v>
      </c>
      <c r="R640" s="216" t="str">
        <f t="shared" si="80"/>
        <v>주입기 Lv.4</v>
      </c>
      <c r="S640" s="216">
        <v>4</v>
      </c>
      <c r="T640" s="216">
        <v>0</v>
      </c>
      <c r="U640" s="210">
        <v>4</v>
      </c>
      <c r="V640" s="210">
        <v>165</v>
      </c>
      <c r="W640" s="216">
        <v>4</v>
      </c>
      <c r="X640" s="216" t="s">
        <v>831</v>
      </c>
      <c r="Y640" s="175">
        <v>7</v>
      </c>
      <c r="Z640" s="216">
        <v>7</v>
      </c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  <c r="AK640" s="216"/>
    </row>
    <row r="641" spans="1:37" s="39" customFormat="1">
      <c r="A641" s="216"/>
      <c r="B641" s="216">
        <v>6605</v>
      </c>
      <c r="C641" s="216" t="s">
        <v>809</v>
      </c>
      <c r="D641" s="216" t="s">
        <v>813</v>
      </c>
      <c r="E641" s="216" t="s">
        <v>505</v>
      </c>
      <c r="F641" s="350" t="str">
        <f>SUBSTITUTE( lng_iteminfo!$O$670,"{0}",S641)</f>
        <v>주입기 Lv.5</v>
      </c>
      <c r="G641" s="216">
        <v>0</v>
      </c>
      <c r="H641" s="216">
        <v>0</v>
      </c>
      <c r="I641" s="216" t="s">
        <v>506</v>
      </c>
      <c r="J641" s="216">
        <v>0</v>
      </c>
      <c r="K641" s="219" t="s">
        <v>1298</v>
      </c>
      <c r="L641" s="216">
        <v>0</v>
      </c>
      <c r="M641" s="216">
        <v>0</v>
      </c>
      <c r="N641" s="216">
        <v>500</v>
      </c>
      <c r="O641" s="216">
        <v>0</v>
      </c>
      <c r="P641" s="216">
        <v>1</v>
      </c>
      <c r="Q641" s="216">
        <v>1</v>
      </c>
      <c r="R641" s="216" t="str">
        <f t="shared" si="80"/>
        <v>주입기 Lv.5</v>
      </c>
      <c r="S641" s="216">
        <v>5</v>
      </c>
      <c r="T641" s="216">
        <v>0</v>
      </c>
      <c r="U641" s="210">
        <v>4</v>
      </c>
      <c r="V641" s="210">
        <v>360</v>
      </c>
      <c r="W641" s="216">
        <v>5</v>
      </c>
      <c r="X641" s="216" t="s">
        <v>832</v>
      </c>
      <c r="Y641" s="175">
        <v>9</v>
      </c>
      <c r="Z641" s="216">
        <v>7</v>
      </c>
      <c r="AA641" s="216"/>
      <c r="AB641" s="216"/>
      <c r="AC641" s="216"/>
      <c r="AD641" s="216"/>
      <c r="AE641" s="216"/>
      <c r="AF641" s="216"/>
      <c r="AG641" s="216"/>
      <c r="AH641" s="216"/>
      <c r="AI641" s="216"/>
      <c r="AJ641" s="216"/>
      <c r="AK641" s="216"/>
    </row>
    <row r="642" spans="1:37" s="39" customFormat="1">
      <c r="A642" s="216"/>
      <c r="B642" s="216">
        <v>6606</v>
      </c>
      <c r="C642" s="216" t="s">
        <v>809</v>
      </c>
      <c r="D642" s="216" t="s">
        <v>813</v>
      </c>
      <c r="E642" s="216" t="s">
        <v>505</v>
      </c>
      <c r="F642" s="350" t="str">
        <f>SUBSTITUTE( lng_iteminfo!$O$670,"{0}",S642)</f>
        <v>주입기 Lv.6</v>
      </c>
      <c r="G642" s="216">
        <v>0</v>
      </c>
      <c r="H642" s="216">
        <v>0</v>
      </c>
      <c r="I642" s="216" t="s">
        <v>506</v>
      </c>
      <c r="J642" s="216">
        <v>0</v>
      </c>
      <c r="K642" s="219" t="s">
        <v>1298</v>
      </c>
      <c r="L642" s="216">
        <v>0</v>
      </c>
      <c r="M642" s="216">
        <v>0</v>
      </c>
      <c r="N642" s="216">
        <v>630</v>
      </c>
      <c r="O642" s="216">
        <v>0</v>
      </c>
      <c r="P642" s="216">
        <v>1</v>
      </c>
      <c r="Q642" s="216">
        <v>1</v>
      </c>
      <c r="R642" s="216" t="str">
        <f t="shared" si="80"/>
        <v>주입기 Lv.6</v>
      </c>
      <c r="S642" s="216">
        <v>6</v>
      </c>
      <c r="T642" s="216">
        <v>0</v>
      </c>
      <c r="U642" s="210">
        <v>4</v>
      </c>
      <c r="V642" s="210">
        <v>630</v>
      </c>
      <c r="W642" s="216">
        <v>6</v>
      </c>
      <c r="X642" s="216" t="s">
        <v>832</v>
      </c>
      <c r="Y642" s="175">
        <v>11</v>
      </c>
      <c r="Z642" s="216">
        <v>7</v>
      </c>
      <c r="AA642" s="216"/>
      <c r="AB642" s="216"/>
      <c r="AC642" s="216"/>
      <c r="AD642" s="216"/>
      <c r="AE642" s="216"/>
      <c r="AF642" s="216"/>
      <c r="AG642" s="216"/>
      <c r="AH642" s="216"/>
      <c r="AI642" s="216"/>
      <c r="AJ642" s="216"/>
      <c r="AK642" s="216"/>
    </row>
    <row r="643" spans="1:37" s="39" customFormat="1">
      <c r="A643" s="216"/>
      <c r="B643" s="216">
        <v>6607</v>
      </c>
      <c r="C643" s="216" t="s">
        <v>809</v>
      </c>
      <c r="D643" s="216" t="s">
        <v>813</v>
      </c>
      <c r="E643" s="216" t="s">
        <v>505</v>
      </c>
      <c r="F643" s="350" t="str">
        <f>SUBSTITUTE( lng_iteminfo!$O$670,"{0}",S643)</f>
        <v>주입기 Lv.7</v>
      </c>
      <c r="G643" s="216">
        <v>0</v>
      </c>
      <c r="H643" s="216">
        <v>0</v>
      </c>
      <c r="I643" s="216" t="s">
        <v>506</v>
      </c>
      <c r="J643" s="216">
        <v>0</v>
      </c>
      <c r="K643" s="219" t="s">
        <v>1298</v>
      </c>
      <c r="L643" s="216">
        <v>0</v>
      </c>
      <c r="M643" s="216">
        <v>0</v>
      </c>
      <c r="N643" s="216">
        <v>770</v>
      </c>
      <c r="O643" s="216">
        <v>0</v>
      </c>
      <c r="P643" s="216">
        <v>1</v>
      </c>
      <c r="Q643" s="216">
        <v>1</v>
      </c>
      <c r="R643" s="216" t="str">
        <f t="shared" si="80"/>
        <v>주입기 Lv.7</v>
      </c>
      <c r="S643" s="216">
        <v>7</v>
      </c>
      <c r="T643" s="216">
        <v>0</v>
      </c>
      <c r="U643" s="210">
        <v>5</v>
      </c>
      <c r="V643" s="210">
        <v>945</v>
      </c>
      <c r="W643" s="216">
        <v>7</v>
      </c>
      <c r="X643" s="216" t="s">
        <v>832</v>
      </c>
      <c r="Y643" s="175">
        <v>13</v>
      </c>
      <c r="Z643" s="216">
        <v>7</v>
      </c>
      <c r="AA643" s="216"/>
      <c r="AB643" s="216"/>
      <c r="AC643" s="216"/>
      <c r="AD643" s="216"/>
      <c r="AE643" s="216"/>
      <c r="AF643" s="216"/>
      <c r="AG643" s="216"/>
      <c r="AH643" s="216"/>
      <c r="AI643" s="216"/>
      <c r="AJ643" s="216"/>
      <c r="AK643" s="216"/>
    </row>
    <row r="644" spans="1:37" s="39" customFormat="1">
      <c r="A644" s="216"/>
      <c r="B644" s="216">
        <v>6608</v>
      </c>
      <c r="C644" s="216" t="s">
        <v>809</v>
      </c>
      <c r="D644" s="216" t="s">
        <v>813</v>
      </c>
      <c r="E644" s="216" t="s">
        <v>505</v>
      </c>
      <c r="F644" s="350" t="str">
        <f>SUBSTITUTE( lng_iteminfo!$O$670,"{0}",S644)</f>
        <v>주입기 Lv.8</v>
      </c>
      <c r="G644" s="216">
        <v>0</v>
      </c>
      <c r="H644" s="216">
        <v>0</v>
      </c>
      <c r="I644" s="216" t="s">
        <v>506</v>
      </c>
      <c r="J644" s="216">
        <v>0</v>
      </c>
      <c r="K644" s="219" t="s">
        <v>1299</v>
      </c>
      <c r="L644" s="216">
        <v>0</v>
      </c>
      <c r="M644" s="216">
        <v>0</v>
      </c>
      <c r="N644" s="216">
        <v>910</v>
      </c>
      <c r="O644" s="216">
        <v>0</v>
      </c>
      <c r="P644" s="216">
        <v>1</v>
      </c>
      <c r="Q644" s="216">
        <v>1</v>
      </c>
      <c r="R644" s="216" t="str">
        <f t="shared" si="80"/>
        <v>주입기 Lv.8</v>
      </c>
      <c r="S644" s="216">
        <v>8</v>
      </c>
      <c r="T644" s="216">
        <v>0</v>
      </c>
      <c r="U644" s="210">
        <v>5</v>
      </c>
      <c r="V644" s="210">
        <v>1740</v>
      </c>
      <c r="W644" s="216">
        <v>8</v>
      </c>
      <c r="X644" s="216" t="s">
        <v>833</v>
      </c>
      <c r="Y644" s="175">
        <v>15</v>
      </c>
      <c r="Z644" s="216">
        <v>7</v>
      </c>
      <c r="AA644" s="216"/>
      <c r="AB644" s="216"/>
      <c r="AC644" s="216"/>
      <c r="AD644" s="216"/>
      <c r="AE644" s="216"/>
      <c r="AF644" s="216"/>
      <c r="AG644" s="216"/>
      <c r="AH644" s="216"/>
      <c r="AI644" s="216"/>
      <c r="AJ644" s="216"/>
      <c r="AK644" s="216"/>
    </row>
    <row r="645" spans="1:37" s="39" customFormat="1">
      <c r="A645" s="216"/>
      <c r="B645" s="216">
        <v>6609</v>
      </c>
      <c r="C645" s="216" t="s">
        <v>809</v>
      </c>
      <c r="D645" s="216" t="s">
        <v>813</v>
      </c>
      <c r="E645" s="216" t="s">
        <v>505</v>
      </c>
      <c r="F645" s="350" t="str">
        <f>SUBSTITUTE( lng_iteminfo!$O$670,"{0}",S645)</f>
        <v>주입기 Lv.9</v>
      </c>
      <c r="G645" s="216">
        <v>0</v>
      </c>
      <c r="H645" s="216">
        <v>0</v>
      </c>
      <c r="I645" s="216" t="s">
        <v>506</v>
      </c>
      <c r="J645" s="216">
        <v>0</v>
      </c>
      <c r="K645" s="219" t="s">
        <v>1299</v>
      </c>
      <c r="L645" s="216">
        <v>0</v>
      </c>
      <c r="M645" s="216">
        <v>0</v>
      </c>
      <c r="N645" s="216">
        <v>1150</v>
      </c>
      <c r="O645" s="216">
        <v>0</v>
      </c>
      <c r="P645" s="216">
        <v>1</v>
      </c>
      <c r="Q645" s="216">
        <v>1</v>
      </c>
      <c r="R645" s="216" t="str">
        <f t="shared" si="80"/>
        <v>주입기 Lv.9</v>
      </c>
      <c r="S645" s="216">
        <v>9</v>
      </c>
      <c r="T645" s="216">
        <v>0</v>
      </c>
      <c r="U645" s="210">
        <v>5</v>
      </c>
      <c r="V645" s="210">
        <v>2280</v>
      </c>
      <c r="W645" s="216">
        <v>9</v>
      </c>
      <c r="X645" s="216" t="s">
        <v>833</v>
      </c>
      <c r="Y645" s="175">
        <v>17</v>
      </c>
      <c r="Z645" s="216">
        <v>7</v>
      </c>
      <c r="AA645" s="216"/>
      <c r="AB645" s="216"/>
      <c r="AC645" s="216"/>
      <c r="AD645" s="216"/>
      <c r="AE645" s="216"/>
      <c r="AF645" s="216"/>
      <c r="AG645" s="216"/>
      <c r="AH645" s="216"/>
      <c r="AI645" s="216"/>
      <c r="AJ645" s="216"/>
      <c r="AK645" s="216"/>
    </row>
    <row r="646" spans="1:37" s="39" customFormat="1">
      <c r="A646" s="216"/>
      <c r="B646" s="216">
        <v>6610</v>
      </c>
      <c r="C646" s="216" t="s">
        <v>809</v>
      </c>
      <c r="D646" s="216" t="s">
        <v>813</v>
      </c>
      <c r="E646" s="216" t="s">
        <v>505</v>
      </c>
      <c r="F646" s="350" t="str">
        <f>SUBSTITUTE( lng_iteminfo!$O$670,"{0}",S646)</f>
        <v>주입기 Lv.10</v>
      </c>
      <c r="G646" s="216">
        <v>0</v>
      </c>
      <c r="H646" s="216">
        <v>0</v>
      </c>
      <c r="I646" s="216" t="s">
        <v>506</v>
      </c>
      <c r="J646" s="216">
        <v>0</v>
      </c>
      <c r="K646" s="219" t="s">
        <v>1299</v>
      </c>
      <c r="L646" s="216">
        <v>0</v>
      </c>
      <c r="M646" s="216">
        <v>0</v>
      </c>
      <c r="N646" s="216">
        <v>1300</v>
      </c>
      <c r="O646" s="216">
        <v>0</v>
      </c>
      <c r="P646" s="216">
        <v>1</v>
      </c>
      <c r="Q646" s="216">
        <v>1</v>
      </c>
      <c r="R646" s="216" t="str">
        <f t="shared" si="80"/>
        <v>주입기 Lv.10</v>
      </c>
      <c r="S646" s="216">
        <v>10</v>
      </c>
      <c r="T646" s="216">
        <v>0</v>
      </c>
      <c r="U646" s="210">
        <v>6</v>
      </c>
      <c r="V646" s="210">
        <v>2880</v>
      </c>
      <c r="W646" s="216">
        <v>10</v>
      </c>
      <c r="X646" s="216" t="s">
        <v>833</v>
      </c>
      <c r="Y646" s="175">
        <v>19</v>
      </c>
      <c r="Z646" s="216">
        <v>7</v>
      </c>
      <c r="AA646" s="216"/>
      <c r="AB646" s="216"/>
      <c r="AC646" s="216"/>
      <c r="AD646" s="216"/>
      <c r="AE646" s="216"/>
      <c r="AF646" s="216"/>
      <c r="AG646" s="216"/>
      <c r="AH646" s="216"/>
      <c r="AI646" s="216"/>
      <c r="AJ646" s="216"/>
      <c r="AK646" s="216"/>
    </row>
    <row r="647" spans="1:37" s="39" customFormat="1">
      <c r="A647" s="216"/>
      <c r="B647" s="216">
        <v>6611</v>
      </c>
      <c r="C647" s="216" t="s">
        <v>809</v>
      </c>
      <c r="D647" s="216" t="s">
        <v>813</v>
      </c>
      <c r="E647" s="216" t="s">
        <v>505</v>
      </c>
      <c r="F647" s="350" t="str">
        <f>SUBSTITUTE( lng_iteminfo!$O$670,"{0}",S647)</f>
        <v>주입기 Lv.11</v>
      </c>
      <c r="G647" s="216">
        <v>0</v>
      </c>
      <c r="H647" s="216">
        <v>0</v>
      </c>
      <c r="I647" s="216" t="s">
        <v>506</v>
      </c>
      <c r="J647" s="216">
        <v>0</v>
      </c>
      <c r="K647" s="219" t="s">
        <v>1300</v>
      </c>
      <c r="L647" s="216">
        <v>0</v>
      </c>
      <c r="M647" s="216">
        <v>0</v>
      </c>
      <c r="N647" s="216">
        <v>2000</v>
      </c>
      <c r="O647" s="216">
        <v>0</v>
      </c>
      <c r="P647" s="216">
        <v>1</v>
      </c>
      <c r="Q647" s="216">
        <v>1</v>
      </c>
      <c r="R647" s="216" t="str">
        <f t="shared" si="80"/>
        <v>주입기 Lv.11</v>
      </c>
      <c r="S647" s="216">
        <v>11</v>
      </c>
      <c r="T647" s="216">
        <v>0</v>
      </c>
      <c r="U647" s="210">
        <v>6</v>
      </c>
      <c r="V647" s="210">
        <v>4837</v>
      </c>
      <c r="W647" s="216">
        <v>11</v>
      </c>
      <c r="X647" s="216" t="s">
        <v>834</v>
      </c>
      <c r="Y647" s="175">
        <v>21</v>
      </c>
      <c r="Z647" s="216">
        <v>7</v>
      </c>
      <c r="AA647" s="216"/>
      <c r="AB647" s="216"/>
      <c r="AC647" s="216"/>
      <c r="AD647" s="216"/>
      <c r="AE647" s="216"/>
      <c r="AF647" s="216"/>
      <c r="AG647" s="216"/>
      <c r="AH647" s="216"/>
      <c r="AI647" s="216"/>
      <c r="AJ647" s="216"/>
      <c r="AK647" s="216"/>
    </row>
    <row r="648" spans="1:37" s="39" customFormat="1">
      <c r="A648" s="216"/>
      <c r="B648" s="216">
        <v>6612</v>
      </c>
      <c r="C648" s="216" t="s">
        <v>809</v>
      </c>
      <c r="D648" s="216" t="s">
        <v>813</v>
      </c>
      <c r="E648" s="216" t="s">
        <v>505</v>
      </c>
      <c r="F648" s="350" t="str">
        <f>SUBSTITUTE( lng_iteminfo!$O$670,"{0}",S648)</f>
        <v>주입기 Lv.12</v>
      </c>
      <c r="G648" s="216">
        <v>0</v>
      </c>
      <c r="H648" s="216">
        <v>0</v>
      </c>
      <c r="I648" s="216" t="s">
        <v>506</v>
      </c>
      <c r="J648" s="216">
        <v>0</v>
      </c>
      <c r="K648" s="219" t="s">
        <v>1300</v>
      </c>
      <c r="L648" s="216">
        <v>0</v>
      </c>
      <c r="M648" s="216">
        <v>0</v>
      </c>
      <c r="N648" s="216">
        <v>2200</v>
      </c>
      <c r="O648" s="216">
        <v>0</v>
      </c>
      <c r="P648" s="216">
        <v>1</v>
      </c>
      <c r="Q648" s="216">
        <v>1</v>
      </c>
      <c r="R648" s="216" t="str">
        <f t="shared" si="80"/>
        <v>주입기 Lv.12</v>
      </c>
      <c r="S648" s="216">
        <v>12</v>
      </c>
      <c r="T648" s="216">
        <v>0</v>
      </c>
      <c r="U648" s="210">
        <v>7</v>
      </c>
      <c r="V648" s="210">
        <v>6187</v>
      </c>
      <c r="W648" s="216">
        <v>12</v>
      </c>
      <c r="X648" s="216" t="s">
        <v>834</v>
      </c>
      <c r="Y648" s="175">
        <v>23</v>
      </c>
      <c r="Z648" s="216">
        <v>7</v>
      </c>
      <c r="AA648" s="216"/>
      <c r="AB648" s="216"/>
      <c r="AC648" s="216"/>
      <c r="AD648" s="216"/>
      <c r="AE648" s="216"/>
      <c r="AF648" s="216"/>
      <c r="AG648" s="216"/>
      <c r="AH648" s="216"/>
      <c r="AI648" s="216"/>
      <c r="AJ648" s="216"/>
      <c r="AK648" s="216"/>
    </row>
    <row r="649" spans="1:37" s="39" customFormat="1">
      <c r="A649" s="216"/>
      <c r="B649" s="216">
        <v>6613</v>
      </c>
      <c r="C649" s="216" t="s">
        <v>809</v>
      </c>
      <c r="D649" s="216" t="s">
        <v>813</v>
      </c>
      <c r="E649" s="216" t="s">
        <v>505</v>
      </c>
      <c r="F649" s="350" t="str">
        <f>SUBSTITUTE( lng_iteminfo!$O$670,"{0}",S649)</f>
        <v>주입기 Lv.13</v>
      </c>
      <c r="G649" s="216">
        <v>0</v>
      </c>
      <c r="H649" s="216">
        <v>0</v>
      </c>
      <c r="I649" s="216" t="s">
        <v>506</v>
      </c>
      <c r="J649" s="216">
        <v>0</v>
      </c>
      <c r="K649" s="219" t="s">
        <v>1300</v>
      </c>
      <c r="L649" s="216">
        <v>0</v>
      </c>
      <c r="M649" s="216">
        <v>0</v>
      </c>
      <c r="N649" s="216">
        <v>2400</v>
      </c>
      <c r="O649" s="216">
        <v>0</v>
      </c>
      <c r="P649" s="216">
        <v>1</v>
      </c>
      <c r="Q649" s="216">
        <v>1</v>
      </c>
      <c r="R649" s="216" t="str">
        <f t="shared" si="80"/>
        <v>주입기 Lv.13</v>
      </c>
      <c r="S649" s="216">
        <v>13</v>
      </c>
      <c r="T649" s="216">
        <v>0</v>
      </c>
      <c r="U649" s="210">
        <v>8</v>
      </c>
      <c r="V649" s="210">
        <v>7650</v>
      </c>
      <c r="W649" s="216">
        <v>13</v>
      </c>
      <c r="X649" s="216" t="s">
        <v>834</v>
      </c>
      <c r="Y649" s="175">
        <v>25</v>
      </c>
      <c r="Z649" s="216">
        <v>7</v>
      </c>
      <c r="AA649" s="216"/>
      <c r="AB649" s="216"/>
      <c r="AC649" s="216"/>
      <c r="AD649" s="216"/>
      <c r="AE649" s="216"/>
      <c r="AF649" s="216"/>
      <c r="AG649" s="216"/>
      <c r="AH649" s="216"/>
      <c r="AI649" s="216"/>
      <c r="AJ649" s="216"/>
      <c r="AK649" s="216"/>
    </row>
    <row r="650" spans="1:37" s="39" customFormat="1">
      <c r="A650" s="216"/>
      <c r="B650" s="216">
        <v>6614</v>
      </c>
      <c r="C650" s="216" t="s">
        <v>809</v>
      </c>
      <c r="D650" s="216" t="s">
        <v>813</v>
      </c>
      <c r="E650" s="216" t="s">
        <v>505</v>
      </c>
      <c r="F650" s="350" t="str">
        <f>SUBSTITUTE( lng_iteminfo!$O$670,"{0}",S650)</f>
        <v>주입기 Lv.14</v>
      </c>
      <c r="G650" s="216">
        <v>0</v>
      </c>
      <c r="H650" s="216">
        <v>0</v>
      </c>
      <c r="I650" s="216" t="s">
        <v>506</v>
      </c>
      <c r="J650" s="216">
        <v>0</v>
      </c>
      <c r="K650" s="219" t="s">
        <v>1301</v>
      </c>
      <c r="L650" s="216">
        <v>0</v>
      </c>
      <c r="M650" s="216">
        <v>0</v>
      </c>
      <c r="N650" s="216">
        <v>3300</v>
      </c>
      <c r="O650" s="216">
        <v>0</v>
      </c>
      <c r="P650" s="216">
        <v>1</v>
      </c>
      <c r="Q650" s="216">
        <v>1</v>
      </c>
      <c r="R650" s="216" t="str">
        <f t="shared" si="80"/>
        <v>주입기 Lv.14</v>
      </c>
      <c r="S650" s="216">
        <v>14</v>
      </c>
      <c r="T650" s="216">
        <v>0</v>
      </c>
      <c r="U650" s="210">
        <v>9</v>
      </c>
      <c r="V650" s="210">
        <v>11070</v>
      </c>
      <c r="W650" s="216">
        <v>14</v>
      </c>
      <c r="X650" s="216" t="s">
        <v>835</v>
      </c>
      <c r="Y650" s="175">
        <v>27</v>
      </c>
      <c r="Z650" s="216">
        <v>7</v>
      </c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  <c r="AK650" s="216"/>
    </row>
    <row r="651" spans="1:37" s="39" customFormat="1">
      <c r="A651" s="216"/>
      <c r="B651" s="216">
        <v>6615</v>
      </c>
      <c r="C651" s="216" t="s">
        <v>809</v>
      </c>
      <c r="D651" s="216" t="s">
        <v>813</v>
      </c>
      <c r="E651" s="216" t="s">
        <v>505</v>
      </c>
      <c r="F651" s="350" t="str">
        <f>SUBSTITUTE( lng_iteminfo!$O$670,"{0}",S651)</f>
        <v>주입기 Lv.15</v>
      </c>
      <c r="G651" s="216">
        <v>0</v>
      </c>
      <c r="H651" s="216">
        <v>0</v>
      </c>
      <c r="I651" s="216" t="s">
        <v>506</v>
      </c>
      <c r="J651" s="216">
        <v>0</v>
      </c>
      <c r="K651" s="219" t="s">
        <v>1301</v>
      </c>
      <c r="L651" s="216">
        <v>0</v>
      </c>
      <c r="M651" s="216">
        <v>0</v>
      </c>
      <c r="N651" s="216">
        <v>3900</v>
      </c>
      <c r="O651" s="216">
        <v>0</v>
      </c>
      <c r="P651" s="216">
        <v>1</v>
      </c>
      <c r="Q651" s="216">
        <v>1</v>
      </c>
      <c r="R651" s="216" t="str">
        <f t="shared" si="80"/>
        <v>주입기 Lv.15</v>
      </c>
      <c r="S651" s="216">
        <v>15</v>
      </c>
      <c r="T651" s="216">
        <v>0</v>
      </c>
      <c r="U651" s="210">
        <v>10</v>
      </c>
      <c r="V651" s="210">
        <v>13095</v>
      </c>
      <c r="W651" s="216">
        <v>15</v>
      </c>
      <c r="X651" s="216" t="s">
        <v>835</v>
      </c>
      <c r="Y651" s="175">
        <v>29</v>
      </c>
      <c r="Z651" s="216">
        <v>7</v>
      </c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  <c r="AK651" s="216"/>
    </row>
    <row r="652" spans="1:37" s="39" customFormat="1">
      <c r="A652" s="216"/>
      <c r="B652" s="216">
        <v>6616</v>
      </c>
      <c r="C652" s="216" t="s">
        <v>809</v>
      </c>
      <c r="D652" s="216" t="s">
        <v>813</v>
      </c>
      <c r="E652" s="216" t="s">
        <v>505</v>
      </c>
      <c r="F652" s="350" t="str">
        <f>SUBSTITUTE( lng_iteminfo!$O$670,"{0}",S652)</f>
        <v>주입기 Lv.16</v>
      </c>
      <c r="G652" s="216">
        <v>0</v>
      </c>
      <c r="H652" s="216">
        <v>0</v>
      </c>
      <c r="I652" s="216" t="s">
        <v>506</v>
      </c>
      <c r="J652" s="216">
        <v>0</v>
      </c>
      <c r="K652" s="219" t="s">
        <v>1301</v>
      </c>
      <c r="L652" s="216">
        <v>0</v>
      </c>
      <c r="M652" s="216">
        <v>0</v>
      </c>
      <c r="N652" s="216">
        <v>4100</v>
      </c>
      <c r="O652" s="216">
        <v>0</v>
      </c>
      <c r="P652" s="216">
        <v>1</v>
      </c>
      <c r="Q652" s="216">
        <v>1</v>
      </c>
      <c r="R652" s="216" t="str">
        <f t="shared" si="80"/>
        <v>주입기 Lv.16</v>
      </c>
      <c r="S652" s="216">
        <v>16</v>
      </c>
      <c r="T652" s="216">
        <v>0</v>
      </c>
      <c r="U652" s="210">
        <v>11</v>
      </c>
      <c r="V652" s="210">
        <v>15975</v>
      </c>
      <c r="W652" s="216">
        <v>16</v>
      </c>
      <c r="X652" s="216" t="s">
        <v>835</v>
      </c>
      <c r="Y652" s="175">
        <v>31</v>
      </c>
      <c r="Z652" s="216">
        <v>7</v>
      </c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</row>
    <row r="653" spans="1:37" s="39" customFormat="1">
      <c r="A653" s="216"/>
      <c r="B653" s="216">
        <v>6617</v>
      </c>
      <c r="C653" s="216" t="s">
        <v>809</v>
      </c>
      <c r="D653" s="216" t="s">
        <v>813</v>
      </c>
      <c r="E653" s="216" t="s">
        <v>505</v>
      </c>
      <c r="F653" s="350" t="str">
        <f>SUBSTITUTE( lng_iteminfo!$O$670,"{0}",S653)</f>
        <v>주입기 Lv.17</v>
      </c>
      <c r="G653" s="216">
        <v>0</v>
      </c>
      <c r="H653" s="216">
        <v>0</v>
      </c>
      <c r="I653" s="216" t="s">
        <v>506</v>
      </c>
      <c r="J653" s="216">
        <v>0</v>
      </c>
      <c r="K653" s="219" t="s">
        <v>1302</v>
      </c>
      <c r="L653" s="216">
        <v>0</v>
      </c>
      <c r="M653" s="216">
        <v>0</v>
      </c>
      <c r="N653" s="216">
        <v>5200</v>
      </c>
      <c r="O653" s="216">
        <v>0</v>
      </c>
      <c r="P653" s="216">
        <v>1</v>
      </c>
      <c r="Q653" s="216">
        <v>1</v>
      </c>
      <c r="R653" s="216" t="str">
        <f t="shared" si="80"/>
        <v>주입기 Lv.17</v>
      </c>
      <c r="S653" s="216">
        <v>17</v>
      </c>
      <c r="T653" s="216">
        <v>0</v>
      </c>
      <c r="U653" s="210">
        <v>12</v>
      </c>
      <c r="V653" s="210">
        <v>22207</v>
      </c>
      <c r="W653" s="216">
        <v>17</v>
      </c>
      <c r="X653" s="216" t="s">
        <v>836</v>
      </c>
      <c r="Y653" s="175">
        <v>33</v>
      </c>
      <c r="Z653" s="216">
        <v>7</v>
      </c>
      <c r="AA653" s="216"/>
      <c r="AB653" s="216"/>
      <c r="AC653" s="216"/>
      <c r="AD653" s="216"/>
      <c r="AE653" s="216"/>
      <c r="AF653" s="216"/>
      <c r="AG653" s="216"/>
      <c r="AH653" s="216"/>
      <c r="AI653" s="216"/>
      <c r="AJ653" s="216"/>
      <c r="AK653" s="216"/>
    </row>
    <row r="654" spans="1:37" s="39" customFormat="1">
      <c r="A654" s="216"/>
      <c r="B654" s="216">
        <v>6618</v>
      </c>
      <c r="C654" s="216" t="s">
        <v>809</v>
      </c>
      <c r="D654" s="216" t="s">
        <v>813</v>
      </c>
      <c r="E654" s="216" t="s">
        <v>505</v>
      </c>
      <c r="F654" s="350" t="str">
        <f>SUBSTITUTE( lng_iteminfo!$O$670,"{0}",S654)</f>
        <v>주입기 Lv.18</v>
      </c>
      <c r="G654" s="216">
        <v>0</v>
      </c>
      <c r="H654" s="216">
        <v>0</v>
      </c>
      <c r="I654" s="216" t="s">
        <v>506</v>
      </c>
      <c r="J654" s="216">
        <v>0</v>
      </c>
      <c r="K654" s="219" t="s">
        <v>1302</v>
      </c>
      <c r="L654" s="216">
        <v>0</v>
      </c>
      <c r="M654" s="216">
        <v>0</v>
      </c>
      <c r="N654" s="216">
        <v>5600</v>
      </c>
      <c r="O654" s="216">
        <v>0</v>
      </c>
      <c r="P654" s="216">
        <v>1</v>
      </c>
      <c r="Q654" s="216">
        <v>1</v>
      </c>
      <c r="R654" s="216" t="str">
        <f t="shared" si="80"/>
        <v>주입기 Lv.18</v>
      </c>
      <c r="S654" s="216">
        <v>18</v>
      </c>
      <c r="T654" s="216">
        <v>0</v>
      </c>
      <c r="U654" s="210">
        <v>13</v>
      </c>
      <c r="V654" s="210">
        <v>25987</v>
      </c>
      <c r="W654" s="216">
        <v>18</v>
      </c>
      <c r="X654" s="216" t="s">
        <v>836</v>
      </c>
      <c r="Y654" s="175">
        <v>35</v>
      </c>
      <c r="Z654" s="216">
        <v>7</v>
      </c>
      <c r="AA654" s="216"/>
      <c r="AB654" s="216"/>
      <c r="AC654" s="216"/>
      <c r="AD654" s="216"/>
      <c r="AE654" s="216"/>
      <c r="AF654" s="216"/>
      <c r="AG654" s="216"/>
      <c r="AH654" s="216"/>
      <c r="AI654" s="216"/>
      <c r="AJ654" s="216"/>
      <c r="AK654" s="216"/>
    </row>
    <row r="655" spans="1:37" s="39" customFormat="1">
      <c r="A655" s="216"/>
      <c r="B655" s="216">
        <v>6619</v>
      </c>
      <c r="C655" s="216" t="s">
        <v>809</v>
      </c>
      <c r="D655" s="216" t="s">
        <v>813</v>
      </c>
      <c r="E655" s="216" t="s">
        <v>505</v>
      </c>
      <c r="F655" s="350" t="str">
        <f>SUBSTITUTE( lng_iteminfo!$O$670,"{0}",S655)</f>
        <v>주입기 Lv.19</v>
      </c>
      <c r="G655" s="216">
        <v>0</v>
      </c>
      <c r="H655" s="216">
        <v>0</v>
      </c>
      <c r="I655" s="216" t="s">
        <v>506</v>
      </c>
      <c r="J655" s="216">
        <v>0</v>
      </c>
      <c r="K655" s="219" t="s">
        <v>1302</v>
      </c>
      <c r="L655" s="216">
        <v>0</v>
      </c>
      <c r="M655" s="216">
        <v>0</v>
      </c>
      <c r="N655" s="216">
        <v>5900</v>
      </c>
      <c r="O655" s="216">
        <v>0</v>
      </c>
      <c r="P655" s="216">
        <v>1</v>
      </c>
      <c r="Q655" s="216">
        <v>1</v>
      </c>
      <c r="R655" s="216" t="str">
        <f t="shared" si="80"/>
        <v>주입기 Lv.19</v>
      </c>
      <c r="S655" s="216">
        <v>19</v>
      </c>
      <c r="T655" s="216">
        <v>0</v>
      </c>
      <c r="U655" s="210">
        <v>14</v>
      </c>
      <c r="V655" s="210">
        <v>29977</v>
      </c>
      <c r="W655" s="216">
        <v>19</v>
      </c>
      <c r="X655" s="216" t="s">
        <v>836</v>
      </c>
      <c r="Y655" s="175">
        <v>39</v>
      </c>
      <c r="Z655" s="216">
        <v>7</v>
      </c>
      <c r="AA655" s="216"/>
      <c r="AB655" s="216"/>
      <c r="AC655" s="216"/>
      <c r="AD655" s="216"/>
      <c r="AE655" s="216"/>
      <c r="AF655" s="216"/>
      <c r="AG655" s="216"/>
      <c r="AH655" s="216"/>
      <c r="AI655" s="216"/>
      <c r="AJ655" s="216"/>
      <c r="AK655" s="216"/>
    </row>
    <row r="656" spans="1:37" s="39" customFormat="1">
      <c r="A656" s="216"/>
      <c r="B656" s="216">
        <v>6620</v>
      </c>
      <c r="C656" s="216" t="s">
        <v>809</v>
      </c>
      <c r="D656" s="216" t="s">
        <v>813</v>
      </c>
      <c r="E656" s="216" t="s">
        <v>505</v>
      </c>
      <c r="F656" s="350" t="str">
        <f>SUBSTITUTE( lng_iteminfo!$O$670,"{0}",S656)</f>
        <v>주입기 Lv.20</v>
      </c>
      <c r="G656" s="216">
        <v>0</v>
      </c>
      <c r="H656" s="216">
        <v>0</v>
      </c>
      <c r="I656" s="216" t="s">
        <v>506</v>
      </c>
      <c r="J656" s="216">
        <v>0</v>
      </c>
      <c r="K656" s="219" t="s">
        <v>1302</v>
      </c>
      <c r="L656" s="216">
        <v>0</v>
      </c>
      <c r="M656" s="216">
        <v>0</v>
      </c>
      <c r="N656" s="216">
        <v>7200</v>
      </c>
      <c r="O656" s="216">
        <v>0</v>
      </c>
      <c r="P656" s="216">
        <v>1</v>
      </c>
      <c r="Q656" s="216">
        <v>1</v>
      </c>
      <c r="R656" s="216" t="str">
        <f t="shared" si="80"/>
        <v>주입기 Lv.20</v>
      </c>
      <c r="S656" s="216">
        <v>20</v>
      </c>
      <c r="T656" s="216">
        <v>0</v>
      </c>
      <c r="U656" s="210">
        <v>15</v>
      </c>
      <c r="V656" s="210">
        <v>39060</v>
      </c>
      <c r="W656" s="216">
        <v>20</v>
      </c>
      <c r="X656" s="216" t="s">
        <v>836</v>
      </c>
      <c r="Y656" s="283">
        <v>43</v>
      </c>
      <c r="Z656" s="216">
        <v>7</v>
      </c>
      <c r="AA656" s="216"/>
      <c r="AB656" s="216"/>
      <c r="AC656" s="216"/>
      <c r="AD656" s="216"/>
      <c r="AE656" s="216"/>
      <c r="AF656" s="216"/>
      <c r="AG656" s="216"/>
      <c r="AH656" s="216"/>
      <c r="AI656" s="216"/>
      <c r="AJ656" s="216"/>
      <c r="AK656" s="216"/>
    </row>
    <row r="657" spans="1:37" s="216" customFormat="1">
      <c r="B657" s="362">
        <v>6621</v>
      </c>
      <c r="C657" s="362" t="s">
        <v>809</v>
      </c>
      <c r="D657" s="362" t="s">
        <v>813</v>
      </c>
      <c r="E657" s="362" t="s">
        <v>505</v>
      </c>
      <c r="F657" s="350" t="str">
        <f>SUBSTITUTE( lng_iteminfo!$O$670,"{0}",S657)</f>
        <v>주입기 Lv.21</v>
      </c>
      <c r="G657" s="529">
        <v>0</v>
      </c>
      <c r="H657" s="529">
        <v>0</v>
      </c>
      <c r="I657" s="529" t="s">
        <v>506</v>
      </c>
      <c r="J657" s="529">
        <v>0</v>
      </c>
      <c r="K657" s="529" t="s">
        <v>6817</v>
      </c>
      <c r="L657" s="529">
        <v>0</v>
      </c>
      <c r="M657" s="529">
        <v>0</v>
      </c>
      <c r="N657" s="529">
        <v>36000</v>
      </c>
      <c r="O657" s="529">
        <v>0</v>
      </c>
      <c r="P657" s="529">
        <v>1</v>
      </c>
      <c r="Q657" s="529">
        <v>1</v>
      </c>
      <c r="R657" s="332" t="str">
        <f t="shared" si="80"/>
        <v>주입기 Lv.21</v>
      </c>
      <c r="S657" s="531">
        <v>21</v>
      </c>
      <c r="T657" s="531">
        <v>0</v>
      </c>
      <c r="U657" s="531">
        <v>16</v>
      </c>
      <c r="V657" s="531">
        <v>59000</v>
      </c>
      <c r="W657" s="531">
        <v>25</v>
      </c>
      <c r="X657" s="531" t="s">
        <v>6819</v>
      </c>
      <c r="Y657" s="533">
        <v>52</v>
      </c>
      <c r="Z657" s="531">
        <v>7</v>
      </c>
    </row>
    <row r="658" spans="1:37" s="216" customFormat="1">
      <c r="B658" s="362">
        <v>6622</v>
      </c>
      <c r="C658" s="362" t="s">
        <v>809</v>
      </c>
      <c r="D658" s="362" t="s">
        <v>813</v>
      </c>
      <c r="E658" s="362" t="s">
        <v>505</v>
      </c>
      <c r="F658" s="350" t="str">
        <f>SUBSTITUTE( lng_iteminfo!$O$670,"{0}",S658)</f>
        <v>주입기 Lv.22</v>
      </c>
      <c r="G658" s="529">
        <v>0</v>
      </c>
      <c r="H658" s="529">
        <v>0</v>
      </c>
      <c r="I658" s="529" t="s">
        <v>506</v>
      </c>
      <c r="J658" s="529">
        <v>0</v>
      </c>
      <c r="K658" s="529" t="s">
        <v>6817</v>
      </c>
      <c r="L658" s="529">
        <v>0</v>
      </c>
      <c r="M658" s="529">
        <v>0</v>
      </c>
      <c r="N658" s="529">
        <v>180000</v>
      </c>
      <c r="O658" s="529">
        <v>0</v>
      </c>
      <c r="P658" s="529">
        <v>1</v>
      </c>
      <c r="Q658" s="529">
        <v>1</v>
      </c>
      <c r="R658" s="332" t="str">
        <f t="shared" si="80"/>
        <v>주입기 Lv.22</v>
      </c>
      <c r="S658" s="531">
        <v>22</v>
      </c>
      <c r="T658" s="531">
        <v>0</v>
      </c>
      <c r="U658" s="531">
        <v>20</v>
      </c>
      <c r="V658" s="531">
        <v>89000</v>
      </c>
      <c r="W658" s="531">
        <v>30</v>
      </c>
      <c r="X658" s="531" t="s">
        <v>6819</v>
      </c>
      <c r="Y658" s="533">
        <v>56</v>
      </c>
      <c r="Z658" s="531">
        <v>7</v>
      </c>
    </row>
    <row r="659" spans="1:37" s="216" customFormat="1">
      <c r="B659" s="362">
        <v>6623</v>
      </c>
      <c r="C659" s="362" t="s">
        <v>809</v>
      </c>
      <c r="D659" s="362" t="s">
        <v>813</v>
      </c>
      <c r="E659" s="362" t="s">
        <v>505</v>
      </c>
      <c r="F659" s="350" t="str">
        <f>SUBSTITUTE( lng_iteminfo!$O$670,"{0}",S659)</f>
        <v>주입기 Lv.23</v>
      </c>
      <c r="G659" s="529">
        <v>0</v>
      </c>
      <c r="H659" s="529">
        <v>0</v>
      </c>
      <c r="I659" s="529" t="s">
        <v>506</v>
      </c>
      <c r="J659" s="529">
        <v>0</v>
      </c>
      <c r="K659" s="529" t="s">
        <v>6817</v>
      </c>
      <c r="L659" s="529">
        <v>0</v>
      </c>
      <c r="M659" s="529">
        <v>0</v>
      </c>
      <c r="N659" s="529">
        <v>900000</v>
      </c>
      <c r="O659" s="529">
        <v>0</v>
      </c>
      <c r="P659" s="529">
        <v>1</v>
      </c>
      <c r="Q659" s="529">
        <v>1</v>
      </c>
      <c r="R659" s="332" t="str">
        <f t="shared" si="80"/>
        <v>주입기 Lv.23</v>
      </c>
      <c r="S659" s="531">
        <v>23</v>
      </c>
      <c r="T659" s="531">
        <v>0</v>
      </c>
      <c r="U659" s="531">
        <v>23</v>
      </c>
      <c r="V659" s="531">
        <v>134000</v>
      </c>
      <c r="W659" s="531">
        <v>45</v>
      </c>
      <c r="X659" s="531" t="s">
        <v>6819</v>
      </c>
      <c r="Y659" s="533">
        <v>60</v>
      </c>
      <c r="Z659" s="531">
        <v>7</v>
      </c>
    </row>
    <row r="660" spans="1:37" s="216" customFormat="1">
      <c r="B660" s="230">
        <v>6624</v>
      </c>
      <c r="C660" s="230" t="s">
        <v>809</v>
      </c>
      <c r="D660" s="230" t="s">
        <v>813</v>
      </c>
      <c r="E660" s="230" t="s">
        <v>505</v>
      </c>
      <c r="F660" s="350" t="str">
        <f>SUBSTITUTE( lng_iteminfo!$O$670,"{0}",S660)</f>
        <v>주입기 Lv.24</v>
      </c>
      <c r="G660" s="530">
        <v>0</v>
      </c>
      <c r="H660" s="530">
        <v>0</v>
      </c>
      <c r="I660" s="530" t="s">
        <v>506</v>
      </c>
      <c r="J660" s="530">
        <v>0</v>
      </c>
      <c r="K660" s="530" t="s">
        <v>6818</v>
      </c>
      <c r="L660" s="530">
        <v>0</v>
      </c>
      <c r="M660" s="530">
        <v>0</v>
      </c>
      <c r="N660" s="530">
        <v>1080000</v>
      </c>
      <c r="O660" s="530">
        <v>0</v>
      </c>
      <c r="P660" s="530">
        <v>1</v>
      </c>
      <c r="Q660" s="530">
        <v>1</v>
      </c>
      <c r="R660" s="333" t="str">
        <f t="shared" si="80"/>
        <v>주입기 Lv.24</v>
      </c>
      <c r="S660" s="532">
        <v>24</v>
      </c>
      <c r="T660" s="532">
        <v>0</v>
      </c>
      <c r="U660" s="532">
        <v>27</v>
      </c>
      <c r="V660" s="532">
        <v>160800</v>
      </c>
      <c r="W660" s="532">
        <v>48</v>
      </c>
      <c r="X660" s="532" t="s">
        <v>6892</v>
      </c>
      <c r="Y660" s="534">
        <v>61</v>
      </c>
      <c r="Z660" s="532">
        <v>7</v>
      </c>
    </row>
    <row r="661" spans="1:37" s="216" customFormat="1">
      <c r="B661" s="230">
        <v>6625</v>
      </c>
      <c r="C661" s="230" t="s">
        <v>809</v>
      </c>
      <c r="D661" s="230" t="s">
        <v>813</v>
      </c>
      <c r="E661" s="230" t="s">
        <v>505</v>
      </c>
      <c r="F661" s="350" t="str">
        <f>SUBSTITUTE( lng_iteminfo!$O$670,"{0}",S661)</f>
        <v>주입기 Lv.25</v>
      </c>
      <c r="G661" s="530">
        <v>0</v>
      </c>
      <c r="H661" s="530">
        <v>0</v>
      </c>
      <c r="I661" s="530" t="s">
        <v>506</v>
      </c>
      <c r="J661" s="530">
        <v>0</v>
      </c>
      <c r="K661" s="532" t="s">
        <v>6818</v>
      </c>
      <c r="L661" s="530">
        <v>0</v>
      </c>
      <c r="M661" s="530">
        <v>0</v>
      </c>
      <c r="N661" s="530">
        <v>1296000</v>
      </c>
      <c r="O661" s="530">
        <v>0</v>
      </c>
      <c r="P661" s="530">
        <v>1</v>
      </c>
      <c r="Q661" s="530">
        <v>1</v>
      </c>
      <c r="R661" s="333" t="str">
        <f t="shared" si="80"/>
        <v>주입기 Lv.25</v>
      </c>
      <c r="S661" s="532">
        <v>25</v>
      </c>
      <c r="T661" s="532">
        <v>0</v>
      </c>
      <c r="U661" s="532">
        <v>31</v>
      </c>
      <c r="V661" s="532">
        <v>193000</v>
      </c>
      <c r="W661" s="532">
        <v>50</v>
      </c>
      <c r="X661" s="532" t="s">
        <v>6892</v>
      </c>
      <c r="Y661" s="534">
        <v>63</v>
      </c>
      <c r="Z661" s="532">
        <v>7</v>
      </c>
    </row>
    <row r="662" spans="1:37" s="216" customFormat="1">
      <c r="B662" s="230">
        <v>6626</v>
      </c>
      <c r="C662" s="230" t="s">
        <v>809</v>
      </c>
      <c r="D662" s="230" t="s">
        <v>813</v>
      </c>
      <c r="E662" s="230" t="s">
        <v>505</v>
      </c>
      <c r="F662" s="350" t="str">
        <f>SUBSTITUTE( lng_iteminfo!$O$670,"{0}",S662)</f>
        <v>주입기 Lv.26</v>
      </c>
      <c r="G662" s="530">
        <v>0</v>
      </c>
      <c r="H662" s="530">
        <v>0</v>
      </c>
      <c r="I662" s="530" t="s">
        <v>506</v>
      </c>
      <c r="J662" s="530">
        <v>0</v>
      </c>
      <c r="K662" s="532" t="s">
        <v>6818</v>
      </c>
      <c r="L662" s="530">
        <v>0</v>
      </c>
      <c r="M662" s="530">
        <v>0</v>
      </c>
      <c r="N662" s="530">
        <v>1556000</v>
      </c>
      <c r="O662" s="530">
        <v>0</v>
      </c>
      <c r="P662" s="530">
        <v>1</v>
      </c>
      <c r="Q662" s="530">
        <v>1</v>
      </c>
      <c r="R662" s="333" t="str">
        <f t="shared" si="80"/>
        <v>주입기 Lv.26</v>
      </c>
      <c r="S662" s="532">
        <v>26</v>
      </c>
      <c r="T662" s="532">
        <v>0</v>
      </c>
      <c r="U662" s="532">
        <v>35</v>
      </c>
      <c r="V662" s="532">
        <v>231600</v>
      </c>
      <c r="W662" s="532">
        <v>53</v>
      </c>
      <c r="X662" s="532" t="s">
        <v>6892</v>
      </c>
      <c r="Y662" s="534">
        <v>65</v>
      </c>
      <c r="Z662" s="532">
        <v>7</v>
      </c>
    </row>
    <row r="663" spans="1:37" s="216" customFormat="1">
      <c r="B663" s="230">
        <v>6627</v>
      </c>
      <c r="C663" s="230" t="s">
        <v>809</v>
      </c>
      <c r="D663" s="230" t="s">
        <v>813</v>
      </c>
      <c r="E663" s="230" t="s">
        <v>505</v>
      </c>
      <c r="F663" s="350" t="str">
        <f>SUBSTITUTE( lng_iteminfo!$O$670,"{0}",S663)</f>
        <v>주입기 Lv.27</v>
      </c>
      <c r="G663" s="530">
        <v>0</v>
      </c>
      <c r="H663" s="530">
        <v>0</v>
      </c>
      <c r="I663" s="530" t="s">
        <v>506</v>
      </c>
      <c r="J663" s="530">
        <v>0</v>
      </c>
      <c r="K663" s="532" t="s">
        <v>6818</v>
      </c>
      <c r="L663" s="530">
        <v>0</v>
      </c>
      <c r="M663" s="530">
        <v>0</v>
      </c>
      <c r="N663" s="530">
        <v>1868000</v>
      </c>
      <c r="O663" s="530">
        <v>0</v>
      </c>
      <c r="P663" s="530">
        <v>1</v>
      </c>
      <c r="Q663" s="530">
        <v>1</v>
      </c>
      <c r="R663" s="333" t="str">
        <f t="shared" si="80"/>
        <v>주입기 Lv.27</v>
      </c>
      <c r="S663" s="532">
        <v>27</v>
      </c>
      <c r="T663" s="532">
        <v>0</v>
      </c>
      <c r="U663" s="532">
        <v>39</v>
      </c>
      <c r="V663" s="532">
        <v>278000</v>
      </c>
      <c r="W663" s="532">
        <v>55</v>
      </c>
      <c r="X663" s="532" t="s">
        <v>6892</v>
      </c>
      <c r="Y663" s="534">
        <v>67</v>
      </c>
      <c r="Z663" s="532">
        <v>7</v>
      </c>
    </row>
    <row r="664" spans="1:37" s="216" customFormat="1">
      <c r="B664" s="230">
        <v>6628</v>
      </c>
      <c r="C664" s="230" t="s">
        <v>809</v>
      </c>
      <c r="D664" s="230" t="s">
        <v>813</v>
      </c>
      <c r="E664" s="230" t="s">
        <v>505</v>
      </c>
      <c r="F664" s="350" t="str">
        <f>SUBSTITUTE( lng_iteminfo!$O$670,"{0}",S664)</f>
        <v>주입기 Lv.28</v>
      </c>
      <c r="G664" s="530">
        <v>0</v>
      </c>
      <c r="H664" s="530">
        <v>0</v>
      </c>
      <c r="I664" s="530" t="s">
        <v>506</v>
      </c>
      <c r="J664" s="530">
        <v>0</v>
      </c>
      <c r="K664" s="532" t="s">
        <v>6818</v>
      </c>
      <c r="L664" s="530">
        <v>0</v>
      </c>
      <c r="M664" s="530">
        <v>0</v>
      </c>
      <c r="N664" s="530">
        <v>2242000</v>
      </c>
      <c r="O664" s="530">
        <v>0</v>
      </c>
      <c r="P664" s="530">
        <v>1</v>
      </c>
      <c r="Q664" s="530">
        <v>1</v>
      </c>
      <c r="R664" s="333" t="str">
        <f t="shared" si="80"/>
        <v>주입기 Lv.28</v>
      </c>
      <c r="S664" s="532">
        <v>28</v>
      </c>
      <c r="T664" s="532">
        <v>0</v>
      </c>
      <c r="U664" s="532">
        <v>43</v>
      </c>
      <c r="V664" s="532">
        <v>333600</v>
      </c>
      <c r="W664" s="532">
        <v>60</v>
      </c>
      <c r="X664" s="532" t="s">
        <v>6892</v>
      </c>
      <c r="Y664" s="534">
        <v>69</v>
      </c>
      <c r="Z664" s="532">
        <v>7</v>
      </c>
    </row>
    <row r="665" spans="1:37" s="39" customFormat="1">
      <c r="A665" s="197" t="s">
        <v>3429</v>
      </c>
      <c r="B665" s="197"/>
      <c r="C665" s="197"/>
      <c r="D665" s="197"/>
      <c r="E665" s="197"/>
      <c r="F665" s="197"/>
      <c r="G665" s="197"/>
      <c r="H665" s="197"/>
      <c r="I665" s="197"/>
      <c r="J665" s="197"/>
      <c r="K665" s="156"/>
      <c r="L665" s="197"/>
      <c r="M665" s="197"/>
      <c r="N665" s="197"/>
      <c r="O665" s="197"/>
      <c r="P665" s="197"/>
      <c r="Q665" s="197"/>
      <c r="R665" s="197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</row>
    <row r="666" spans="1:37" s="39" customFormat="1">
      <c r="A666" s="157" t="s">
        <v>3430</v>
      </c>
      <c r="B666" s="157" t="s">
        <v>3404</v>
      </c>
      <c r="C666" s="157" t="s">
        <v>3405</v>
      </c>
      <c r="D666" s="157" t="s">
        <v>3406</v>
      </c>
      <c r="E666" s="157" t="s">
        <v>3407</v>
      </c>
      <c r="F666" s="157" t="s">
        <v>3408</v>
      </c>
      <c r="G666" s="157" t="s">
        <v>3409</v>
      </c>
      <c r="H666" s="157" t="s">
        <v>3410</v>
      </c>
      <c r="I666" s="157" t="s">
        <v>3411</v>
      </c>
      <c r="J666" s="157" t="s">
        <v>3412</v>
      </c>
      <c r="K666" s="157" t="s">
        <v>3413</v>
      </c>
      <c r="L666" s="157" t="s">
        <v>3414</v>
      </c>
      <c r="M666" s="157" t="s">
        <v>3415</v>
      </c>
      <c r="N666" s="157" t="s">
        <v>3431</v>
      </c>
      <c r="O666" s="157" t="s">
        <v>3416</v>
      </c>
      <c r="P666" s="157" t="s">
        <v>3417</v>
      </c>
      <c r="Q666" s="157" t="s">
        <v>3418</v>
      </c>
      <c r="R666" s="157" t="s">
        <v>3419</v>
      </c>
      <c r="S666" s="157" t="s">
        <v>3432</v>
      </c>
      <c r="T666" s="157" t="s">
        <v>472</v>
      </c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216"/>
      <c r="AH666" s="216"/>
      <c r="AI666" s="216"/>
      <c r="AJ666" s="216"/>
      <c r="AK666" s="216"/>
    </row>
    <row r="667" spans="1:37" s="39" customFormat="1">
      <c r="A667" s="216"/>
      <c r="B667" s="216">
        <v>6700</v>
      </c>
      <c r="C667" s="216" t="s">
        <v>3433</v>
      </c>
      <c r="D667" s="216" t="s">
        <v>3433</v>
      </c>
      <c r="E667" s="216" t="s">
        <v>505</v>
      </c>
      <c r="F667" s="216" t="s">
        <v>3434</v>
      </c>
      <c r="G667" s="216">
        <v>0</v>
      </c>
      <c r="H667" s="216">
        <v>0</v>
      </c>
      <c r="I667" s="216" t="s">
        <v>506</v>
      </c>
      <c r="J667" s="216">
        <v>0</v>
      </c>
      <c r="K667" s="36">
        <v>16</v>
      </c>
      <c r="L667" s="216">
        <v>0</v>
      </c>
      <c r="M667" s="216">
        <v>0</v>
      </c>
      <c r="N667" s="216">
        <v>0</v>
      </c>
      <c r="O667" s="216">
        <v>0</v>
      </c>
      <c r="P667" s="216">
        <v>1</v>
      </c>
      <c r="Q667" s="216">
        <v>1</v>
      </c>
      <c r="R667" s="216" t="str">
        <f>F667</f>
        <v>인벤확장0단계</v>
      </c>
      <c r="S667" s="216">
        <v>0</v>
      </c>
      <c r="T667" s="216">
        <v>0</v>
      </c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</row>
    <row r="668" spans="1:37" s="39" customFormat="1">
      <c r="A668" s="216"/>
      <c r="B668" s="216">
        <v>6701</v>
      </c>
      <c r="C668" s="216" t="s">
        <v>3433</v>
      </c>
      <c r="D668" s="216" t="s">
        <v>3433</v>
      </c>
      <c r="E668" s="216" t="s">
        <v>505</v>
      </c>
      <c r="F668" s="216" t="s">
        <v>3435</v>
      </c>
      <c r="G668" s="216">
        <v>0</v>
      </c>
      <c r="H668" s="216">
        <v>0</v>
      </c>
      <c r="I668" s="216" t="s">
        <v>506</v>
      </c>
      <c r="J668" s="216">
        <v>0</v>
      </c>
      <c r="K668" s="36">
        <v>16</v>
      </c>
      <c r="L668" s="216">
        <v>0</v>
      </c>
      <c r="M668" s="216">
        <v>0</v>
      </c>
      <c r="N668" s="216">
        <v>300</v>
      </c>
      <c r="O668" s="216">
        <v>0</v>
      </c>
      <c r="P668" s="216">
        <v>1</v>
      </c>
      <c r="Q668" s="216">
        <v>1</v>
      </c>
      <c r="R668" s="216" t="str">
        <f>F668</f>
        <v>인벤확장1단계</v>
      </c>
      <c r="S668" s="216">
        <v>1</v>
      </c>
      <c r="T668" s="216">
        <v>5</v>
      </c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</row>
    <row r="669" spans="1:37" s="39" customFormat="1">
      <c r="A669" s="216"/>
      <c r="B669" s="216">
        <v>6702</v>
      </c>
      <c r="C669" s="216" t="s">
        <v>3433</v>
      </c>
      <c r="D669" s="216" t="s">
        <v>3433</v>
      </c>
      <c r="E669" s="216" t="s">
        <v>505</v>
      </c>
      <c r="F669" s="216" t="s">
        <v>3436</v>
      </c>
      <c r="G669" s="216">
        <v>0</v>
      </c>
      <c r="H669" s="216">
        <v>0</v>
      </c>
      <c r="I669" s="216" t="s">
        <v>506</v>
      </c>
      <c r="J669" s="216">
        <v>0</v>
      </c>
      <c r="K669" s="36">
        <v>16</v>
      </c>
      <c r="L669" s="216">
        <v>0</v>
      </c>
      <c r="M669" s="216">
        <v>0</v>
      </c>
      <c r="N669" s="216">
        <v>0</v>
      </c>
      <c r="O669" s="216">
        <v>10</v>
      </c>
      <c r="P669" s="216">
        <v>1</v>
      </c>
      <c r="Q669" s="216">
        <v>1</v>
      </c>
      <c r="R669" s="216" t="str">
        <f t="shared" ref="R669:R677" si="81">F669</f>
        <v>인벤확장2단계</v>
      </c>
      <c r="S669" s="216">
        <v>2</v>
      </c>
      <c r="T669" s="216">
        <v>10</v>
      </c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</row>
    <row r="670" spans="1:37" s="39" customFormat="1">
      <c r="A670" s="216"/>
      <c r="B670" s="216">
        <v>6703</v>
      </c>
      <c r="C670" s="216" t="s">
        <v>3433</v>
      </c>
      <c r="D670" s="216" t="s">
        <v>3433</v>
      </c>
      <c r="E670" s="216" t="s">
        <v>505</v>
      </c>
      <c r="F670" s="216" t="s">
        <v>3437</v>
      </c>
      <c r="G670" s="216">
        <v>0</v>
      </c>
      <c r="H670" s="216">
        <v>0</v>
      </c>
      <c r="I670" s="216" t="s">
        <v>506</v>
      </c>
      <c r="J670" s="216">
        <v>0</v>
      </c>
      <c r="K670" s="36">
        <v>16</v>
      </c>
      <c r="L670" s="216">
        <v>0</v>
      </c>
      <c r="M670" s="216">
        <v>0</v>
      </c>
      <c r="N670" s="216">
        <v>0</v>
      </c>
      <c r="O670" s="216">
        <v>12</v>
      </c>
      <c r="P670" s="216">
        <v>1</v>
      </c>
      <c r="Q670" s="216">
        <v>1</v>
      </c>
      <c r="R670" s="216" t="str">
        <f t="shared" si="81"/>
        <v>인벤확장3단계</v>
      </c>
      <c r="S670" s="216">
        <v>3</v>
      </c>
      <c r="T670" s="216">
        <v>15</v>
      </c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  <c r="AK670" s="216"/>
    </row>
    <row r="671" spans="1:37" s="39" customFormat="1">
      <c r="A671" s="216"/>
      <c r="B671" s="216">
        <v>6704</v>
      </c>
      <c r="C671" s="216" t="s">
        <v>3433</v>
      </c>
      <c r="D671" s="216" t="s">
        <v>3433</v>
      </c>
      <c r="E671" s="216" t="s">
        <v>505</v>
      </c>
      <c r="F671" s="216" t="s">
        <v>3438</v>
      </c>
      <c r="G671" s="216">
        <v>0</v>
      </c>
      <c r="H671" s="216">
        <v>0</v>
      </c>
      <c r="I671" s="216" t="s">
        <v>506</v>
      </c>
      <c r="J671" s="216">
        <v>0</v>
      </c>
      <c r="K671" s="36">
        <v>16</v>
      </c>
      <c r="L671" s="216">
        <v>0</v>
      </c>
      <c r="M671" s="216">
        <v>0</v>
      </c>
      <c r="N671" s="216">
        <v>0</v>
      </c>
      <c r="O671" s="216">
        <v>14</v>
      </c>
      <c r="P671" s="216">
        <v>1</v>
      </c>
      <c r="Q671" s="216">
        <v>1</v>
      </c>
      <c r="R671" s="216" t="str">
        <f t="shared" si="81"/>
        <v>인벤확장4단계</v>
      </c>
      <c r="S671" s="216">
        <v>4</v>
      </c>
      <c r="T671" s="216">
        <v>20</v>
      </c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  <c r="AG671" s="216"/>
      <c r="AH671" s="216"/>
      <c r="AI671" s="216"/>
      <c r="AJ671" s="216"/>
      <c r="AK671" s="216"/>
    </row>
    <row r="672" spans="1:37" s="39" customFormat="1">
      <c r="A672" s="216"/>
      <c r="B672" s="216">
        <v>6705</v>
      </c>
      <c r="C672" s="216" t="s">
        <v>3433</v>
      </c>
      <c r="D672" s="216" t="s">
        <v>3433</v>
      </c>
      <c r="E672" s="216" t="s">
        <v>505</v>
      </c>
      <c r="F672" s="216" t="s">
        <v>3439</v>
      </c>
      <c r="G672" s="216">
        <v>0</v>
      </c>
      <c r="H672" s="216">
        <v>0</v>
      </c>
      <c r="I672" s="216" t="s">
        <v>506</v>
      </c>
      <c r="J672" s="216">
        <v>0</v>
      </c>
      <c r="K672" s="36">
        <v>16</v>
      </c>
      <c r="L672" s="216">
        <v>0</v>
      </c>
      <c r="M672" s="216">
        <v>0</v>
      </c>
      <c r="N672" s="216">
        <v>0</v>
      </c>
      <c r="O672" s="216">
        <v>16</v>
      </c>
      <c r="P672" s="216">
        <v>1</v>
      </c>
      <c r="Q672" s="216">
        <v>1</v>
      </c>
      <c r="R672" s="216" t="str">
        <f t="shared" si="81"/>
        <v>인벤확장5단계</v>
      </c>
      <c r="S672" s="216">
        <v>5</v>
      </c>
      <c r="T672" s="216">
        <v>25</v>
      </c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  <c r="AG672" s="216"/>
      <c r="AH672" s="216"/>
      <c r="AI672" s="216"/>
      <c r="AJ672" s="216"/>
      <c r="AK672" s="216"/>
    </row>
    <row r="673" spans="1:37" s="39" customFormat="1">
      <c r="A673" s="216"/>
      <c r="B673" s="216">
        <v>6706</v>
      </c>
      <c r="C673" s="216" t="s">
        <v>3433</v>
      </c>
      <c r="D673" s="216" t="s">
        <v>3433</v>
      </c>
      <c r="E673" s="216" t="s">
        <v>505</v>
      </c>
      <c r="F673" s="216" t="s">
        <v>3440</v>
      </c>
      <c r="G673" s="216">
        <v>0</v>
      </c>
      <c r="H673" s="216">
        <v>0</v>
      </c>
      <c r="I673" s="216" t="s">
        <v>506</v>
      </c>
      <c r="J673" s="216">
        <v>0</v>
      </c>
      <c r="K673" s="36">
        <v>16</v>
      </c>
      <c r="L673" s="216">
        <v>0</v>
      </c>
      <c r="M673" s="216">
        <v>0</v>
      </c>
      <c r="N673" s="216">
        <v>0</v>
      </c>
      <c r="O673" s="216">
        <v>18</v>
      </c>
      <c r="P673" s="216">
        <v>1</v>
      </c>
      <c r="Q673" s="216">
        <v>1</v>
      </c>
      <c r="R673" s="216" t="str">
        <f t="shared" si="81"/>
        <v>인벤확장6단계</v>
      </c>
      <c r="S673" s="216">
        <v>6</v>
      </c>
      <c r="T673" s="216">
        <v>30</v>
      </c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  <c r="AK673" s="216"/>
    </row>
    <row r="674" spans="1:37" s="39" customFormat="1">
      <c r="A674" s="216"/>
      <c r="B674" s="216">
        <v>6707</v>
      </c>
      <c r="C674" s="216" t="s">
        <v>3433</v>
      </c>
      <c r="D674" s="216" t="s">
        <v>3433</v>
      </c>
      <c r="E674" s="216" t="s">
        <v>505</v>
      </c>
      <c r="F674" s="216" t="s">
        <v>3441</v>
      </c>
      <c r="G674" s="216">
        <v>0</v>
      </c>
      <c r="H674" s="216">
        <v>0</v>
      </c>
      <c r="I674" s="216" t="s">
        <v>506</v>
      </c>
      <c r="J674" s="216">
        <v>0</v>
      </c>
      <c r="K674" s="36">
        <v>16</v>
      </c>
      <c r="L674" s="216">
        <v>0</v>
      </c>
      <c r="M674" s="216">
        <v>0</v>
      </c>
      <c r="N674" s="216">
        <v>0</v>
      </c>
      <c r="O674" s="216">
        <v>20</v>
      </c>
      <c r="P674" s="216">
        <v>1</v>
      </c>
      <c r="Q674" s="216">
        <v>1</v>
      </c>
      <c r="R674" s="216" t="str">
        <f t="shared" si="81"/>
        <v>인벤확장7단계</v>
      </c>
      <c r="S674" s="216">
        <v>7</v>
      </c>
      <c r="T674" s="216">
        <v>35</v>
      </c>
      <c r="U674" s="216"/>
      <c r="V674" s="216"/>
      <c r="W674" s="216"/>
      <c r="X674" s="216"/>
      <c r="Y674" s="216"/>
      <c r="Z674" s="216"/>
      <c r="AA674" s="216"/>
      <c r="AB674" s="216"/>
      <c r="AC674" s="216"/>
      <c r="AD674" s="216"/>
      <c r="AE674" s="216"/>
      <c r="AF674" s="216"/>
      <c r="AG674" s="216"/>
      <c r="AH674" s="216"/>
      <c r="AI674" s="216"/>
      <c r="AJ674" s="216"/>
      <c r="AK674" s="216"/>
    </row>
    <row r="675" spans="1:37" s="39" customFormat="1">
      <c r="A675" s="216"/>
      <c r="B675" s="216">
        <v>6708</v>
      </c>
      <c r="C675" s="216" t="s">
        <v>3433</v>
      </c>
      <c r="D675" s="216" t="s">
        <v>3433</v>
      </c>
      <c r="E675" s="216" t="s">
        <v>505</v>
      </c>
      <c r="F675" s="216" t="s">
        <v>3442</v>
      </c>
      <c r="G675" s="216">
        <v>0</v>
      </c>
      <c r="H675" s="216">
        <v>0</v>
      </c>
      <c r="I675" s="216" t="s">
        <v>506</v>
      </c>
      <c r="J675" s="216">
        <v>0</v>
      </c>
      <c r="K675" s="36">
        <v>16</v>
      </c>
      <c r="L675" s="216">
        <v>0</v>
      </c>
      <c r="M675" s="216">
        <v>0</v>
      </c>
      <c r="N675" s="216">
        <v>0</v>
      </c>
      <c r="O675" s="216">
        <v>22</v>
      </c>
      <c r="P675" s="216">
        <v>1</v>
      </c>
      <c r="Q675" s="216">
        <v>1</v>
      </c>
      <c r="R675" s="216" t="str">
        <f t="shared" si="81"/>
        <v>인벤확장8단계</v>
      </c>
      <c r="S675" s="216">
        <v>8</v>
      </c>
      <c r="T675" s="216">
        <v>40</v>
      </c>
      <c r="U675" s="216"/>
      <c r="V675" s="216"/>
      <c r="W675" s="216"/>
      <c r="X675" s="216"/>
      <c r="Y675" s="216"/>
      <c r="Z675" s="216"/>
      <c r="AA675" s="216"/>
      <c r="AB675" s="216"/>
      <c r="AC675" s="216"/>
      <c r="AD675" s="216"/>
      <c r="AE675" s="216"/>
      <c r="AF675" s="216"/>
      <c r="AG675" s="216"/>
      <c r="AH675" s="216"/>
      <c r="AI675" s="216"/>
      <c r="AJ675" s="216"/>
      <c r="AK675" s="216"/>
    </row>
    <row r="676" spans="1:37" s="39" customFormat="1">
      <c r="A676" s="216"/>
      <c r="B676" s="216">
        <v>6709</v>
      </c>
      <c r="C676" s="216" t="s">
        <v>3433</v>
      </c>
      <c r="D676" s="216" t="s">
        <v>3433</v>
      </c>
      <c r="E676" s="216" t="s">
        <v>505</v>
      </c>
      <c r="F676" s="216" t="s">
        <v>3443</v>
      </c>
      <c r="G676" s="216">
        <v>0</v>
      </c>
      <c r="H676" s="216">
        <v>0</v>
      </c>
      <c r="I676" s="216" t="s">
        <v>506</v>
      </c>
      <c r="J676" s="216">
        <v>0</v>
      </c>
      <c r="K676" s="36">
        <v>16</v>
      </c>
      <c r="L676" s="216">
        <v>0</v>
      </c>
      <c r="M676" s="216">
        <v>0</v>
      </c>
      <c r="N676" s="216">
        <v>0</v>
      </c>
      <c r="O676" s="216">
        <v>24</v>
      </c>
      <c r="P676" s="216">
        <v>1</v>
      </c>
      <c r="Q676" s="216">
        <v>1</v>
      </c>
      <c r="R676" s="216" t="str">
        <f t="shared" si="81"/>
        <v>인벤확장9단계</v>
      </c>
      <c r="S676" s="216">
        <v>9</v>
      </c>
      <c r="T676" s="216">
        <v>45</v>
      </c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  <c r="AK676" s="216"/>
    </row>
    <row r="677" spans="1:37" s="39" customFormat="1">
      <c r="A677" s="216"/>
      <c r="B677" s="216">
        <v>6710</v>
      </c>
      <c r="C677" s="216" t="s">
        <v>3433</v>
      </c>
      <c r="D677" s="216" t="s">
        <v>3433</v>
      </c>
      <c r="E677" s="216" t="s">
        <v>505</v>
      </c>
      <c r="F677" s="216" t="s">
        <v>3444</v>
      </c>
      <c r="G677" s="216">
        <v>0</v>
      </c>
      <c r="H677" s="216">
        <v>0</v>
      </c>
      <c r="I677" s="216" t="s">
        <v>506</v>
      </c>
      <c r="J677" s="216">
        <v>0</v>
      </c>
      <c r="K677" s="36">
        <v>16</v>
      </c>
      <c r="L677" s="216">
        <v>0</v>
      </c>
      <c r="M677" s="216">
        <v>0</v>
      </c>
      <c r="N677" s="216">
        <v>0</v>
      </c>
      <c r="O677" s="216">
        <v>26</v>
      </c>
      <c r="P677" s="216">
        <v>1</v>
      </c>
      <c r="Q677" s="216">
        <v>1</v>
      </c>
      <c r="R677" s="216" t="str">
        <f t="shared" si="81"/>
        <v>인벤확장10단계</v>
      </c>
      <c r="S677" s="216">
        <v>10</v>
      </c>
      <c r="T677" s="216">
        <v>50</v>
      </c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  <c r="AK677" s="216"/>
    </row>
    <row r="678" spans="1:37" s="540" customFormat="1">
      <c r="B678" s="540">
        <v>6711</v>
      </c>
      <c r="C678" s="540" t="s">
        <v>3433</v>
      </c>
      <c r="D678" s="540" t="s">
        <v>3433</v>
      </c>
      <c r="E678" s="540" t="s">
        <v>505</v>
      </c>
      <c r="F678" s="540" t="s">
        <v>6893</v>
      </c>
      <c r="G678" s="540">
        <v>0</v>
      </c>
      <c r="H678" s="540">
        <v>0</v>
      </c>
      <c r="I678" s="540" t="s">
        <v>506</v>
      </c>
      <c r="J678" s="540">
        <v>0</v>
      </c>
      <c r="K678" s="36">
        <v>16</v>
      </c>
      <c r="L678" s="540">
        <v>0</v>
      </c>
      <c r="M678" s="540">
        <v>0</v>
      </c>
      <c r="N678" s="540">
        <v>0</v>
      </c>
      <c r="O678" s="540">
        <f>O677+2</f>
        <v>28</v>
      </c>
      <c r="P678" s="540">
        <v>1</v>
      </c>
      <c r="Q678" s="540">
        <v>1</v>
      </c>
      <c r="R678" s="540" t="str">
        <f t="shared" ref="R678:R681" si="82">F678</f>
        <v>인벤확장11단계</v>
      </c>
      <c r="S678" s="540">
        <v>11</v>
      </c>
      <c r="T678" s="540">
        <v>55</v>
      </c>
    </row>
    <row r="679" spans="1:37" s="540" customFormat="1">
      <c r="B679" s="540">
        <v>6712</v>
      </c>
      <c r="C679" s="540" t="s">
        <v>3433</v>
      </c>
      <c r="D679" s="540" t="s">
        <v>3433</v>
      </c>
      <c r="E679" s="540" t="s">
        <v>505</v>
      </c>
      <c r="F679" s="540" t="s">
        <v>6894</v>
      </c>
      <c r="G679" s="540">
        <v>0</v>
      </c>
      <c r="H679" s="540">
        <v>0</v>
      </c>
      <c r="I679" s="540" t="s">
        <v>506</v>
      </c>
      <c r="J679" s="540">
        <v>0</v>
      </c>
      <c r="K679" s="36">
        <v>16</v>
      </c>
      <c r="L679" s="540">
        <v>0</v>
      </c>
      <c r="M679" s="540">
        <v>0</v>
      </c>
      <c r="N679" s="540">
        <v>0</v>
      </c>
      <c r="O679" s="540">
        <f>O678+2</f>
        <v>30</v>
      </c>
      <c r="P679" s="540">
        <v>1</v>
      </c>
      <c r="Q679" s="540">
        <v>1</v>
      </c>
      <c r="R679" s="540" t="str">
        <f t="shared" si="82"/>
        <v>인벤확장12단계</v>
      </c>
      <c r="S679" s="540">
        <v>12</v>
      </c>
      <c r="T679" s="540">
        <v>60</v>
      </c>
    </row>
    <row r="680" spans="1:37" s="540" customFormat="1">
      <c r="B680" s="540">
        <v>6713</v>
      </c>
      <c r="C680" s="540" t="s">
        <v>3433</v>
      </c>
      <c r="D680" s="540" t="s">
        <v>3433</v>
      </c>
      <c r="E680" s="540" t="s">
        <v>505</v>
      </c>
      <c r="F680" s="540" t="s">
        <v>6895</v>
      </c>
      <c r="G680" s="540">
        <v>0</v>
      </c>
      <c r="H680" s="540">
        <v>0</v>
      </c>
      <c r="I680" s="540" t="s">
        <v>506</v>
      </c>
      <c r="J680" s="540">
        <v>0</v>
      </c>
      <c r="K680" s="36">
        <v>16</v>
      </c>
      <c r="L680" s="540">
        <v>0</v>
      </c>
      <c r="M680" s="540">
        <v>0</v>
      </c>
      <c r="N680" s="540">
        <v>0</v>
      </c>
      <c r="O680" s="540">
        <f>O679+2</f>
        <v>32</v>
      </c>
      <c r="P680" s="540">
        <v>1</v>
      </c>
      <c r="Q680" s="540">
        <v>1</v>
      </c>
      <c r="R680" s="540" t="str">
        <f t="shared" si="82"/>
        <v>인벤확장13단계</v>
      </c>
      <c r="S680" s="540">
        <v>13</v>
      </c>
      <c r="T680" s="540">
        <v>65</v>
      </c>
    </row>
    <row r="681" spans="1:37" s="540" customFormat="1">
      <c r="B681" s="540">
        <v>6714</v>
      </c>
      <c r="C681" s="540" t="s">
        <v>3433</v>
      </c>
      <c r="D681" s="540" t="s">
        <v>3433</v>
      </c>
      <c r="E681" s="540" t="s">
        <v>505</v>
      </c>
      <c r="F681" s="540" t="s">
        <v>6896</v>
      </c>
      <c r="G681" s="540">
        <v>0</v>
      </c>
      <c r="H681" s="540">
        <v>0</v>
      </c>
      <c r="I681" s="540" t="s">
        <v>506</v>
      </c>
      <c r="J681" s="540">
        <v>0</v>
      </c>
      <c r="K681" s="36">
        <v>16</v>
      </c>
      <c r="L681" s="540">
        <v>0</v>
      </c>
      <c r="M681" s="540">
        <v>0</v>
      </c>
      <c r="N681" s="540">
        <v>0</v>
      </c>
      <c r="O681" s="540">
        <f>O680+2</f>
        <v>34</v>
      </c>
      <c r="P681" s="540">
        <v>1</v>
      </c>
      <c r="Q681" s="540">
        <v>1</v>
      </c>
      <c r="R681" s="540" t="str">
        <f t="shared" si="82"/>
        <v>인벤확장14단계</v>
      </c>
      <c r="S681" s="540">
        <v>14</v>
      </c>
      <c r="T681" s="540">
        <v>70</v>
      </c>
    </row>
    <row r="682" spans="1:37" s="39" customFormat="1">
      <c r="A682" s="197" t="s">
        <v>709</v>
      </c>
      <c r="B682" s="197"/>
      <c r="C682" s="197"/>
      <c r="D682" s="197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  <c r="AA682" s="197"/>
      <c r="AB682" s="197"/>
      <c r="AC682" s="197"/>
      <c r="AD682" s="197"/>
      <c r="AE682" s="197"/>
      <c r="AF682" s="197"/>
      <c r="AG682" s="216"/>
      <c r="AH682" s="216"/>
      <c r="AI682" s="216"/>
      <c r="AJ682" s="216"/>
      <c r="AK682" s="216"/>
    </row>
    <row r="683" spans="1:37" s="39" customFormat="1">
      <c r="A683" s="157" t="s">
        <v>3445</v>
      </c>
      <c r="B683" s="157" t="s">
        <v>687</v>
      </c>
      <c r="C683" s="157" t="s">
        <v>471</v>
      </c>
      <c r="D683" s="157" t="s">
        <v>710</v>
      </c>
      <c r="E683" s="157" t="s">
        <v>711</v>
      </c>
      <c r="F683" s="157" t="s">
        <v>712</v>
      </c>
      <c r="G683" s="157" t="s">
        <v>713</v>
      </c>
      <c r="H683" s="157" t="s">
        <v>714</v>
      </c>
      <c r="I683" s="157" t="s">
        <v>450</v>
      </c>
      <c r="J683" s="157" t="s">
        <v>715</v>
      </c>
      <c r="K683" s="157" t="s">
        <v>716</v>
      </c>
      <c r="L683" s="157" t="s">
        <v>717</v>
      </c>
      <c r="M683" s="157" t="s">
        <v>718</v>
      </c>
      <c r="N683" s="157" t="s">
        <v>3431</v>
      </c>
      <c r="O683" s="157" t="s">
        <v>3416</v>
      </c>
      <c r="P683" s="157" t="s">
        <v>721</v>
      </c>
      <c r="Q683" s="157" t="s">
        <v>722</v>
      </c>
      <c r="R683" s="157" t="s">
        <v>3419</v>
      </c>
      <c r="S683" s="157" t="s">
        <v>3432</v>
      </c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216"/>
      <c r="AH683" s="216"/>
      <c r="AI683" s="216"/>
      <c r="AJ683" s="216"/>
      <c r="AK683" s="216"/>
    </row>
    <row r="684" spans="1:37" s="39" customFormat="1">
      <c r="A684" s="216"/>
      <c r="B684" s="216">
        <v>6800</v>
      </c>
      <c r="C684" s="216" t="s">
        <v>723</v>
      </c>
      <c r="D684" s="216" t="s">
        <v>723</v>
      </c>
      <c r="E684" s="216" t="s">
        <v>505</v>
      </c>
      <c r="F684" s="216" t="s">
        <v>3446</v>
      </c>
      <c r="G684" s="216">
        <v>0</v>
      </c>
      <c r="H684" s="216">
        <v>0</v>
      </c>
      <c r="I684" s="216" t="s">
        <v>506</v>
      </c>
      <c r="J684" s="216">
        <v>0</v>
      </c>
      <c r="K684" s="216">
        <v>16</v>
      </c>
      <c r="L684" s="216">
        <v>0</v>
      </c>
      <c r="M684" s="216">
        <v>0</v>
      </c>
      <c r="N684" s="216">
        <v>0</v>
      </c>
      <c r="O684" s="216">
        <v>0</v>
      </c>
      <c r="P684" s="216">
        <v>0</v>
      </c>
      <c r="Q684" s="216">
        <v>0</v>
      </c>
      <c r="R684" s="216" t="str">
        <f>F684</f>
        <v>경작지확장0단계</v>
      </c>
      <c r="S684" s="216">
        <v>0</v>
      </c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216"/>
      <c r="AE684" s="216"/>
      <c r="AF684" s="216"/>
      <c r="AG684" s="216"/>
      <c r="AH684" s="216"/>
      <c r="AI684" s="216"/>
      <c r="AJ684" s="216"/>
      <c r="AK684" s="216"/>
    </row>
    <row r="685" spans="1:37" s="39" customFormat="1">
      <c r="A685" s="216"/>
      <c r="B685" s="216">
        <v>6801</v>
      </c>
      <c r="C685" s="216" t="s">
        <v>723</v>
      </c>
      <c r="D685" s="216" t="s">
        <v>723</v>
      </c>
      <c r="E685" s="216" t="s">
        <v>505</v>
      </c>
      <c r="F685" s="216" t="s">
        <v>3447</v>
      </c>
      <c r="G685" s="216">
        <v>0</v>
      </c>
      <c r="H685" s="216">
        <v>0</v>
      </c>
      <c r="I685" s="216" t="s">
        <v>506</v>
      </c>
      <c r="J685" s="216">
        <v>0</v>
      </c>
      <c r="K685" s="216">
        <v>16</v>
      </c>
      <c r="L685" s="216">
        <v>0</v>
      </c>
      <c r="M685" s="216">
        <v>0</v>
      </c>
      <c r="N685" s="216">
        <v>100</v>
      </c>
      <c r="O685" s="216">
        <v>0</v>
      </c>
      <c r="P685" s="216">
        <v>1</v>
      </c>
      <c r="Q685" s="216">
        <v>1</v>
      </c>
      <c r="R685" s="216" t="str">
        <f>F685</f>
        <v>경작지확장1단계</v>
      </c>
      <c r="S685" s="216">
        <v>1</v>
      </c>
      <c r="T685" s="216"/>
      <c r="U685" s="216"/>
      <c r="V685" s="216"/>
      <c r="W685" s="216"/>
      <c r="X685" s="216"/>
      <c r="Y685" s="216"/>
      <c r="Z685" s="216"/>
      <c r="AA685" s="216"/>
      <c r="AB685" s="216"/>
      <c r="AC685" s="216"/>
      <c r="AD685" s="216"/>
      <c r="AE685" s="216"/>
      <c r="AF685" s="216"/>
      <c r="AG685" s="216"/>
      <c r="AH685" s="216"/>
      <c r="AI685" s="216"/>
      <c r="AJ685" s="216"/>
      <c r="AK685" s="216"/>
    </row>
    <row r="686" spans="1:37" s="39" customFormat="1">
      <c r="A686" s="216"/>
      <c r="B686" s="216">
        <v>6802</v>
      </c>
      <c r="C686" s="216" t="s">
        <v>723</v>
      </c>
      <c r="D686" s="216" t="s">
        <v>723</v>
      </c>
      <c r="E686" s="216" t="s">
        <v>505</v>
      </c>
      <c r="F686" s="216" t="s">
        <v>3448</v>
      </c>
      <c r="G686" s="216">
        <v>0</v>
      </c>
      <c r="H686" s="216">
        <v>0</v>
      </c>
      <c r="I686" s="216" t="s">
        <v>506</v>
      </c>
      <c r="J686" s="216">
        <v>0</v>
      </c>
      <c r="K686" s="216">
        <v>16</v>
      </c>
      <c r="L686" s="216">
        <v>0</v>
      </c>
      <c r="M686" s="216">
        <v>0</v>
      </c>
      <c r="N686" s="219">
        <v>1000</v>
      </c>
      <c r="O686" s="216">
        <v>0</v>
      </c>
      <c r="P686" s="216">
        <v>1</v>
      </c>
      <c r="Q686" s="216">
        <v>1</v>
      </c>
      <c r="R686" s="216" t="str">
        <f t="shared" ref="R686:R693" si="83">F686</f>
        <v>경작지확장2단계</v>
      </c>
      <c r="S686" s="216">
        <v>2</v>
      </c>
      <c r="T686" s="216"/>
      <c r="U686" s="216"/>
      <c r="V686" s="216"/>
      <c r="W686" s="216"/>
      <c r="X686" s="216"/>
      <c r="Y686" s="216"/>
      <c r="Z686" s="216"/>
      <c r="AA686" s="216"/>
      <c r="AB686" s="216"/>
      <c r="AC686" s="216"/>
      <c r="AD686" s="216"/>
      <c r="AE686" s="216"/>
      <c r="AF686" s="216"/>
      <c r="AG686" s="216"/>
      <c r="AH686" s="216"/>
      <c r="AI686" s="216"/>
      <c r="AJ686" s="216"/>
      <c r="AK686" s="216"/>
    </row>
    <row r="687" spans="1:37" s="39" customFormat="1">
      <c r="A687" s="216"/>
      <c r="B687" s="216">
        <v>6803</v>
      </c>
      <c r="C687" s="216" t="s">
        <v>723</v>
      </c>
      <c r="D687" s="216" t="s">
        <v>723</v>
      </c>
      <c r="E687" s="216" t="s">
        <v>505</v>
      </c>
      <c r="F687" s="216" t="s">
        <v>3449</v>
      </c>
      <c r="G687" s="216">
        <v>0</v>
      </c>
      <c r="H687" s="216">
        <v>0</v>
      </c>
      <c r="I687" s="216" t="s">
        <v>506</v>
      </c>
      <c r="J687" s="216">
        <v>0</v>
      </c>
      <c r="K687" s="216">
        <v>16</v>
      </c>
      <c r="L687" s="216">
        <v>0</v>
      </c>
      <c r="M687" s="216">
        <v>0</v>
      </c>
      <c r="N687" s="216">
        <v>0</v>
      </c>
      <c r="O687" s="216">
        <v>8</v>
      </c>
      <c r="P687" s="216">
        <v>1</v>
      </c>
      <c r="Q687" s="216">
        <v>1</v>
      </c>
      <c r="R687" s="216" t="str">
        <f t="shared" si="83"/>
        <v>경작지확장3단계</v>
      </c>
      <c r="S687" s="216">
        <v>3</v>
      </c>
      <c r="T687" s="216"/>
      <c r="U687" s="216"/>
      <c r="V687" s="216"/>
      <c r="W687" s="216"/>
      <c r="X687" s="216"/>
      <c r="Y687" s="216"/>
      <c r="Z687" s="216"/>
      <c r="AA687" s="216"/>
      <c r="AB687" s="216"/>
      <c r="AC687" s="216"/>
      <c r="AD687" s="216"/>
      <c r="AE687" s="216"/>
      <c r="AG687" s="216"/>
      <c r="AH687" s="216"/>
      <c r="AI687" s="216"/>
      <c r="AJ687" s="216"/>
      <c r="AK687" s="216"/>
    </row>
    <row r="688" spans="1:37" s="39" customFormat="1">
      <c r="A688" s="216"/>
      <c r="B688" s="216">
        <v>6804</v>
      </c>
      <c r="C688" s="216" t="s">
        <v>723</v>
      </c>
      <c r="D688" s="216" t="s">
        <v>723</v>
      </c>
      <c r="E688" s="216" t="s">
        <v>505</v>
      </c>
      <c r="F688" s="216" t="s">
        <v>3450</v>
      </c>
      <c r="G688" s="216">
        <v>0</v>
      </c>
      <c r="H688" s="216">
        <v>0</v>
      </c>
      <c r="I688" s="216" t="s">
        <v>506</v>
      </c>
      <c r="J688" s="216">
        <v>0</v>
      </c>
      <c r="K688" s="216">
        <v>16</v>
      </c>
      <c r="L688" s="216">
        <v>0</v>
      </c>
      <c r="M688" s="216">
        <v>0</v>
      </c>
      <c r="N688" s="216">
        <v>0</v>
      </c>
      <c r="O688" s="216">
        <v>10</v>
      </c>
      <c r="P688" s="216">
        <v>1</v>
      </c>
      <c r="Q688" s="216">
        <v>1</v>
      </c>
      <c r="R688" s="216" t="str">
        <f t="shared" si="83"/>
        <v>경작지확장4단계</v>
      </c>
      <c r="S688" s="216">
        <v>4</v>
      </c>
      <c r="T688" s="216"/>
      <c r="U688" s="216"/>
      <c r="V688" s="216"/>
      <c r="W688" s="216"/>
      <c r="X688" s="216"/>
      <c r="Y688" s="216"/>
      <c r="Z688" s="216"/>
      <c r="AA688" s="216"/>
      <c r="AB688" s="216"/>
      <c r="AC688" s="216"/>
      <c r="AD688" s="216"/>
      <c r="AE688" s="216"/>
      <c r="AG688" s="216"/>
      <c r="AH688" s="216"/>
      <c r="AI688" s="216"/>
      <c r="AJ688" s="216"/>
      <c r="AK688" s="216"/>
    </row>
    <row r="689" spans="1:37" s="39" customFormat="1">
      <c r="A689" s="216"/>
      <c r="B689" s="216">
        <v>6805</v>
      </c>
      <c r="C689" s="216" t="s">
        <v>723</v>
      </c>
      <c r="D689" s="216" t="s">
        <v>723</v>
      </c>
      <c r="E689" s="216" t="s">
        <v>505</v>
      </c>
      <c r="F689" s="216" t="s">
        <v>3451</v>
      </c>
      <c r="G689" s="216">
        <v>0</v>
      </c>
      <c r="H689" s="216">
        <v>0</v>
      </c>
      <c r="I689" s="216" t="s">
        <v>506</v>
      </c>
      <c r="J689" s="216">
        <v>0</v>
      </c>
      <c r="K689" s="216">
        <v>16</v>
      </c>
      <c r="L689" s="216">
        <v>0</v>
      </c>
      <c r="M689" s="216">
        <v>0</v>
      </c>
      <c r="N689" s="216">
        <v>0</v>
      </c>
      <c r="O689" s="216">
        <v>12</v>
      </c>
      <c r="P689" s="216">
        <v>1</v>
      </c>
      <c r="Q689" s="216">
        <v>1</v>
      </c>
      <c r="R689" s="216" t="str">
        <f t="shared" si="83"/>
        <v>경작지확장5단계</v>
      </c>
      <c r="S689" s="216">
        <v>5</v>
      </c>
      <c r="T689" s="216"/>
      <c r="U689" s="216"/>
      <c r="V689" s="216"/>
      <c r="W689" s="216"/>
      <c r="X689" s="216"/>
      <c r="Y689" s="216"/>
      <c r="Z689" s="216"/>
      <c r="AA689" s="216"/>
      <c r="AB689" s="216"/>
      <c r="AC689" s="216"/>
      <c r="AD689" s="216"/>
      <c r="AE689" s="216"/>
      <c r="AF689" s="216"/>
      <c r="AG689" s="216"/>
      <c r="AH689" s="216"/>
      <c r="AI689" s="216"/>
      <c r="AJ689" s="216"/>
      <c r="AK689" s="216"/>
    </row>
    <row r="690" spans="1:37" s="66" customFormat="1">
      <c r="A690" s="216"/>
      <c r="B690" s="216">
        <v>6806</v>
      </c>
      <c r="C690" s="216" t="s">
        <v>723</v>
      </c>
      <c r="D690" s="216" t="s">
        <v>723</v>
      </c>
      <c r="E690" s="216" t="s">
        <v>505</v>
      </c>
      <c r="F690" s="216" t="s">
        <v>3452</v>
      </c>
      <c r="G690" s="216">
        <v>0</v>
      </c>
      <c r="H690" s="216">
        <v>0</v>
      </c>
      <c r="I690" s="216" t="s">
        <v>506</v>
      </c>
      <c r="J690" s="216">
        <v>0</v>
      </c>
      <c r="K690" s="216">
        <v>16</v>
      </c>
      <c r="L690" s="216">
        <v>0</v>
      </c>
      <c r="M690" s="216">
        <v>0</v>
      </c>
      <c r="N690" s="216">
        <v>0</v>
      </c>
      <c r="O690" s="216">
        <v>14</v>
      </c>
      <c r="P690" s="216">
        <v>1</v>
      </c>
      <c r="Q690" s="216">
        <v>1</v>
      </c>
      <c r="R690" s="216" t="str">
        <f t="shared" si="83"/>
        <v>경작지확장6단계</v>
      </c>
      <c r="S690" s="216">
        <v>6</v>
      </c>
      <c r="T690" s="216"/>
      <c r="U690" s="216"/>
      <c r="V690" s="216"/>
      <c r="W690" s="216"/>
      <c r="X690" s="216"/>
      <c r="Y690" s="216"/>
      <c r="Z690" s="216"/>
      <c r="AA690" s="216"/>
      <c r="AB690" s="216"/>
      <c r="AC690" s="216"/>
      <c r="AD690" s="216"/>
      <c r="AE690" s="216"/>
      <c r="AF690" s="216"/>
      <c r="AG690" s="216"/>
      <c r="AH690" s="216"/>
      <c r="AI690" s="216"/>
      <c r="AJ690" s="216"/>
      <c r="AK690" s="216"/>
    </row>
    <row r="691" spans="1:37" s="66" customFormat="1">
      <c r="A691" s="216"/>
      <c r="B691" s="216">
        <v>6807</v>
      </c>
      <c r="C691" s="216" t="s">
        <v>723</v>
      </c>
      <c r="D691" s="216" t="s">
        <v>723</v>
      </c>
      <c r="E691" s="216" t="s">
        <v>505</v>
      </c>
      <c r="F691" s="216" t="s">
        <v>3453</v>
      </c>
      <c r="G691" s="216">
        <v>0</v>
      </c>
      <c r="H691" s="216">
        <v>0</v>
      </c>
      <c r="I691" s="216" t="s">
        <v>506</v>
      </c>
      <c r="J691" s="216">
        <v>0</v>
      </c>
      <c r="K691" s="216">
        <v>16</v>
      </c>
      <c r="L691" s="216">
        <v>0</v>
      </c>
      <c r="M691" s="216">
        <v>0</v>
      </c>
      <c r="N691" s="216">
        <v>0</v>
      </c>
      <c r="O691" s="216">
        <v>16</v>
      </c>
      <c r="P691" s="216">
        <v>1</v>
      </c>
      <c r="Q691" s="216">
        <v>1</v>
      </c>
      <c r="R691" s="216" t="str">
        <f t="shared" si="83"/>
        <v>경작지확장7단계</v>
      </c>
      <c r="S691" s="216">
        <v>7</v>
      </c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  <c r="AG691" s="216"/>
      <c r="AH691" s="216"/>
      <c r="AI691" s="216"/>
      <c r="AJ691" s="216"/>
      <c r="AK691" s="216"/>
    </row>
    <row r="692" spans="1:37" s="66" customFormat="1">
      <c r="A692" s="216"/>
      <c r="B692" s="216">
        <v>6808</v>
      </c>
      <c r="C692" s="216" t="s">
        <v>723</v>
      </c>
      <c r="D692" s="216" t="s">
        <v>723</v>
      </c>
      <c r="E692" s="216" t="s">
        <v>505</v>
      </c>
      <c r="F692" s="216" t="s">
        <v>3454</v>
      </c>
      <c r="G692" s="216">
        <v>0</v>
      </c>
      <c r="H692" s="216">
        <v>0</v>
      </c>
      <c r="I692" s="216" t="s">
        <v>506</v>
      </c>
      <c r="J692" s="216">
        <v>0</v>
      </c>
      <c r="K692" s="216">
        <v>16</v>
      </c>
      <c r="L692" s="216">
        <v>0</v>
      </c>
      <c r="M692" s="216">
        <v>0</v>
      </c>
      <c r="N692" s="216">
        <v>0</v>
      </c>
      <c r="O692" s="216">
        <v>18</v>
      </c>
      <c r="P692" s="216">
        <v>1</v>
      </c>
      <c r="Q692" s="216">
        <v>1</v>
      </c>
      <c r="R692" s="216" t="str">
        <f t="shared" si="83"/>
        <v>경작지확장8단계</v>
      </c>
      <c r="S692" s="216">
        <v>8</v>
      </c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</row>
    <row r="693" spans="1:37" s="66" customFormat="1">
      <c r="A693" s="216"/>
      <c r="B693" s="216">
        <v>6809</v>
      </c>
      <c r="C693" s="216" t="s">
        <v>723</v>
      </c>
      <c r="D693" s="216" t="s">
        <v>723</v>
      </c>
      <c r="E693" s="216" t="s">
        <v>505</v>
      </c>
      <c r="F693" s="216" t="s">
        <v>3455</v>
      </c>
      <c r="G693" s="216">
        <v>0</v>
      </c>
      <c r="H693" s="216">
        <v>0</v>
      </c>
      <c r="I693" s="216" t="s">
        <v>506</v>
      </c>
      <c r="J693" s="216">
        <v>0</v>
      </c>
      <c r="K693" s="216">
        <v>16</v>
      </c>
      <c r="L693" s="216">
        <v>0</v>
      </c>
      <c r="M693" s="216">
        <v>0</v>
      </c>
      <c r="N693" s="216">
        <v>0</v>
      </c>
      <c r="O693" s="216">
        <v>20</v>
      </c>
      <c r="P693" s="216">
        <v>1</v>
      </c>
      <c r="Q693" s="216">
        <v>1</v>
      </c>
      <c r="R693" s="216" t="str">
        <f t="shared" si="83"/>
        <v>경작지확장9단계</v>
      </c>
      <c r="S693" s="216">
        <v>9</v>
      </c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</row>
    <row r="694" spans="1:37" s="66" customFormat="1">
      <c r="A694" s="216"/>
      <c r="B694" s="216">
        <v>6810</v>
      </c>
      <c r="C694" s="216" t="s">
        <v>723</v>
      </c>
      <c r="D694" s="216" t="s">
        <v>723</v>
      </c>
      <c r="E694" s="216" t="s">
        <v>505</v>
      </c>
      <c r="F694" s="216" t="s">
        <v>3456</v>
      </c>
      <c r="G694" s="216">
        <v>0</v>
      </c>
      <c r="H694" s="216">
        <v>0</v>
      </c>
      <c r="I694" s="216" t="s">
        <v>506</v>
      </c>
      <c r="J694" s="216">
        <v>0</v>
      </c>
      <c r="K694" s="216">
        <v>16</v>
      </c>
      <c r="L694" s="216">
        <v>0</v>
      </c>
      <c r="M694" s="216">
        <v>0</v>
      </c>
      <c r="N694" s="216">
        <v>0</v>
      </c>
      <c r="O694" s="216">
        <v>22</v>
      </c>
      <c r="P694" s="216">
        <v>1</v>
      </c>
      <c r="Q694" s="216">
        <v>1</v>
      </c>
      <c r="R694" s="216" t="str">
        <f t="shared" ref="R694:R695" si="84">F694</f>
        <v>경작지확장10단계</v>
      </c>
      <c r="S694" s="216">
        <v>10</v>
      </c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</row>
    <row r="695" spans="1:37" s="66" customFormat="1">
      <c r="A695" s="216"/>
      <c r="B695" s="216">
        <v>6811</v>
      </c>
      <c r="C695" s="216" t="s">
        <v>723</v>
      </c>
      <c r="D695" s="216" t="s">
        <v>723</v>
      </c>
      <c r="E695" s="216" t="s">
        <v>505</v>
      </c>
      <c r="F695" s="216" t="s">
        <v>3457</v>
      </c>
      <c r="G695" s="216">
        <v>0</v>
      </c>
      <c r="H695" s="216">
        <v>0</v>
      </c>
      <c r="I695" s="216" t="s">
        <v>506</v>
      </c>
      <c r="J695" s="216">
        <v>0</v>
      </c>
      <c r="K695" s="216">
        <v>16</v>
      </c>
      <c r="L695" s="216">
        <v>0</v>
      </c>
      <c r="M695" s="216">
        <v>0</v>
      </c>
      <c r="N695" s="216">
        <v>0</v>
      </c>
      <c r="O695" s="216">
        <v>24</v>
      </c>
      <c r="P695" s="216">
        <v>1</v>
      </c>
      <c r="Q695" s="216">
        <v>1</v>
      </c>
      <c r="R695" s="216" t="str">
        <f t="shared" si="84"/>
        <v>경작지확장11단계</v>
      </c>
      <c r="S695" s="216">
        <v>11</v>
      </c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</row>
    <row r="696" spans="1:37" s="66" customFormat="1">
      <c r="A696" s="197" t="s">
        <v>3458</v>
      </c>
      <c r="B696" s="197"/>
      <c r="C696" s="197"/>
      <c r="D696" s="197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 t="s">
        <v>3459</v>
      </c>
      <c r="T696" s="197" t="s">
        <v>3460</v>
      </c>
      <c r="U696" s="197" t="s">
        <v>3461</v>
      </c>
      <c r="V696" s="197" t="s">
        <v>3462</v>
      </c>
      <c r="W696" s="197"/>
      <c r="X696" s="197" t="s">
        <v>3463</v>
      </c>
      <c r="Y696" s="197" t="s">
        <v>3464</v>
      </c>
      <c r="Z696" s="197" t="s">
        <v>3588</v>
      </c>
      <c r="AA696" s="197" t="s">
        <v>3589</v>
      </c>
      <c r="AB696" s="197" t="s">
        <v>3596</v>
      </c>
      <c r="AC696" s="197" t="s">
        <v>3590</v>
      </c>
      <c r="AD696" s="197" t="s">
        <v>3597</v>
      </c>
      <c r="AE696" s="197"/>
      <c r="AF696" s="197"/>
      <c r="AG696" s="216"/>
      <c r="AH696" s="216"/>
      <c r="AI696" s="216"/>
      <c r="AJ696" s="216"/>
      <c r="AK696" s="216"/>
    </row>
    <row r="697" spans="1:37" s="66" customFormat="1">
      <c r="A697" s="157" t="s">
        <v>3465</v>
      </c>
      <c r="B697" s="157" t="s">
        <v>687</v>
      </c>
      <c r="C697" s="157" t="s">
        <v>471</v>
      </c>
      <c r="D697" s="157" t="s">
        <v>710</v>
      </c>
      <c r="E697" s="157" t="s">
        <v>711</v>
      </c>
      <c r="F697" s="157" t="s">
        <v>712</v>
      </c>
      <c r="G697" s="157" t="s">
        <v>713</v>
      </c>
      <c r="H697" s="157" t="s">
        <v>714</v>
      </c>
      <c r="I697" s="157" t="s">
        <v>450</v>
      </c>
      <c r="J697" s="157" t="s">
        <v>715</v>
      </c>
      <c r="K697" s="157" t="s">
        <v>716</v>
      </c>
      <c r="L697" s="157" t="s">
        <v>717</v>
      </c>
      <c r="M697" s="157" t="s">
        <v>718</v>
      </c>
      <c r="N697" s="157" t="s">
        <v>3431</v>
      </c>
      <c r="O697" s="157" t="s">
        <v>3416</v>
      </c>
      <c r="P697" s="157" t="s">
        <v>721</v>
      </c>
      <c r="Q697" s="157" t="s">
        <v>722</v>
      </c>
      <c r="R697" s="157" t="s">
        <v>3419</v>
      </c>
      <c r="S697" s="157" t="s">
        <v>3466</v>
      </c>
      <c r="T697" s="157" t="s">
        <v>3467</v>
      </c>
      <c r="U697" s="157" t="s">
        <v>3468</v>
      </c>
      <c r="V697" s="157" t="s">
        <v>3469</v>
      </c>
      <c r="W697" s="223" t="s">
        <v>3470</v>
      </c>
      <c r="X697" s="157" t="s">
        <v>3471</v>
      </c>
      <c r="Y697" s="157" t="s">
        <v>3472</v>
      </c>
      <c r="Z697" s="157" t="s">
        <v>3616</v>
      </c>
      <c r="AA697" s="157" t="s">
        <v>3617</v>
      </c>
      <c r="AB697" s="157" t="s">
        <v>3618</v>
      </c>
      <c r="AC697" s="157" t="s">
        <v>3640</v>
      </c>
      <c r="AD697" s="157" t="s">
        <v>3619</v>
      </c>
      <c r="AE697" s="157" t="s">
        <v>3987</v>
      </c>
      <c r="AF697" s="157"/>
      <c r="AG697" s="216"/>
      <c r="AH697" s="216"/>
      <c r="AI697" s="216"/>
      <c r="AJ697" s="216"/>
      <c r="AK697" s="216"/>
    </row>
    <row r="698" spans="1:37" s="66" customFormat="1">
      <c r="A698" s="216"/>
      <c r="B698" s="216">
        <v>6900</v>
      </c>
      <c r="C698" s="216" t="s">
        <v>1244</v>
      </c>
      <c r="D698" s="216" t="s">
        <v>1244</v>
      </c>
      <c r="E698" s="216" t="s">
        <v>505</v>
      </c>
      <c r="F698" s="219" t="str">
        <f>lng_iteminfo!$O672</f>
        <v>건강 목장</v>
      </c>
      <c r="G698" s="216">
        <v>1</v>
      </c>
      <c r="H698" s="216">
        <v>0</v>
      </c>
      <c r="I698" s="216" t="s">
        <v>506</v>
      </c>
      <c r="J698" s="216">
        <v>0</v>
      </c>
      <c r="K698" s="216">
        <v>16</v>
      </c>
      <c r="L698" s="216">
        <v>1</v>
      </c>
      <c r="M698" s="216">
        <v>0</v>
      </c>
      <c r="N698" s="240">
        <v>900</v>
      </c>
      <c r="O698" s="216">
        <v>0</v>
      </c>
      <c r="P698" s="216">
        <v>1</v>
      </c>
      <c r="Q698" s="240">
        <v>900</v>
      </c>
      <c r="R698" s="216" t="str">
        <f>F698</f>
        <v>건강 목장</v>
      </c>
      <c r="S698" s="216">
        <v>30</v>
      </c>
      <c r="T698" s="240">
        <v>60</v>
      </c>
      <c r="U698" s="216">
        <v>2015</v>
      </c>
      <c r="V698" s="216">
        <v>5</v>
      </c>
      <c r="W698" s="77" t="s">
        <v>1936</v>
      </c>
      <c r="X698" s="319">
        <v>1</v>
      </c>
      <c r="Y698" s="216">
        <v>-1</v>
      </c>
      <c r="Z698" s="216">
        <v>-1</v>
      </c>
      <c r="AA698" s="216">
        <v>-1</v>
      </c>
      <c r="AB698" s="216">
        <v>-1</v>
      </c>
      <c r="AC698" s="216">
        <v>-1</v>
      </c>
      <c r="AD698" s="216">
        <v>50</v>
      </c>
      <c r="AE698" s="216">
        <v>1</v>
      </c>
      <c r="AF698" s="216"/>
      <c r="AG698" s="216"/>
      <c r="AH698" s="216"/>
      <c r="AI698" s="216"/>
      <c r="AJ698" s="216"/>
      <c r="AK698" s="216"/>
    </row>
    <row r="699" spans="1:37" s="66" customFormat="1">
      <c r="A699" s="216"/>
      <c r="B699" s="216">
        <v>6901</v>
      </c>
      <c r="C699" s="216" t="s">
        <v>1244</v>
      </c>
      <c r="D699" s="216" t="s">
        <v>1244</v>
      </c>
      <c r="E699" s="216" t="s">
        <v>505</v>
      </c>
      <c r="F699" s="219" t="str">
        <f>lng_iteminfo!$O673</f>
        <v>좋은 목장</v>
      </c>
      <c r="G699" s="216">
        <v>1</v>
      </c>
      <c r="H699" s="216">
        <v>0</v>
      </c>
      <c r="I699" s="216" t="s">
        <v>506</v>
      </c>
      <c r="J699" s="216">
        <v>0</v>
      </c>
      <c r="K699" s="216">
        <v>16</v>
      </c>
      <c r="L699" s="216">
        <v>2</v>
      </c>
      <c r="M699" s="216">
        <v>0</v>
      </c>
      <c r="N699" s="36">
        <v>1000</v>
      </c>
      <c r="O699" s="216">
        <v>0</v>
      </c>
      <c r="P699" s="216">
        <v>1</v>
      </c>
      <c r="Q699" s="36">
        <v>1200</v>
      </c>
      <c r="R699" s="216" t="str">
        <f t="shared" ref="R699:R727" si="85">F699</f>
        <v>좋은 목장</v>
      </c>
      <c r="S699" s="216">
        <v>30</v>
      </c>
      <c r="T699" s="240">
        <v>75</v>
      </c>
      <c r="U699" s="216">
        <v>2015</v>
      </c>
      <c r="V699" s="216">
        <v>5</v>
      </c>
      <c r="W699" s="77" t="s">
        <v>1937</v>
      </c>
      <c r="X699" s="319">
        <v>2</v>
      </c>
      <c r="Y699" s="216">
        <v>6900</v>
      </c>
      <c r="Z699" s="216">
        <v>-1</v>
      </c>
      <c r="AA699" s="216">
        <v>-1</v>
      </c>
      <c r="AB699" s="216">
        <v>-1</v>
      </c>
      <c r="AC699" s="216">
        <v>-1</v>
      </c>
      <c r="AD699" s="216">
        <v>50</v>
      </c>
      <c r="AE699" s="322">
        <v>1</v>
      </c>
      <c r="AF699" s="216"/>
      <c r="AG699" s="216"/>
      <c r="AH699" s="216"/>
      <c r="AI699" s="216"/>
      <c r="AJ699" s="216"/>
      <c r="AK699" s="216"/>
    </row>
    <row r="700" spans="1:37" s="66" customFormat="1">
      <c r="A700" s="216"/>
      <c r="B700" s="216">
        <v>6902</v>
      </c>
      <c r="C700" s="216" t="s">
        <v>1244</v>
      </c>
      <c r="D700" s="216" t="s">
        <v>1244</v>
      </c>
      <c r="E700" s="216" t="s">
        <v>505</v>
      </c>
      <c r="F700" s="219" t="str">
        <f>lng_iteminfo!$O674</f>
        <v>따끈따끈 목장</v>
      </c>
      <c r="G700" s="216">
        <v>1</v>
      </c>
      <c r="H700" s="216">
        <v>0</v>
      </c>
      <c r="I700" s="216" t="s">
        <v>506</v>
      </c>
      <c r="J700" s="216">
        <v>0</v>
      </c>
      <c r="K700" s="216">
        <v>16</v>
      </c>
      <c r="L700" s="216">
        <v>3</v>
      </c>
      <c r="M700" s="216">
        <v>0</v>
      </c>
      <c r="N700" s="36">
        <v>1400</v>
      </c>
      <c r="O700" s="216">
        <v>0</v>
      </c>
      <c r="P700" s="216">
        <v>1</v>
      </c>
      <c r="Q700" s="36">
        <v>1600</v>
      </c>
      <c r="R700" s="216" t="str">
        <f t="shared" si="85"/>
        <v>따끈따끈 목장</v>
      </c>
      <c r="S700" s="216">
        <v>30</v>
      </c>
      <c r="T700" s="240">
        <v>90</v>
      </c>
      <c r="U700" s="216">
        <v>2015</v>
      </c>
      <c r="V700" s="216">
        <v>5</v>
      </c>
      <c r="W700" s="77" t="s">
        <v>1938</v>
      </c>
      <c r="X700" s="319">
        <v>3</v>
      </c>
      <c r="Y700" s="216">
        <v>6901</v>
      </c>
      <c r="Z700" s="216">
        <v>-1</v>
      </c>
      <c r="AA700" s="216">
        <v>-1</v>
      </c>
      <c r="AB700" s="216">
        <v>-1</v>
      </c>
      <c r="AC700" s="216">
        <v>-1</v>
      </c>
      <c r="AD700" s="216">
        <v>50</v>
      </c>
      <c r="AE700" s="322">
        <v>1</v>
      </c>
      <c r="AF700" s="216"/>
      <c r="AG700" s="216"/>
      <c r="AH700" s="216"/>
      <c r="AI700" s="216"/>
      <c r="AJ700" s="216"/>
      <c r="AK700" s="216"/>
    </row>
    <row r="701" spans="1:37" s="66" customFormat="1">
      <c r="A701" s="216"/>
      <c r="B701" s="216">
        <v>6903</v>
      </c>
      <c r="C701" s="216" t="s">
        <v>1244</v>
      </c>
      <c r="D701" s="216" t="s">
        <v>1244</v>
      </c>
      <c r="E701" s="216" t="s">
        <v>505</v>
      </c>
      <c r="F701" s="219" t="str">
        <f>lng_iteminfo!$O675</f>
        <v>낙농 목장</v>
      </c>
      <c r="G701" s="216">
        <v>1</v>
      </c>
      <c r="H701" s="216">
        <v>0</v>
      </c>
      <c r="I701" s="216" t="s">
        <v>506</v>
      </c>
      <c r="J701" s="216">
        <v>0</v>
      </c>
      <c r="K701" s="216">
        <v>16</v>
      </c>
      <c r="L701" s="216">
        <v>4</v>
      </c>
      <c r="M701" s="216">
        <v>0</v>
      </c>
      <c r="N701" s="36">
        <v>1800</v>
      </c>
      <c r="O701" s="216">
        <v>0</v>
      </c>
      <c r="P701" s="216">
        <v>1</v>
      </c>
      <c r="Q701" s="36">
        <v>2100</v>
      </c>
      <c r="R701" s="216" t="str">
        <f t="shared" si="85"/>
        <v>낙농 목장</v>
      </c>
      <c r="S701" s="216">
        <v>45</v>
      </c>
      <c r="T701" s="240">
        <v>105</v>
      </c>
      <c r="U701" s="216">
        <v>2015</v>
      </c>
      <c r="V701" s="216">
        <v>5</v>
      </c>
      <c r="W701" s="77" t="s">
        <v>1939</v>
      </c>
      <c r="X701" s="319">
        <v>100</v>
      </c>
      <c r="Y701" s="216">
        <v>6902</v>
      </c>
      <c r="Z701" s="216">
        <v>-1</v>
      </c>
      <c r="AA701" s="216">
        <v>-1</v>
      </c>
      <c r="AB701" s="216">
        <v>-1</v>
      </c>
      <c r="AC701" s="216">
        <v>-1</v>
      </c>
      <c r="AD701" s="216">
        <v>50</v>
      </c>
      <c r="AE701" s="322">
        <v>1</v>
      </c>
      <c r="AG701" s="216"/>
      <c r="AH701" s="216"/>
      <c r="AI701" s="216"/>
      <c r="AJ701" s="216"/>
      <c r="AK701" s="216"/>
    </row>
    <row r="702" spans="1:37" s="66" customFormat="1">
      <c r="A702" s="216"/>
      <c r="B702" s="216">
        <v>6904</v>
      </c>
      <c r="C702" s="216" t="s">
        <v>1244</v>
      </c>
      <c r="D702" s="216" t="s">
        <v>1244</v>
      </c>
      <c r="E702" s="216" t="s">
        <v>505</v>
      </c>
      <c r="F702" s="219" t="str">
        <f>lng_iteminfo!$O676</f>
        <v>코코아 목장</v>
      </c>
      <c r="G702" s="216">
        <v>1</v>
      </c>
      <c r="H702" s="216">
        <v>0</v>
      </c>
      <c r="I702" s="216" t="s">
        <v>506</v>
      </c>
      <c r="J702" s="216">
        <v>0</v>
      </c>
      <c r="K702" s="216">
        <v>16</v>
      </c>
      <c r="L702" s="216">
        <v>5</v>
      </c>
      <c r="M702" s="216">
        <v>0</v>
      </c>
      <c r="N702" s="36">
        <v>2300</v>
      </c>
      <c r="O702" s="216">
        <v>0</v>
      </c>
      <c r="P702" s="216">
        <v>1</v>
      </c>
      <c r="Q702" s="36">
        <v>2600</v>
      </c>
      <c r="R702" s="216" t="str">
        <f t="shared" si="85"/>
        <v>코코아 목장</v>
      </c>
      <c r="S702" s="216">
        <v>45</v>
      </c>
      <c r="T702" s="240">
        <v>120</v>
      </c>
      <c r="U702" s="216">
        <v>2015</v>
      </c>
      <c r="V702" s="216">
        <v>5</v>
      </c>
      <c r="W702" s="77" t="s">
        <v>1940</v>
      </c>
      <c r="X702" s="319">
        <v>4</v>
      </c>
      <c r="Y702" s="216">
        <v>6903</v>
      </c>
      <c r="Z702" s="216">
        <v>-1</v>
      </c>
      <c r="AA702" s="216">
        <v>-1</v>
      </c>
      <c r="AB702" s="216">
        <v>-1</v>
      </c>
      <c r="AC702" s="216">
        <v>-1</v>
      </c>
      <c r="AD702" s="216">
        <v>50</v>
      </c>
      <c r="AE702" s="322">
        <v>1</v>
      </c>
      <c r="AG702" s="216"/>
      <c r="AH702" s="216"/>
      <c r="AI702" s="216"/>
      <c r="AJ702" s="216"/>
      <c r="AK702" s="216"/>
    </row>
    <row r="703" spans="1:37" s="66" customFormat="1">
      <c r="A703" s="216"/>
      <c r="B703" s="216">
        <v>6905</v>
      </c>
      <c r="C703" s="216" t="s">
        <v>1244</v>
      </c>
      <c r="D703" s="216" t="s">
        <v>1244</v>
      </c>
      <c r="E703" s="216" t="s">
        <v>505</v>
      </c>
      <c r="F703" s="219" t="str">
        <f>lng_iteminfo!$O677</f>
        <v>달콤달콤 목장</v>
      </c>
      <c r="G703" s="216">
        <v>1</v>
      </c>
      <c r="H703" s="216">
        <v>0</v>
      </c>
      <c r="I703" s="216" t="s">
        <v>506</v>
      </c>
      <c r="J703" s="216">
        <v>0</v>
      </c>
      <c r="K703" s="216">
        <v>16</v>
      </c>
      <c r="L703" s="216">
        <v>6</v>
      </c>
      <c r="M703" s="216">
        <v>0</v>
      </c>
      <c r="N703" s="36">
        <v>2700</v>
      </c>
      <c r="O703" s="216">
        <v>0</v>
      </c>
      <c r="P703" s="216">
        <v>1</v>
      </c>
      <c r="Q703" s="36">
        <v>3100</v>
      </c>
      <c r="R703" s="216" t="str">
        <f t="shared" si="85"/>
        <v>달콤달콤 목장</v>
      </c>
      <c r="S703" s="216">
        <v>45</v>
      </c>
      <c r="T703" s="240">
        <v>135</v>
      </c>
      <c r="U703" s="216">
        <v>2015</v>
      </c>
      <c r="V703" s="216">
        <v>5</v>
      </c>
      <c r="W703" s="122" t="s">
        <v>1941</v>
      </c>
      <c r="X703" s="319">
        <v>101</v>
      </c>
      <c r="Y703" s="216">
        <v>6904</v>
      </c>
      <c r="Z703" s="216">
        <v>-1</v>
      </c>
      <c r="AA703" s="216">
        <v>-1</v>
      </c>
      <c r="AB703" s="216">
        <v>-1</v>
      </c>
      <c r="AC703" s="216">
        <v>-1</v>
      </c>
      <c r="AD703" s="216">
        <v>50</v>
      </c>
      <c r="AE703" s="322">
        <v>1</v>
      </c>
      <c r="AF703" s="216"/>
      <c r="AG703" s="216"/>
      <c r="AH703" s="216"/>
      <c r="AI703" s="216"/>
      <c r="AJ703" s="216"/>
      <c r="AK703" s="216"/>
    </row>
    <row r="704" spans="1:37" s="66" customFormat="1">
      <c r="A704" s="216"/>
      <c r="B704" s="216">
        <v>6906</v>
      </c>
      <c r="C704" s="216" t="s">
        <v>1244</v>
      </c>
      <c r="D704" s="216" t="s">
        <v>1244</v>
      </c>
      <c r="E704" s="216" t="s">
        <v>505</v>
      </c>
      <c r="F704" s="219" t="str">
        <f>lng_iteminfo!$O678</f>
        <v>얼음 목장</v>
      </c>
      <c r="G704" s="216">
        <v>1</v>
      </c>
      <c r="H704" s="216">
        <v>0</v>
      </c>
      <c r="I704" s="216" t="s">
        <v>506</v>
      </c>
      <c r="J704" s="216">
        <v>0</v>
      </c>
      <c r="K704" s="216">
        <v>16</v>
      </c>
      <c r="L704" s="216">
        <v>7</v>
      </c>
      <c r="M704" s="216">
        <v>0</v>
      </c>
      <c r="N704" s="36">
        <v>3600</v>
      </c>
      <c r="O704" s="216">
        <v>0</v>
      </c>
      <c r="P704" s="216">
        <v>1</v>
      </c>
      <c r="Q704" s="36">
        <v>3600</v>
      </c>
      <c r="R704" s="216" t="str">
        <f t="shared" si="85"/>
        <v>얼음 목장</v>
      </c>
      <c r="S704" s="216">
        <v>60</v>
      </c>
      <c r="T704" s="240">
        <v>150</v>
      </c>
      <c r="U704" s="216">
        <v>2015</v>
      </c>
      <c r="V704" s="216">
        <v>5</v>
      </c>
      <c r="W704" s="77" t="s">
        <v>1942</v>
      </c>
      <c r="X704" s="319">
        <v>5</v>
      </c>
      <c r="Y704" s="216">
        <v>6905</v>
      </c>
      <c r="Z704" s="216">
        <v>-1</v>
      </c>
      <c r="AA704" s="216">
        <v>-1</v>
      </c>
      <c r="AB704" s="216">
        <v>-1</v>
      </c>
      <c r="AC704" s="216">
        <v>-1</v>
      </c>
      <c r="AD704" s="216">
        <v>50</v>
      </c>
      <c r="AE704" s="322">
        <v>1</v>
      </c>
      <c r="AF704" s="216"/>
      <c r="AG704" s="216"/>
      <c r="AH704" s="216"/>
      <c r="AI704" s="216"/>
      <c r="AJ704" s="216"/>
      <c r="AK704" s="216"/>
    </row>
    <row r="705" spans="1:37" s="66" customFormat="1">
      <c r="A705" s="216"/>
      <c r="B705" s="216">
        <v>6907</v>
      </c>
      <c r="C705" s="216" t="s">
        <v>1244</v>
      </c>
      <c r="D705" s="216" t="s">
        <v>1244</v>
      </c>
      <c r="E705" s="216" t="s">
        <v>505</v>
      </c>
      <c r="F705" s="219" t="str">
        <f>lng_iteminfo!$O679</f>
        <v>연유 목장</v>
      </c>
      <c r="G705" s="216">
        <v>1</v>
      </c>
      <c r="H705" s="216">
        <v>0</v>
      </c>
      <c r="I705" s="216" t="s">
        <v>506</v>
      </c>
      <c r="J705" s="216">
        <v>0</v>
      </c>
      <c r="K705" s="216">
        <v>16</v>
      </c>
      <c r="L705" s="216">
        <v>8</v>
      </c>
      <c r="M705" s="216">
        <v>0</v>
      </c>
      <c r="N705" s="36">
        <v>4100</v>
      </c>
      <c r="O705" s="216">
        <v>0</v>
      </c>
      <c r="P705" s="216">
        <v>1</v>
      </c>
      <c r="Q705" s="36">
        <v>4100</v>
      </c>
      <c r="R705" s="216" t="str">
        <f t="shared" si="85"/>
        <v>연유 목장</v>
      </c>
      <c r="S705" s="216">
        <v>60</v>
      </c>
      <c r="T705" s="240">
        <v>165</v>
      </c>
      <c r="U705" s="216">
        <v>2015</v>
      </c>
      <c r="V705" s="216">
        <v>5</v>
      </c>
      <c r="W705" s="223" t="s">
        <v>1943</v>
      </c>
      <c r="X705" s="319">
        <v>102</v>
      </c>
      <c r="Y705" s="216">
        <v>6906</v>
      </c>
      <c r="Z705" s="216">
        <v>-1</v>
      </c>
      <c r="AA705" s="216">
        <v>-1</v>
      </c>
      <c r="AB705" s="216">
        <v>-1</v>
      </c>
      <c r="AC705" s="216">
        <v>-1</v>
      </c>
      <c r="AD705" s="216">
        <v>50</v>
      </c>
      <c r="AE705" s="322">
        <v>1</v>
      </c>
      <c r="AF705" s="216"/>
      <c r="AG705" s="216"/>
      <c r="AH705" s="216"/>
      <c r="AI705" s="216"/>
      <c r="AJ705" s="216"/>
      <c r="AK705" s="216"/>
    </row>
    <row r="706" spans="1:37" s="66" customFormat="1">
      <c r="A706" s="216"/>
      <c r="B706" s="216">
        <v>6908</v>
      </c>
      <c r="C706" s="216" t="s">
        <v>1244</v>
      </c>
      <c r="D706" s="216" t="s">
        <v>1244</v>
      </c>
      <c r="E706" s="216" t="s">
        <v>505</v>
      </c>
      <c r="F706" s="219" t="str">
        <f>lng_iteminfo!$O680</f>
        <v>생크림 목장</v>
      </c>
      <c r="G706" s="216">
        <v>1</v>
      </c>
      <c r="H706" s="216">
        <v>0</v>
      </c>
      <c r="I706" s="216" t="s">
        <v>506</v>
      </c>
      <c r="J706" s="216">
        <v>0</v>
      </c>
      <c r="K706" s="216">
        <v>16</v>
      </c>
      <c r="L706" s="216">
        <v>9</v>
      </c>
      <c r="M706" s="216">
        <v>0</v>
      </c>
      <c r="N706" s="36">
        <v>4600</v>
      </c>
      <c r="O706" s="216">
        <v>0</v>
      </c>
      <c r="P706" s="216">
        <v>1</v>
      </c>
      <c r="Q706" s="36">
        <v>4600</v>
      </c>
      <c r="R706" s="216" t="str">
        <f t="shared" si="85"/>
        <v>생크림 목장</v>
      </c>
      <c r="S706" s="216">
        <v>60</v>
      </c>
      <c r="T706" s="240">
        <v>180</v>
      </c>
      <c r="U706" s="216">
        <v>2015</v>
      </c>
      <c r="V706" s="216">
        <v>5</v>
      </c>
      <c r="W706" s="77" t="s">
        <v>1944</v>
      </c>
      <c r="X706" s="319">
        <v>6</v>
      </c>
      <c r="Y706" s="216">
        <v>6907</v>
      </c>
      <c r="Z706" s="216">
        <v>-1</v>
      </c>
      <c r="AA706" s="216">
        <v>-1</v>
      </c>
      <c r="AB706" s="216">
        <v>-1</v>
      </c>
      <c r="AC706" s="216">
        <v>-1</v>
      </c>
      <c r="AD706" s="216">
        <v>50</v>
      </c>
      <c r="AE706" s="322">
        <v>1</v>
      </c>
      <c r="AF706" s="216"/>
      <c r="AG706" s="216"/>
      <c r="AH706" s="216"/>
      <c r="AI706" s="216"/>
      <c r="AJ706" s="216"/>
      <c r="AK706" s="216"/>
    </row>
    <row r="707" spans="1:37" s="66" customFormat="1">
      <c r="A707" s="216"/>
      <c r="B707" s="216">
        <v>6909</v>
      </c>
      <c r="C707" s="216" t="s">
        <v>1244</v>
      </c>
      <c r="D707" s="216" t="s">
        <v>1244</v>
      </c>
      <c r="E707" s="216" t="s">
        <v>505</v>
      </c>
      <c r="F707" s="219" t="str">
        <f>lng_iteminfo!$O681</f>
        <v>슈가 파우더 목장</v>
      </c>
      <c r="G707" s="216">
        <v>1</v>
      </c>
      <c r="H707" s="216">
        <v>0</v>
      </c>
      <c r="I707" s="216" t="s">
        <v>506</v>
      </c>
      <c r="J707" s="216">
        <v>0</v>
      </c>
      <c r="K707" s="216">
        <v>16</v>
      </c>
      <c r="L707" s="216">
        <v>10</v>
      </c>
      <c r="M707" s="216">
        <v>0</v>
      </c>
      <c r="N707" s="36">
        <v>5100</v>
      </c>
      <c r="O707" s="216">
        <v>0</v>
      </c>
      <c r="P707" s="216">
        <v>1</v>
      </c>
      <c r="Q707" s="36">
        <v>5100</v>
      </c>
      <c r="R707" s="216" t="str">
        <f t="shared" si="85"/>
        <v>슈가 파우더 목장</v>
      </c>
      <c r="S707" s="216">
        <v>75</v>
      </c>
      <c r="T707" s="240">
        <v>195</v>
      </c>
      <c r="U707" s="216">
        <v>2015</v>
      </c>
      <c r="V707" s="216">
        <v>5</v>
      </c>
      <c r="W707" s="77" t="s">
        <v>1945</v>
      </c>
      <c r="X707" s="319">
        <v>103</v>
      </c>
      <c r="Y707" s="216">
        <v>6908</v>
      </c>
      <c r="Z707" s="216">
        <v>-1</v>
      </c>
      <c r="AA707" s="216">
        <v>-1</v>
      </c>
      <c r="AB707" s="216">
        <v>-1</v>
      </c>
      <c r="AC707" s="216">
        <v>-1</v>
      </c>
      <c r="AD707" s="216">
        <v>50</v>
      </c>
      <c r="AE707" s="322">
        <v>1</v>
      </c>
      <c r="AF707" s="216"/>
      <c r="AG707" s="216"/>
      <c r="AH707" s="216"/>
      <c r="AI707" s="216"/>
      <c r="AJ707" s="216"/>
      <c r="AK707" s="216"/>
    </row>
    <row r="708" spans="1:37" s="66" customFormat="1">
      <c r="A708" s="216"/>
      <c r="B708" s="216">
        <v>6910</v>
      </c>
      <c r="C708" s="216" t="s">
        <v>1244</v>
      </c>
      <c r="D708" s="216" t="s">
        <v>1244</v>
      </c>
      <c r="E708" s="216" t="s">
        <v>505</v>
      </c>
      <c r="F708" s="219" t="str">
        <f>lng_iteminfo!$O682</f>
        <v>하얀 목장</v>
      </c>
      <c r="G708" s="216">
        <v>1</v>
      </c>
      <c r="H708" s="216">
        <v>0</v>
      </c>
      <c r="I708" s="216" t="s">
        <v>506</v>
      </c>
      <c r="J708" s="216">
        <v>0</v>
      </c>
      <c r="K708" s="216">
        <v>16</v>
      </c>
      <c r="L708" s="216">
        <v>11</v>
      </c>
      <c r="M708" s="216">
        <v>0</v>
      </c>
      <c r="N708" s="36">
        <v>5600</v>
      </c>
      <c r="O708" s="216">
        <v>0</v>
      </c>
      <c r="P708" s="216">
        <v>1</v>
      </c>
      <c r="Q708" s="36">
        <v>5600</v>
      </c>
      <c r="R708" s="216" t="str">
        <f t="shared" si="85"/>
        <v>하얀 목장</v>
      </c>
      <c r="S708" s="216">
        <v>75</v>
      </c>
      <c r="T708" s="240">
        <v>210</v>
      </c>
      <c r="U708" s="216">
        <v>2015</v>
      </c>
      <c r="V708" s="216">
        <v>5</v>
      </c>
      <c r="W708" s="77" t="s">
        <v>1946</v>
      </c>
      <c r="X708" s="319">
        <v>201</v>
      </c>
      <c r="Y708" s="216">
        <v>6909</v>
      </c>
      <c r="Z708" s="216">
        <v>-1</v>
      </c>
      <c r="AA708" s="216">
        <v>-1</v>
      </c>
      <c r="AB708" s="216">
        <v>-1</v>
      </c>
      <c r="AC708" s="216">
        <v>-1</v>
      </c>
      <c r="AD708" s="216">
        <v>50</v>
      </c>
      <c r="AE708" s="322">
        <v>1</v>
      </c>
      <c r="AF708" s="216"/>
      <c r="AG708" s="216"/>
      <c r="AH708" s="216"/>
      <c r="AI708" s="216"/>
      <c r="AJ708" s="216"/>
      <c r="AK708" s="216"/>
    </row>
    <row r="709" spans="1:37" s="193" customFormat="1">
      <c r="B709" s="193">
        <v>6911</v>
      </c>
      <c r="C709" s="193" t="s">
        <v>1244</v>
      </c>
      <c r="D709" s="193" t="s">
        <v>1244</v>
      </c>
      <c r="E709" s="193" t="s">
        <v>505</v>
      </c>
      <c r="F709" s="193" t="str">
        <f>lng_iteminfo!$O683</f>
        <v>무가당 목장</v>
      </c>
      <c r="G709" s="193">
        <v>1</v>
      </c>
      <c r="H709" s="193">
        <v>0</v>
      </c>
      <c r="I709" s="193" t="s">
        <v>506</v>
      </c>
      <c r="J709" s="193">
        <v>0</v>
      </c>
      <c r="K709" s="193">
        <v>16</v>
      </c>
      <c r="L709" s="216">
        <v>12</v>
      </c>
      <c r="M709" s="193">
        <v>0</v>
      </c>
      <c r="N709" s="241">
        <v>6200</v>
      </c>
      <c r="O709" s="193">
        <v>0</v>
      </c>
      <c r="P709" s="193">
        <v>1</v>
      </c>
      <c r="Q709" s="241">
        <v>6200</v>
      </c>
      <c r="R709" s="193" t="str">
        <f t="shared" si="85"/>
        <v>무가당 목장</v>
      </c>
      <c r="S709" s="193">
        <v>75</v>
      </c>
      <c r="T709" s="242">
        <v>225</v>
      </c>
      <c r="U709" s="193">
        <v>2015</v>
      </c>
      <c r="V709" s="193">
        <v>5</v>
      </c>
      <c r="W709" s="194" t="s">
        <v>1947</v>
      </c>
      <c r="X709" s="321">
        <v>104</v>
      </c>
      <c r="Y709" s="216">
        <v>6910</v>
      </c>
      <c r="Z709" s="193">
        <v>-1</v>
      </c>
      <c r="AA709" s="193">
        <v>-1</v>
      </c>
      <c r="AB709" s="193">
        <v>-1</v>
      </c>
      <c r="AC709" s="193">
        <v>-1</v>
      </c>
      <c r="AD709" s="193">
        <v>50</v>
      </c>
      <c r="AE709" s="322">
        <v>1</v>
      </c>
    </row>
    <row r="710" spans="1:37" s="193" customFormat="1">
      <c r="B710" s="193">
        <v>6912</v>
      </c>
      <c r="C710" s="193" t="s">
        <v>1244</v>
      </c>
      <c r="D710" s="193" t="s">
        <v>1244</v>
      </c>
      <c r="E710" s="193" t="s">
        <v>505</v>
      </c>
      <c r="F710" s="193" t="str">
        <f>lng_iteminfo!$O684</f>
        <v>새싹 목장</v>
      </c>
      <c r="G710" s="193">
        <v>1</v>
      </c>
      <c r="H710" s="193">
        <v>0</v>
      </c>
      <c r="I710" s="193" t="s">
        <v>506</v>
      </c>
      <c r="J710" s="193">
        <v>0</v>
      </c>
      <c r="K710" s="193">
        <v>16</v>
      </c>
      <c r="L710" s="216">
        <v>13</v>
      </c>
      <c r="M710" s="193">
        <v>0</v>
      </c>
      <c r="N710" s="241">
        <v>6800</v>
      </c>
      <c r="O710" s="193">
        <v>0</v>
      </c>
      <c r="P710" s="193">
        <v>1</v>
      </c>
      <c r="Q710" s="241">
        <v>6800</v>
      </c>
      <c r="R710" s="193" t="str">
        <f t="shared" si="85"/>
        <v>새싹 목장</v>
      </c>
      <c r="S710" s="193">
        <v>90</v>
      </c>
      <c r="T710" s="242">
        <v>240</v>
      </c>
      <c r="U710" s="193">
        <v>2015</v>
      </c>
      <c r="V710" s="193">
        <v>5</v>
      </c>
      <c r="W710" s="194" t="s">
        <v>1948</v>
      </c>
      <c r="X710" s="321">
        <v>202</v>
      </c>
      <c r="Y710" s="216">
        <v>6911</v>
      </c>
      <c r="Z710" s="193">
        <v>-1</v>
      </c>
      <c r="AA710" s="193">
        <v>-1</v>
      </c>
      <c r="AB710" s="193">
        <v>-1</v>
      </c>
      <c r="AC710" s="193">
        <v>-1</v>
      </c>
      <c r="AD710" s="193">
        <v>50</v>
      </c>
      <c r="AE710" s="322">
        <v>1</v>
      </c>
    </row>
    <row r="711" spans="1:37" s="193" customFormat="1">
      <c r="B711" s="193">
        <v>6913</v>
      </c>
      <c r="C711" s="193" t="s">
        <v>1244</v>
      </c>
      <c r="D711" s="193" t="s">
        <v>1244</v>
      </c>
      <c r="E711" s="193" t="s">
        <v>505</v>
      </c>
      <c r="F711" s="193" t="str">
        <f>lng_iteminfo!$O685</f>
        <v>새콤 목장</v>
      </c>
      <c r="G711" s="193">
        <v>1</v>
      </c>
      <c r="H711" s="193">
        <v>0</v>
      </c>
      <c r="I711" s="193" t="s">
        <v>506</v>
      </c>
      <c r="J711" s="193">
        <v>0</v>
      </c>
      <c r="K711" s="193">
        <v>16</v>
      </c>
      <c r="L711" s="216">
        <v>14</v>
      </c>
      <c r="M711" s="193">
        <v>0</v>
      </c>
      <c r="N711" s="241">
        <v>7400</v>
      </c>
      <c r="O711" s="193">
        <v>0</v>
      </c>
      <c r="P711" s="193">
        <v>1</v>
      </c>
      <c r="Q711" s="241">
        <v>7400</v>
      </c>
      <c r="R711" s="193" t="str">
        <f t="shared" si="85"/>
        <v>새콤 목장</v>
      </c>
      <c r="S711" s="193">
        <v>90</v>
      </c>
      <c r="T711" s="242">
        <v>255</v>
      </c>
      <c r="U711" s="193">
        <v>2015</v>
      </c>
      <c r="V711" s="193">
        <v>5</v>
      </c>
      <c r="W711" s="194" t="s">
        <v>1949</v>
      </c>
      <c r="X711" s="321">
        <v>105</v>
      </c>
      <c r="Y711" s="216">
        <v>6912</v>
      </c>
      <c r="Z711" s="193">
        <v>-1</v>
      </c>
      <c r="AA711" s="193">
        <v>-1</v>
      </c>
      <c r="AB711" s="193">
        <v>-1</v>
      </c>
      <c r="AC711" s="193">
        <v>-1</v>
      </c>
      <c r="AD711" s="193">
        <v>50</v>
      </c>
      <c r="AE711" s="322">
        <v>1</v>
      </c>
    </row>
    <row r="712" spans="1:37" s="165" customFormat="1">
      <c r="A712" s="197"/>
      <c r="B712" s="197">
        <v>6914</v>
      </c>
      <c r="C712" s="197" t="s">
        <v>1244</v>
      </c>
      <c r="D712" s="197" t="s">
        <v>1244</v>
      </c>
      <c r="E712" s="197" t="s">
        <v>505</v>
      </c>
      <c r="F712" s="197" t="str">
        <f>lng_iteminfo!$O686</f>
        <v>고소한 목장</v>
      </c>
      <c r="G712" s="197">
        <v>1</v>
      </c>
      <c r="H712" s="197">
        <v>0</v>
      </c>
      <c r="I712" s="197" t="s">
        <v>506</v>
      </c>
      <c r="J712" s="197">
        <v>0</v>
      </c>
      <c r="K712" s="197">
        <v>16</v>
      </c>
      <c r="L712" s="216">
        <v>15</v>
      </c>
      <c r="M712" s="197">
        <v>0</v>
      </c>
      <c r="N712" s="243">
        <v>8000</v>
      </c>
      <c r="O712" s="197">
        <v>0</v>
      </c>
      <c r="P712" s="197">
        <v>1</v>
      </c>
      <c r="Q712" s="243">
        <v>8000</v>
      </c>
      <c r="R712" s="197" t="str">
        <f t="shared" si="85"/>
        <v>고소한 목장</v>
      </c>
      <c r="S712" s="197">
        <v>90</v>
      </c>
      <c r="T712" s="244">
        <v>270</v>
      </c>
      <c r="U712" s="197">
        <v>2015</v>
      </c>
      <c r="V712" s="197">
        <v>5</v>
      </c>
      <c r="W712" s="195" t="s">
        <v>1950</v>
      </c>
      <c r="X712" s="320">
        <v>9</v>
      </c>
      <c r="Y712" s="216">
        <v>6913</v>
      </c>
      <c r="Z712" s="197">
        <v>-1</v>
      </c>
      <c r="AA712" s="197">
        <v>-1</v>
      </c>
      <c r="AB712" s="197">
        <v>-1</v>
      </c>
      <c r="AC712" s="197">
        <v>-1</v>
      </c>
      <c r="AD712" s="197">
        <v>50</v>
      </c>
      <c r="AE712" s="322">
        <v>1</v>
      </c>
      <c r="AF712" s="197"/>
      <c r="AG712" s="197"/>
      <c r="AH712" s="197"/>
      <c r="AI712" s="197"/>
      <c r="AJ712" s="197"/>
      <c r="AK712" s="197"/>
    </row>
    <row r="713" spans="1:37" s="165" customFormat="1">
      <c r="A713" s="197"/>
      <c r="B713" s="197">
        <v>6915</v>
      </c>
      <c r="C713" s="197" t="s">
        <v>1244</v>
      </c>
      <c r="D713" s="197" t="s">
        <v>1244</v>
      </c>
      <c r="E713" s="197" t="s">
        <v>505</v>
      </c>
      <c r="F713" s="197" t="str">
        <f>lng_iteminfo!$O687</f>
        <v>노릇노릇 목장</v>
      </c>
      <c r="G713" s="197">
        <v>1</v>
      </c>
      <c r="H713" s="197">
        <v>0</v>
      </c>
      <c r="I713" s="197" t="s">
        <v>506</v>
      </c>
      <c r="J713" s="197">
        <v>0</v>
      </c>
      <c r="K713" s="197">
        <v>16</v>
      </c>
      <c r="L713" s="216">
        <v>16</v>
      </c>
      <c r="M713" s="197">
        <v>0</v>
      </c>
      <c r="N713" s="243">
        <v>8700</v>
      </c>
      <c r="O713" s="197">
        <v>0</v>
      </c>
      <c r="P713" s="197">
        <v>1</v>
      </c>
      <c r="Q713" s="243">
        <v>8700</v>
      </c>
      <c r="R713" s="197" t="str">
        <f t="shared" si="85"/>
        <v>노릇노릇 목장</v>
      </c>
      <c r="S713" s="197">
        <v>105</v>
      </c>
      <c r="T713" s="244">
        <v>285</v>
      </c>
      <c r="U713" s="197">
        <v>2015</v>
      </c>
      <c r="V713" s="197">
        <v>5</v>
      </c>
      <c r="W713" s="195" t="s">
        <v>1951</v>
      </c>
      <c r="X713" s="320">
        <v>106</v>
      </c>
      <c r="Y713" s="216">
        <v>6914</v>
      </c>
      <c r="Z713" s="197">
        <v>-1</v>
      </c>
      <c r="AA713" s="197">
        <v>-1</v>
      </c>
      <c r="AB713" s="197">
        <v>-1</v>
      </c>
      <c r="AC713" s="197">
        <v>-1</v>
      </c>
      <c r="AD713" s="197">
        <v>50</v>
      </c>
      <c r="AE713" s="322">
        <v>1</v>
      </c>
      <c r="AF713" s="197"/>
      <c r="AG713" s="197"/>
      <c r="AH713" s="197"/>
      <c r="AI713" s="197"/>
      <c r="AJ713" s="197"/>
      <c r="AK713" s="197"/>
    </row>
    <row r="714" spans="1:37" s="165" customFormat="1">
      <c r="A714" s="197"/>
      <c r="B714" s="197">
        <v>6916</v>
      </c>
      <c r="C714" s="197" t="s">
        <v>1244</v>
      </c>
      <c r="D714" s="197" t="s">
        <v>1244</v>
      </c>
      <c r="E714" s="197" t="s">
        <v>505</v>
      </c>
      <c r="F714" s="197" t="str">
        <f>lng_iteminfo!$O688</f>
        <v>쫄깃쫄깃 목장</v>
      </c>
      <c r="G714" s="197">
        <v>1</v>
      </c>
      <c r="H714" s="197">
        <v>0</v>
      </c>
      <c r="I714" s="197" t="s">
        <v>506</v>
      </c>
      <c r="J714" s="197">
        <v>0</v>
      </c>
      <c r="K714" s="197">
        <v>16</v>
      </c>
      <c r="L714" s="216">
        <v>17</v>
      </c>
      <c r="M714" s="197">
        <v>0</v>
      </c>
      <c r="N714" s="243">
        <v>9400</v>
      </c>
      <c r="O714" s="197">
        <v>0</v>
      </c>
      <c r="P714" s="197">
        <v>1</v>
      </c>
      <c r="Q714" s="243">
        <v>9400</v>
      </c>
      <c r="R714" s="197" t="str">
        <f t="shared" si="85"/>
        <v>쫄깃쫄깃 목장</v>
      </c>
      <c r="S714" s="197">
        <v>105</v>
      </c>
      <c r="T714" s="244">
        <v>300</v>
      </c>
      <c r="U714" s="197">
        <v>2015</v>
      </c>
      <c r="V714" s="197">
        <v>5</v>
      </c>
      <c r="W714" s="195" t="s">
        <v>1952</v>
      </c>
      <c r="X714" s="320">
        <v>204</v>
      </c>
      <c r="Y714" s="216">
        <v>6915</v>
      </c>
      <c r="Z714" s="197">
        <v>-1</v>
      </c>
      <c r="AA714" s="197">
        <v>-1</v>
      </c>
      <c r="AB714" s="197">
        <v>-1</v>
      </c>
      <c r="AC714" s="197">
        <v>-1</v>
      </c>
      <c r="AD714" s="197">
        <v>50</v>
      </c>
      <c r="AE714" s="322">
        <v>1</v>
      </c>
      <c r="AF714" s="197"/>
      <c r="AG714" s="197"/>
      <c r="AH714" s="197"/>
      <c r="AI714" s="197"/>
      <c r="AJ714" s="197"/>
      <c r="AK714" s="197"/>
    </row>
    <row r="715" spans="1:37" s="193" customFormat="1">
      <c r="B715" s="193">
        <v>6917</v>
      </c>
      <c r="C715" s="193" t="s">
        <v>1244</v>
      </c>
      <c r="D715" s="193" t="s">
        <v>1244</v>
      </c>
      <c r="E715" s="193" t="s">
        <v>505</v>
      </c>
      <c r="F715" s="193" t="str">
        <f>lng_iteminfo!$O689</f>
        <v>노란 목장</v>
      </c>
      <c r="G715" s="193">
        <v>1</v>
      </c>
      <c r="H715" s="193">
        <v>0</v>
      </c>
      <c r="I715" s="193" t="s">
        <v>506</v>
      </c>
      <c r="J715" s="193">
        <v>0</v>
      </c>
      <c r="K715" s="193">
        <v>16</v>
      </c>
      <c r="L715" s="216">
        <v>18</v>
      </c>
      <c r="M715" s="193">
        <v>0</v>
      </c>
      <c r="N715" s="241">
        <v>10100</v>
      </c>
      <c r="O715" s="193">
        <v>0</v>
      </c>
      <c r="P715" s="193">
        <v>1</v>
      </c>
      <c r="Q715" s="241">
        <v>10100</v>
      </c>
      <c r="R715" s="193" t="str">
        <f t="shared" si="85"/>
        <v>노란 목장</v>
      </c>
      <c r="S715" s="193">
        <v>105</v>
      </c>
      <c r="T715" s="242">
        <v>315</v>
      </c>
      <c r="U715" s="193">
        <v>2015</v>
      </c>
      <c r="V715" s="193">
        <v>5</v>
      </c>
      <c r="W715" s="193" t="s">
        <v>1953</v>
      </c>
      <c r="X715" s="320">
        <v>107</v>
      </c>
      <c r="Y715" s="216">
        <v>6916</v>
      </c>
      <c r="Z715" s="193">
        <v>-1</v>
      </c>
      <c r="AA715" s="193">
        <v>-1</v>
      </c>
      <c r="AB715" s="193">
        <v>-1</v>
      </c>
      <c r="AC715" s="193">
        <v>-1</v>
      </c>
      <c r="AD715" s="193">
        <v>50</v>
      </c>
      <c r="AE715" s="322">
        <v>1</v>
      </c>
    </row>
    <row r="716" spans="1:37" s="193" customFormat="1">
      <c r="B716" s="193">
        <v>6918</v>
      </c>
      <c r="C716" s="193" t="s">
        <v>1244</v>
      </c>
      <c r="D716" s="193" t="s">
        <v>1244</v>
      </c>
      <c r="E716" s="193" t="s">
        <v>505</v>
      </c>
      <c r="F716" s="193" t="str">
        <f>lng_iteminfo!$O690</f>
        <v>밀림 목장</v>
      </c>
      <c r="G716" s="193">
        <v>1</v>
      </c>
      <c r="H716" s="193">
        <v>0</v>
      </c>
      <c r="I716" s="193" t="s">
        <v>506</v>
      </c>
      <c r="J716" s="193">
        <v>0</v>
      </c>
      <c r="K716" s="193">
        <v>16</v>
      </c>
      <c r="L716" s="216">
        <v>19</v>
      </c>
      <c r="M716" s="193">
        <v>0</v>
      </c>
      <c r="N716" s="241">
        <v>10800</v>
      </c>
      <c r="O716" s="193">
        <v>0</v>
      </c>
      <c r="P716" s="193">
        <v>1</v>
      </c>
      <c r="Q716" s="241">
        <v>10800</v>
      </c>
      <c r="R716" s="193" t="str">
        <f t="shared" si="85"/>
        <v>밀림 목장</v>
      </c>
      <c r="S716" s="193">
        <v>120</v>
      </c>
      <c r="T716" s="242">
        <v>330</v>
      </c>
      <c r="U716" s="193">
        <v>2015</v>
      </c>
      <c r="V716" s="193">
        <v>5</v>
      </c>
      <c r="W716" s="193" t="s">
        <v>1954</v>
      </c>
      <c r="X716" s="320">
        <v>205</v>
      </c>
      <c r="Y716" s="216">
        <v>6917</v>
      </c>
      <c r="Z716" s="193">
        <v>-1</v>
      </c>
      <c r="AA716" s="193">
        <v>-1</v>
      </c>
      <c r="AB716" s="193">
        <v>-1</v>
      </c>
      <c r="AC716" s="193">
        <v>-1</v>
      </c>
      <c r="AD716" s="193">
        <v>50</v>
      </c>
      <c r="AE716" s="322">
        <v>1</v>
      </c>
    </row>
    <row r="717" spans="1:37" s="193" customFormat="1">
      <c r="B717" s="193">
        <v>6919</v>
      </c>
      <c r="C717" s="193" t="s">
        <v>1244</v>
      </c>
      <c r="D717" s="193" t="s">
        <v>1244</v>
      </c>
      <c r="E717" s="193" t="s">
        <v>505</v>
      </c>
      <c r="F717" s="193" t="str">
        <f>lng_iteminfo!$O691</f>
        <v>힘쎈 목장</v>
      </c>
      <c r="G717" s="193">
        <v>1</v>
      </c>
      <c r="H717" s="193">
        <v>0</v>
      </c>
      <c r="I717" s="193" t="s">
        <v>506</v>
      </c>
      <c r="J717" s="193">
        <v>0</v>
      </c>
      <c r="K717" s="193">
        <v>16</v>
      </c>
      <c r="L717" s="216">
        <v>20</v>
      </c>
      <c r="M717" s="193">
        <v>0</v>
      </c>
      <c r="N717" s="241">
        <v>11500</v>
      </c>
      <c r="O717" s="193">
        <v>0</v>
      </c>
      <c r="P717" s="193">
        <v>1</v>
      </c>
      <c r="Q717" s="241">
        <v>11500</v>
      </c>
      <c r="R717" s="193" t="str">
        <f t="shared" si="85"/>
        <v>힘쎈 목장</v>
      </c>
      <c r="S717" s="193">
        <v>120</v>
      </c>
      <c r="T717" s="242">
        <v>345</v>
      </c>
      <c r="U717" s="193">
        <v>2015</v>
      </c>
      <c r="V717" s="193">
        <v>5</v>
      </c>
      <c r="W717" s="193" t="s">
        <v>1955</v>
      </c>
      <c r="X717" s="320">
        <v>12</v>
      </c>
      <c r="Y717" s="216">
        <v>6918</v>
      </c>
      <c r="Z717" s="193">
        <v>-1</v>
      </c>
      <c r="AA717" s="193">
        <v>-1</v>
      </c>
      <c r="AB717" s="193">
        <v>-1</v>
      </c>
      <c r="AC717" s="193">
        <v>-1</v>
      </c>
      <c r="AD717" s="193">
        <v>50</v>
      </c>
      <c r="AE717" s="322">
        <v>1</v>
      </c>
    </row>
    <row r="718" spans="1:37" s="165" customFormat="1">
      <c r="A718" s="197"/>
      <c r="B718" s="197">
        <v>6920</v>
      </c>
      <c r="C718" s="197" t="s">
        <v>1244</v>
      </c>
      <c r="D718" s="197" t="s">
        <v>1244</v>
      </c>
      <c r="E718" s="197" t="s">
        <v>505</v>
      </c>
      <c r="F718" s="197" t="str">
        <f>lng_iteminfo!$O692</f>
        <v>불끈 목장</v>
      </c>
      <c r="G718" s="197">
        <v>1</v>
      </c>
      <c r="H718" s="197">
        <v>0</v>
      </c>
      <c r="I718" s="197" t="s">
        <v>506</v>
      </c>
      <c r="J718" s="197">
        <v>0</v>
      </c>
      <c r="K718" s="197">
        <v>16</v>
      </c>
      <c r="L718" s="216">
        <v>21</v>
      </c>
      <c r="M718" s="197">
        <v>0</v>
      </c>
      <c r="N718" s="243">
        <v>12500</v>
      </c>
      <c r="O718" s="197">
        <v>0</v>
      </c>
      <c r="P718" s="197">
        <v>1</v>
      </c>
      <c r="Q718" s="243">
        <v>12500</v>
      </c>
      <c r="R718" s="197" t="str">
        <f t="shared" si="85"/>
        <v>불끈 목장</v>
      </c>
      <c r="S718" s="197">
        <v>120</v>
      </c>
      <c r="T718" s="244">
        <v>360</v>
      </c>
      <c r="U718" s="197">
        <v>2015</v>
      </c>
      <c r="V718" s="197">
        <v>5</v>
      </c>
      <c r="W718" s="197" t="s">
        <v>1956</v>
      </c>
      <c r="X718" s="320">
        <v>11</v>
      </c>
      <c r="Y718" s="216">
        <v>6919</v>
      </c>
      <c r="Z718" s="197">
        <v>-1</v>
      </c>
      <c r="AA718" s="197">
        <v>-1</v>
      </c>
      <c r="AB718" s="197">
        <v>-1</v>
      </c>
      <c r="AC718" s="197">
        <v>-1</v>
      </c>
      <c r="AD718" s="197">
        <v>50</v>
      </c>
      <c r="AE718" s="322">
        <v>1</v>
      </c>
      <c r="AF718" s="197"/>
      <c r="AG718" s="197"/>
      <c r="AH718" s="197"/>
      <c r="AI718" s="197"/>
      <c r="AJ718" s="197"/>
      <c r="AK718" s="197"/>
    </row>
    <row r="719" spans="1:37" s="165" customFormat="1">
      <c r="A719" s="197"/>
      <c r="B719" s="197">
        <v>6921</v>
      </c>
      <c r="C719" s="197" t="s">
        <v>1244</v>
      </c>
      <c r="D719" s="197" t="s">
        <v>1244</v>
      </c>
      <c r="E719" s="197" t="s">
        <v>505</v>
      </c>
      <c r="F719" s="197" t="str">
        <f>lng_iteminfo!$O693</f>
        <v>환상 목장</v>
      </c>
      <c r="G719" s="197">
        <v>1</v>
      </c>
      <c r="H719" s="197">
        <v>0</v>
      </c>
      <c r="I719" s="197" t="s">
        <v>506</v>
      </c>
      <c r="J719" s="197">
        <v>0</v>
      </c>
      <c r="K719" s="197">
        <v>16</v>
      </c>
      <c r="L719" s="216">
        <v>22</v>
      </c>
      <c r="M719" s="197">
        <v>0</v>
      </c>
      <c r="N719" s="243">
        <v>13500</v>
      </c>
      <c r="O719" s="197">
        <v>0</v>
      </c>
      <c r="P719" s="197">
        <v>1</v>
      </c>
      <c r="Q719" s="243">
        <v>13500</v>
      </c>
      <c r="R719" s="197" t="str">
        <f t="shared" si="85"/>
        <v>환상 목장</v>
      </c>
      <c r="S719" s="197">
        <v>135</v>
      </c>
      <c r="T719" s="244">
        <v>375</v>
      </c>
      <c r="U719" s="197">
        <v>2015</v>
      </c>
      <c r="V719" s="197">
        <v>5</v>
      </c>
      <c r="W719" s="197" t="s">
        <v>1957</v>
      </c>
      <c r="X719" s="320">
        <v>207</v>
      </c>
      <c r="Y719" s="216">
        <v>6920</v>
      </c>
      <c r="Z719" s="197">
        <v>-1</v>
      </c>
      <c r="AA719" s="197">
        <v>-1</v>
      </c>
      <c r="AB719" s="197">
        <v>-1</v>
      </c>
      <c r="AC719" s="197">
        <v>-1</v>
      </c>
      <c r="AD719" s="197">
        <v>50</v>
      </c>
      <c r="AE719" s="322">
        <v>1</v>
      </c>
      <c r="AF719" s="197"/>
      <c r="AG719" s="197"/>
      <c r="AH719" s="197"/>
      <c r="AI719" s="197"/>
      <c r="AJ719" s="197"/>
      <c r="AK719" s="197"/>
    </row>
    <row r="720" spans="1:37" s="165" customFormat="1">
      <c r="A720" s="197"/>
      <c r="B720" s="197">
        <v>6922</v>
      </c>
      <c r="C720" s="197" t="s">
        <v>1244</v>
      </c>
      <c r="D720" s="197" t="s">
        <v>1244</v>
      </c>
      <c r="E720" s="197" t="s">
        <v>505</v>
      </c>
      <c r="F720" s="197" t="str">
        <f>lng_iteminfo!$O694</f>
        <v>삼영 목장</v>
      </c>
      <c r="G720" s="197">
        <v>1</v>
      </c>
      <c r="H720" s="197">
        <v>0</v>
      </c>
      <c r="I720" s="197" t="s">
        <v>506</v>
      </c>
      <c r="J720" s="197">
        <v>0</v>
      </c>
      <c r="K720" s="197">
        <v>16</v>
      </c>
      <c r="L720" s="216">
        <v>23</v>
      </c>
      <c r="M720" s="197">
        <v>0</v>
      </c>
      <c r="N720" s="243">
        <v>14500</v>
      </c>
      <c r="O720" s="197">
        <v>0</v>
      </c>
      <c r="P720" s="197">
        <v>1</v>
      </c>
      <c r="Q720" s="243">
        <v>14500</v>
      </c>
      <c r="R720" s="197" t="str">
        <f t="shared" si="85"/>
        <v>삼영 목장</v>
      </c>
      <c r="S720" s="197">
        <v>135</v>
      </c>
      <c r="T720" s="244">
        <v>390</v>
      </c>
      <c r="U720" s="197">
        <v>2015</v>
      </c>
      <c r="V720" s="197">
        <v>5</v>
      </c>
      <c r="W720" s="197" t="s">
        <v>1958</v>
      </c>
      <c r="X720" s="320">
        <v>110</v>
      </c>
      <c r="Y720" s="216">
        <v>6921</v>
      </c>
      <c r="Z720" s="197">
        <v>-1</v>
      </c>
      <c r="AA720" s="197">
        <v>-1</v>
      </c>
      <c r="AB720" s="197">
        <v>-1</v>
      </c>
      <c r="AC720" s="197">
        <v>-1</v>
      </c>
      <c r="AD720" s="197">
        <v>50</v>
      </c>
      <c r="AE720" s="322">
        <v>1</v>
      </c>
      <c r="AF720" s="197"/>
      <c r="AG720" s="197"/>
      <c r="AH720" s="197"/>
      <c r="AI720" s="197"/>
      <c r="AJ720" s="197"/>
      <c r="AK720" s="197"/>
    </row>
    <row r="721" spans="1:37" s="193" customFormat="1">
      <c r="B721" s="193">
        <v>6923</v>
      </c>
      <c r="C721" s="193" t="s">
        <v>1244</v>
      </c>
      <c r="D721" s="193" t="s">
        <v>1244</v>
      </c>
      <c r="E721" s="193" t="s">
        <v>505</v>
      </c>
      <c r="F721" s="193" t="str">
        <f>lng_iteminfo!$O695</f>
        <v>신기루 목장</v>
      </c>
      <c r="G721" s="193">
        <v>1</v>
      </c>
      <c r="H721" s="193">
        <v>0</v>
      </c>
      <c r="I721" s="193" t="s">
        <v>506</v>
      </c>
      <c r="J721" s="193">
        <v>0</v>
      </c>
      <c r="K721" s="193">
        <v>16</v>
      </c>
      <c r="L721" s="216">
        <v>24</v>
      </c>
      <c r="M721" s="193">
        <v>0</v>
      </c>
      <c r="N721" s="241">
        <v>15500</v>
      </c>
      <c r="O721" s="193">
        <v>0</v>
      </c>
      <c r="P721" s="193">
        <v>1</v>
      </c>
      <c r="Q721" s="241">
        <v>15500</v>
      </c>
      <c r="R721" s="193" t="str">
        <f>F721</f>
        <v>신기루 목장</v>
      </c>
      <c r="S721" s="193">
        <v>135</v>
      </c>
      <c r="T721" s="242">
        <v>405</v>
      </c>
      <c r="U721" s="193">
        <v>2015</v>
      </c>
      <c r="V721" s="193">
        <v>5</v>
      </c>
      <c r="W721" s="193" t="s">
        <v>1959</v>
      </c>
      <c r="X721" s="320">
        <v>108</v>
      </c>
      <c r="Y721" s="216">
        <v>6922</v>
      </c>
      <c r="Z721" s="193">
        <v>-1</v>
      </c>
      <c r="AA721" s="193">
        <v>-1</v>
      </c>
      <c r="AB721" s="193">
        <v>-1</v>
      </c>
      <c r="AC721" s="193">
        <v>-1</v>
      </c>
      <c r="AD721" s="193">
        <v>50</v>
      </c>
      <c r="AE721" s="322">
        <v>1</v>
      </c>
    </row>
    <row r="722" spans="1:37" s="193" customFormat="1">
      <c r="B722" s="193">
        <v>6924</v>
      </c>
      <c r="C722" s="193" t="s">
        <v>1244</v>
      </c>
      <c r="D722" s="193" t="s">
        <v>1244</v>
      </c>
      <c r="E722" s="193" t="s">
        <v>505</v>
      </c>
      <c r="F722" s="193" t="str">
        <f>lng_iteminfo!$O696</f>
        <v>블루베리 목장</v>
      </c>
      <c r="G722" s="193">
        <v>1</v>
      </c>
      <c r="H722" s="193">
        <v>0</v>
      </c>
      <c r="I722" s="193" t="s">
        <v>506</v>
      </c>
      <c r="J722" s="193">
        <v>0</v>
      </c>
      <c r="K722" s="193">
        <v>16</v>
      </c>
      <c r="L722" s="216">
        <v>25</v>
      </c>
      <c r="M722" s="193">
        <v>0</v>
      </c>
      <c r="N722" s="241">
        <v>16500</v>
      </c>
      <c r="O722" s="193">
        <v>0</v>
      </c>
      <c r="P722" s="193">
        <v>1</v>
      </c>
      <c r="Q722" s="241">
        <v>16500</v>
      </c>
      <c r="R722" s="193" t="str">
        <f t="shared" si="85"/>
        <v>블루베리 목장</v>
      </c>
      <c r="S722" s="193">
        <v>150</v>
      </c>
      <c r="T722" s="242">
        <v>420</v>
      </c>
      <c r="U722" s="193">
        <v>2015</v>
      </c>
      <c r="V722" s="193">
        <v>5</v>
      </c>
      <c r="W722" s="193" t="s">
        <v>1960</v>
      </c>
      <c r="X722" s="320">
        <v>206</v>
      </c>
      <c r="Y722" s="216">
        <v>6923</v>
      </c>
      <c r="Z722" s="193">
        <v>-1</v>
      </c>
      <c r="AA722" s="193">
        <v>-1</v>
      </c>
      <c r="AB722" s="193">
        <v>-1</v>
      </c>
      <c r="AC722" s="193">
        <v>-1</v>
      </c>
      <c r="AD722" s="193">
        <v>50</v>
      </c>
      <c r="AE722" s="322">
        <v>1</v>
      </c>
    </row>
    <row r="723" spans="1:37" s="193" customFormat="1">
      <c r="B723" s="193">
        <v>6925</v>
      </c>
      <c r="C723" s="193" t="s">
        <v>1244</v>
      </c>
      <c r="D723" s="193" t="s">
        <v>1244</v>
      </c>
      <c r="E723" s="193" t="s">
        <v>505</v>
      </c>
      <c r="F723" s="193" t="str">
        <f>lng_iteminfo!$O697</f>
        <v>온누리 목장</v>
      </c>
      <c r="G723" s="193">
        <v>1</v>
      </c>
      <c r="H723" s="193">
        <v>0</v>
      </c>
      <c r="I723" s="193" t="s">
        <v>506</v>
      </c>
      <c r="J723" s="193">
        <v>0</v>
      </c>
      <c r="K723" s="193">
        <v>16</v>
      </c>
      <c r="L723" s="216">
        <v>26</v>
      </c>
      <c r="M723" s="193">
        <v>0</v>
      </c>
      <c r="N723" s="241">
        <v>17500</v>
      </c>
      <c r="O723" s="193">
        <v>0</v>
      </c>
      <c r="P723" s="193">
        <v>1</v>
      </c>
      <c r="Q723" s="241">
        <v>17500</v>
      </c>
      <c r="R723" s="193" t="str">
        <f t="shared" si="85"/>
        <v>온누리 목장</v>
      </c>
      <c r="S723" s="193">
        <v>165</v>
      </c>
      <c r="T723" s="242">
        <v>435</v>
      </c>
      <c r="U723" s="193">
        <v>2015</v>
      </c>
      <c r="V723" s="193">
        <v>5</v>
      </c>
      <c r="W723" s="193" t="s">
        <v>1961</v>
      </c>
      <c r="X723" s="320">
        <v>14</v>
      </c>
      <c r="Y723" s="216">
        <v>6924</v>
      </c>
      <c r="Z723" s="193">
        <v>-1</v>
      </c>
      <c r="AA723" s="193">
        <v>-1</v>
      </c>
      <c r="AB723" s="193">
        <v>-1</v>
      </c>
      <c r="AC723" s="193">
        <v>-1</v>
      </c>
      <c r="AD723" s="193">
        <v>50</v>
      </c>
      <c r="AE723" s="322">
        <v>1</v>
      </c>
    </row>
    <row r="724" spans="1:37" s="193" customFormat="1">
      <c r="B724" s="193">
        <v>6926</v>
      </c>
      <c r="C724" s="193" t="s">
        <v>1244</v>
      </c>
      <c r="D724" s="193" t="s">
        <v>1244</v>
      </c>
      <c r="E724" s="193" t="s">
        <v>505</v>
      </c>
      <c r="F724" s="193" t="str">
        <f>lng_iteminfo!$O698</f>
        <v>초원 목장</v>
      </c>
      <c r="G724" s="193">
        <v>1</v>
      </c>
      <c r="H724" s="193">
        <v>0</v>
      </c>
      <c r="I724" s="193" t="s">
        <v>506</v>
      </c>
      <c r="J724" s="193">
        <v>0</v>
      </c>
      <c r="K724" s="193">
        <v>16</v>
      </c>
      <c r="L724" s="216">
        <v>27</v>
      </c>
      <c r="M724" s="193">
        <v>0</v>
      </c>
      <c r="N724" s="241">
        <v>18500</v>
      </c>
      <c r="O724" s="193">
        <v>0</v>
      </c>
      <c r="P724" s="193">
        <v>1</v>
      </c>
      <c r="Q724" s="241">
        <v>18500</v>
      </c>
      <c r="R724" s="193" t="str">
        <f t="shared" si="85"/>
        <v>초원 목장</v>
      </c>
      <c r="S724" s="193">
        <v>180</v>
      </c>
      <c r="T724" s="242">
        <v>450</v>
      </c>
      <c r="U724" s="193">
        <v>2015</v>
      </c>
      <c r="V724" s="193">
        <v>5</v>
      </c>
      <c r="W724" s="193" t="s">
        <v>1962</v>
      </c>
      <c r="X724" s="320">
        <v>15</v>
      </c>
      <c r="Y724" s="216">
        <v>6925</v>
      </c>
      <c r="Z724" s="193">
        <v>-1</v>
      </c>
      <c r="AA724" s="193">
        <v>-1</v>
      </c>
      <c r="AB724" s="193">
        <v>-1</v>
      </c>
      <c r="AC724" s="193">
        <v>-1</v>
      </c>
      <c r="AD724" s="193">
        <v>50</v>
      </c>
      <c r="AE724" s="322">
        <v>1</v>
      </c>
    </row>
    <row r="725" spans="1:37" s="165" customFormat="1">
      <c r="A725" s="197"/>
      <c r="B725" s="197">
        <v>6927</v>
      </c>
      <c r="C725" s="197" t="s">
        <v>1244</v>
      </c>
      <c r="D725" s="197" t="s">
        <v>1244</v>
      </c>
      <c r="E725" s="197" t="s">
        <v>505</v>
      </c>
      <c r="F725" s="197" t="str">
        <f>lng_iteminfo!$O699</f>
        <v>검은 목장</v>
      </c>
      <c r="G725" s="197">
        <v>1</v>
      </c>
      <c r="H725" s="197">
        <v>0</v>
      </c>
      <c r="I725" s="197" t="s">
        <v>506</v>
      </c>
      <c r="J725" s="197">
        <v>0</v>
      </c>
      <c r="K725" s="197">
        <v>16</v>
      </c>
      <c r="L725" s="216">
        <v>28</v>
      </c>
      <c r="M725" s="197">
        <v>0</v>
      </c>
      <c r="N725" s="243">
        <v>19500</v>
      </c>
      <c r="O725" s="197">
        <v>0</v>
      </c>
      <c r="P725" s="197">
        <v>1</v>
      </c>
      <c r="Q725" s="243">
        <v>19500</v>
      </c>
      <c r="R725" s="197" t="str">
        <f t="shared" si="85"/>
        <v>검은 목장</v>
      </c>
      <c r="S725" s="197">
        <v>195</v>
      </c>
      <c r="T725" s="244">
        <v>465</v>
      </c>
      <c r="U725" s="197">
        <v>2015</v>
      </c>
      <c r="V725" s="197">
        <v>5</v>
      </c>
      <c r="W725" s="195" t="s">
        <v>1963</v>
      </c>
      <c r="X725" s="320">
        <v>112</v>
      </c>
      <c r="Y725" s="216">
        <v>6926</v>
      </c>
      <c r="Z725" s="197">
        <v>-1</v>
      </c>
      <c r="AA725" s="197">
        <v>-1</v>
      </c>
      <c r="AB725" s="197">
        <v>-1</v>
      </c>
      <c r="AC725" s="197">
        <v>-1</v>
      </c>
      <c r="AD725" s="197">
        <v>50</v>
      </c>
      <c r="AE725" s="322">
        <v>1</v>
      </c>
      <c r="AF725" s="197"/>
      <c r="AG725" s="197"/>
      <c r="AH725" s="197"/>
      <c r="AI725" s="197"/>
      <c r="AJ725" s="197"/>
      <c r="AK725" s="197"/>
    </row>
    <row r="726" spans="1:37" s="165" customFormat="1">
      <c r="A726" s="197"/>
      <c r="B726" s="197">
        <v>6928</v>
      </c>
      <c r="C726" s="197" t="s">
        <v>1244</v>
      </c>
      <c r="D726" s="197" t="s">
        <v>1244</v>
      </c>
      <c r="E726" s="197" t="s">
        <v>505</v>
      </c>
      <c r="F726" s="197" t="str">
        <f>lng_iteminfo!$O700</f>
        <v>크림 목장</v>
      </c>
      <c r="G726" s="197">
        <v>1</v>
      </c>
      <c r="H726" s="197">
        <v>0</v>
      </c>
      <c r="I726" s="197" t="s">
        <v>506</v>
      </c>
      <c r="J726" s="197">
        <v>0</v>
      </c>
      <c r="K726" s="197">
        <v>16</v>
      </c>
      <c r="L726" s="216">
        <v>29</v>
      </c>
      <c r="M726" s="197">
        <v>0</v>
      </c>
      <c r="N726" s="243">
        <v>20500</v>
      </c>
      <c r="O726" s="197">
        <v>0</v>
      </c>
      <c r="P726" s="197">
        <v>1</v>
      </c>
      <c r="Q726" s="243">
        <v>20500</v>
      </c>
      <c r="R726" s="197" t="str">
        <f t="shared" si="85"/>
        <v>크림 목장</v>
      </c>
      <c r="S726" s="197">
        <v>210</v>
      </c>
      <c r="T726" s="244">
        <v>480</v>
      </c>
      <c r="U726" s="197">
        <v>2015</v>
      </c>
      <c r="V726" s="197">
        <v>5</v>
      </c>
      <c r="W726" s="197" t="s">
        <v>1964</v>
      </c>
      <c r="X726" s="320">
        <v>211</v>
      </c>
      <c r="Y726" s="216">
        <v>6927</v>
      </c>
      <c r="Z726" s="197">
        <v>-1</v>
      </c>
      <c r="AA726" s="197">
        <v>-1</v>
      </c>
      <c r="AB726" s="197">
        <v>-1</v>
      </c>
      <c r="AC726" s="197">
        <v>-1</v>
      </c>
      <c r="AD726" s="197">
        <v>50</v>
      </c>
      <c r="AE726" s="322">
        <v>1</v>
      </c>
      <c r="AF726" s="197"/>
      <c r="AG726" s="197"/>
      <c r="AH726" s="197"/>
      <c r="AI726" s="197"/>
      <c r="AJ726" s="197"/>
      <c r="AK726" s="197"/>
    </row>
    <row r="727" spans="1:37" s="165" customFormat="1">
      <c r="A727" s="197"/>
      <c r="B727" s="197">
        <v>6929</v>
      </c>
      <c r="C727" s="197" t="s">
        <v>1244</v>
      </c>
      <c r="D727" s="197" t="s">
        <v>1244</v>
      </c>
      <c r="E727" s="197" t="s">
        <v>505</v>
      </c>
      <c r="F727" s="197" t="str">
        <f>lng_iteminfo!$O701</f>
        <v>쿠키 목장</v>
      </c>
      <c r="G727" s="197">
        <v>1</v>
      </c>
      <c r="H727" s="197">
        <v>0</v>
      </c>
      <c r="I727" s="197" t="s">
        <v>506</v>
      </c>
      <c r="J727" s="197">
        <v>0</v>
      </c>
      <c r="K727" s="197">
        <v>16</v>
      </c>
      <c r="L727" s="216">
        <v>30</v>
      </c>
      <c r="M727" s="197">
        <v>0</v>
      </c>
      <c r="N727" s="243">
        <v>21500</v>
      </c>
      <c r="O727" s="197">
        <v>0</v>
      </c>
      <c r="P727" s="197">
        <v>1</v>
      </c>
      <c r="Q727" s="243">
        <v>21500</v>
      </c>
      <c r="R727" s="197" t="str">
        <f t="shared" si="85"/>
        <v>쿠키 목장</v>
      </c>
      <c r="S727" s="197">
        <v>225</v>
      </c>
      <c r="T727" s="244">
        <v>495</v>
      </c>
      <c r="U727" s="197">
        <v>2015</v>
      </c>
      <c r="V727" s="197">
        <v>5</v>
      </c>
      <c r="W727" s="197" t="s">
        <v>1965</v>
      </c>
      <c r="X727" s="320">
        <v>114</v>
      </c>
      <c r="Y727" s="216">
        <v>6928</v>
      </c>
      <c r="Z727" s="197">
        <v>-1</v>
      </c>
      <c r="AA727" s="197">
        <v>-1</v>
      </c>
      <c r="AB727" s="197">
        <v>-1</v>
      </c>
      <c r="AC727" s="197">
        <v>-1</v>
      </c>
      <c r="AD727" s="197">
        <v>50</v>
      </c>
      <c r="AE727" s="322">
        <v>1</v>
      </c>
      <c r="AF727" s="197"/>
      <c r="AG727" s="197"/>
      <c r="AH727" s="197"/>
      <c r="AI727" s="197"/>
      <c r="AJ727" s="197"/>
      <c r="AK727" s="197"/>
    </row>
    <row r="728" spans="1:37" s="170" customFormat="1">
      <c r="B728" s="170">
        <v>6930</v>
      </c>
      <c r="C728" s="170" t="s">
        <v>1244</v>
      </c>
      <c r="D728" s="170" t="s">
        <v>1244</v>
      </c>
      <c r="E728" s="170" t="s">
        <v>505</v>
      </c>
      <c r="F728" s="170" t="str">
        <f>lng_iteminfo!$O702</f>
        <v>밀크티 목장</v>
      </c>
      <c r="G728" s="170">
        <v>1</v>
      </c>
      <c r="H728" s="170">
        <v>0</v>
      </c>
      <c r="I728" s="170" t="s">
        <v>506</v>
      </c>
      <c r="J728" s="170">
        <v>0</v>
      </c>
      <c r="K728" s="170">
        <v>16</v>
      </c>
      <c r="L728" s="217">
        <v>30</v>
      </c>
      <c r="M728" s="170">
        <v>0</v>
      </c>
      <c r="N728" s="284">
        <v>10000</v>
      </c>
      <c r="O728" s="170">
        <v>0</v>
      </c>
      <c r="P728" s="170">
        <v>1</v>
      </c>
      <c r="Q728" s="313">
        <f>N728</f>
        <v>10000</v>
      </c>
      <c r="R728" s="316" t="str">
        <f t="shared" ref="R728:R745" si="86">F728</f>
        <v>밀크티 목장</v>
      </c>
      <c r="S728" s="315">
        <v>120</v>
      </c>
      <c r="T728" s="288">
        <v>960</v>
      </c>
      <c r="U728" s="170">
        <v>5000</v>
      </c>
      <c r="V728" s="170">
        <v>5</v>
      </c>
      <c r="W728" s="285" t="s">
        <v>1941</v>
      </c>
      <c r="X728" s="327">
        <v>10</v>
      </c>
      <c r="Y728" s="329">
        <v>6905</v>
      </c>
      <c r="Z728" s="331" t="s">
        <v>3605</v>
      </c>
      <c r="AA728" s="329">
        <v>20</v>
      </c>
      <c r="AB728" s="329">
        <v>0</v>
      </c>
      <c r="AC728" s="324">
        <v>1201</v>
      </c>
      <c r="AD728" s="289">
        <v>50</v>
      </c>
      <c r="AE728" s="322">
        <v>1</v>
      </c>
    </row>
    <row r="729" spans="1:37" s="170" customFormat="1">
      <c r="B729" s="170">
        <v>6931</v>
      </c>
      <c r="C729" s="170" t="s">
        <v>1244</v>
      </c>
      <c r="D729" s="170" t="s">
        <v>1244</v>
      </c>
      <c r="E729" s="170" t="s">
        <v>505</v>
      </c>
      <c r="F729" s="170" t="str">
        <f>lng_iteminfo!$O703</f>
        <v>버블 목장</v>
      </c>
      <c r="G729" s="170">
        <v>1</v>
      </c>
      <c r="H729" s="170">
        <v>0</v>
      </c>
      <c r="I729" s="170" t="s">
        <v>506</v>
      </c>
      <c r="J729" s="170">
        <v>0</v>
      </c>
      <c r="K729" s="170">
        <v>16</v>
      </c>
      <c r="L729" s="217">
        <v>30</v>
      </c>
      <c r="M729" s="170">
        <v>0</v>
      </c>
      <c r="N729" s="284">
        <v>15000</v>
      </c>
      <c r="O729" s="170">
        <v>0</v>
      </c>
      <c r="P729" s="170">
        <v>1</v>
      </c>
      <c r="Q729" s="313">
        <f t="shared" ref="Q729:Q741" si="87">N729</f>
        <v>15000</v>
      </c>
      <c r="R729" s="316" t="str">
        <f t="shared" si="86"/>
        <v>버블 목장</v>
      </c>
      <c r="S729" s="315">
        <v>140</v>
      </c>
      <c r="T729" s="288">
        <v>1400</v>
      </c>
      <c r="U729" s="170">
        <v>5000</v>
      </c>
      <c r="V729" s="170">
        <v>5</v>
      </c>
      <c r="W729" s="286" t="s">
        <v>1942</v>
      </c>
      <c r="X729" s="327">
        <v>13</v>
      </c>
      <c r="Y729" s="329">
        <v>6930</v>
      </c>
      <c r="Z729" s="331" t="s">
        <v>3606</v>
      </c>
      <c r="AA729" s="329">
        <v>75</v>
      </c>
      <c r="AB729" s="329">
        <v>0</v>
      </c>
      <c r="AC729" s="324">
        <v>1604</v>
      </c>
      <c r="AD729" s="289">
        <v>50</v>
      </c>
      <c r="AE729" s="322">
        <v>1</v>
      </c>
    </row>
    <row r="730" spans="1:37" s="170" customFormat="1">
      <c r="B730" s="170">
        <v>6932</v>
      </c>
      <c r="C730" s="170" t="s">
        <v>1244</v>
      </c>
      <c r="D730" s="170" t="s">
        <v>1244</v>
      </c>
      <c r="E730" s="170" t="s">
        <v>505</v>
      </c>
      <c r="F730" s="170" t="str">
        <f>lng_iteminfo!$O704</f>
        <v>휘핑 목장</v>
      </c>
      <c r="G730" s="170">
        <v>1</v>
      </c>
      <c r="H730" s="170">
        <v>0</v>
      </c>
      <c r="I730" s="170" t="s">
        <v>506</v>
      </c>
      <c r="J730" s="170">
        <v>0</v>
      </c>
      <c r="K730" s="170">
        <v>16</v>
      </c>
      <c r="L730" s="217">
        <v>30</v>
      </c>
      <c r="M730" s="170">
        <v>0</v>
      </c>
      <c r="N730" s="284">
        <v>20000</v>
      </c>
      <c r="O730" s="170">
        <v>0</v>
      </c>
      <c r="P730" s="170">
        <v>1</v>
      </c>
      <c r="Q730" s="313">
        <f t="shared" si="87"/>
        <v>20000</v>
      </c>
      <c r="R730" s="316" t="str">
        <f t="shared" si="86"/>
        <v>휘핑 목장</v>
      </c>
      <c r="S730" s="315">
        <v>160</v>
      </c>
      <c r="T730" s="288">
        <v>1920</v>
      </c>
      <c r="U730" s="170">
        <v>5000</v>
      </c>
      <c r="V730" s="170">
        <v>5</v>
      </c>
      <c r="W730" s="170" t="s">
        <v>1943</v>
      </c>
      <c r="X730" s="327">
        <v>109</v>
      </c>
      <c r="Y730" s="329">
        <v>6931</v>
      </c>
      <c r="Z730" s="331" t="s">
        <v>3607</v>
      </c>
      <c r="AA730" s="329">
        <v>30</v>
      </c>
      <c r="AB730" s="329">
        <v>0</v>
      </c>
      <c r="AC730" s="324">
        <v>1204</v>
      </c>
      <c r="AD730" s="289">
        <v>50</v>
      </c>
      <c r="AE730" s="322">
        <v>1</v>
      </c>
    </row>
    <row r="731" spans="1:37" s="170" customFormat="1">
      <c r="B731" s="170">
        <v>6933</v>
      </c>
      <c r="C731" s="170" t="s">
        <v>1244</v>
      </c>
      <c r="D731" s="170" t="s">
        <v>1244</v>
      </c>
      <c r="E731" s="170" t="s">
        <v>505</v>
      </c>
      <c r="F731" s="170" t="str">
        <f>lng_iteminfo!$O705</f>
        <v>초코라떼 목장</v>
      </c>
      <c r="G731" s="170">
        <v>1</v>
      </c>
      <c r="H731" s="170">
        <v>0</v>
      </c>
      <c r="I731" s="170" t="s">
        <v>506</v>
      </c>
      <c r="J731" s="170">
        <v>0</v>
      </c>
      <c r="K731" s="170">
        <v>16</v>
      </c>
      <c r="L731" s="217">
        <v>30</v>
      </c>
      <c r="M731" s="170">
        <v>0</v>
      </c>
      <c r="N731" s="284">
        <v>25000</v>
      </c>
      <c r="O731" s="170">
        <v>0</v>
      </c>
      <c r="P731" s="170">
        <v>1</v>
      </c>
      <c r="Q731" s="313">
        <f t="shared" si="87"/>
        <v>25000</v>
      </c>
      <c r="R731" s="316" t="str">
        <f t="shared" si="86"/>
        <v>초코라떼 목장</v>
      </c>
      <c r="S731" s="315">
        <v>180</v>
      </c>
      <c r="T731" s="288">
        <v>1080</v>
      </c>
      <c r="U731" s="170">
        <v>5000</v>
      </c>
      <c r="V731" s="170">
        <v>5</v>
      </c>
      <c r="W731" s="286" t="s">
        <v>1944</v>
      </c>
      <c r="X731" s="327">
        <v>111</v>
      </c>
      <c r="Y731" s="329">
        <v>6932</v>
      </c>
      <c r="Z731" s="330" t="s">
        <v>3956</v>
      </c>
      <c r="AA731" s="330">
        <v>108</v>
      </c>
      <c r="AB731" s="330">
        <v>2</v>
      </c>
      <c r="AC731" s="324">
        <v>5009</v>
      </c>
      <c r="AD731" s="289">
        <v>52</v>
      </c>
      <c r="AE731" s="322">
        <v>1</v>
      </c>
    </row>
    <row r="732" spans="1:37" s="170" customFormat="1">
      <c r="B732" s="170">
        <v>6934</v>
      </c>
      <c r="C732" s="170" t="s">
        <v>1244</v>
      </c>
      <c r="D732" s="170" t="s">
        <v>1244</v>
      </c>
      <c r="E732" s="170" t="s">
        <v>505</v>
      </c>
      <c r="F732" s="170" t="str">
        <f>lng_iteminfo!$O706</f>
        <v>호두 목장</v>
      </c>
      <c r="G732" s="170">
        <v>1</v>
      </c>
      <c r="H732" s="170">
        <v>0</v>
      </c>
      <c r="I732" s="170" t="s">
        <v>506</v>
      </c>
      <c r="J732" s="170">
        <v>0</v>
      </c>
      <c r="K732" s="170">
        <v>16</v>
      </c>
      <c r="L732" s="170">
        <v>30</v>
      </c>
      <c r="M732" s="170">
        <v>0</v>
      </c>
      <c r="N732" s="284">
        <v>40000</v>
      </c>
      <c r="O732" s="170">
        <v>0</v>
      </c>
      <c r="P732" s="170">
        <v>1</v>
      </c>
      <c r="Q732" s="313">
        <f t="shared" si="87"/>
        <v>40000</v>
      </c>
      <c r="R732" s="316" t="str">
        <f t="shared" si="86"/>
        <v>호두 목장</v>
      </c>
      <c r="S732" s="315">
        <v>220</v>
      </c>
      <c r="T732" s="288">
        <v>2200</v>
      </c>
      <c r="U732" s="170">
        <v>5000</v>
      </c>
      <c r="V732" s="170">
        <v>5</v>
      </c>
      <c r="W732" s="286" t="s">
        <v>1945</v>
      </c>
      <c r="X732" s="328">
        <v>209</v>
      </c>
      <c r="Y732" s="329">
        <v>6933</v>
      </c>
      <c r="Z732" s="331" t="s">
        <v>3605</v>
      </c>
      <c r="AA732" s="329">
        <v>52</v>
      </c>
      <c r="AB732" s="329">
        <v>0</v>
      </c>
      <c r="AC732" s="348">
        <v>2300</v>
      </c>
      <c r="AD732" s="289">
        <v>52</v>
      </c>
      <c r="AE732" s="322">
        <v>1</v>
      </c>
    </row>
    <row r="733" spans="1:37" s="170" customFormat="1">
      <c r="B733" s="170">
        <v>6935</v>
      </c>
      <c r="C733" s="170" t="s">
        <v>1244</v>
      </c>
      <c r="D733" s="170" t="s">
        <v>1244</v>
      </c>
      <c r="E733" s="170" t="s">
        <v>505</v>
      </c>
      <c r="F733" s="170" t="str">
        <f>lng_iteminfo!$O707</f>
        <v>땅콩 목장</v>
      </c>
      <c r="G733" s="170">
        <v>1</v>
      </c>
      <c r="H733" s="170">
        <v>0</v>
      </c>
      <c r="I733" s="170" t="s">
        <v>506</v>
      </c>
      <c r="J733" s="170">
        <v>0</v>
      </c>
      <c r="K733" s="170">
        <v>16</v>
      </c>
      <c r="L733" s="170">
        <v>30</v>
      </c>
      <c r="M733" s="170">
        <v>0</v>
      </c>
      <c r="N733" s="284">
        <v>60000</v>
      </c>
      <c r="O733" s="170">
        <v>0</v>
      </c>
      <c r="P733" s="170">
        <v>1</v>
      </c>
      <c r="Q733" s="313">
        <f t="shared" si="87"/>
        <v>60000</v>
      </c>
      <c r="R733" s="316" t="str">
        <f t="shared" si="86"/>
        <v>땅콩 목장</v>
      </c>
      <c r="S733" s="315">
        <v>240</v>
      </c>
      <c r="T733" s="288">
        <v>2880</v>
      </c>
      <c r="U733" s="170">
        <v>5000</v>
      </c>
      <c r="V733" s="170">
        <v>5</v>
      </c>
      <c r="W733" s="286" t="s">
        <v>1946</v>
      </c>
      <c r="X733" s="328">
        <v>16</v>
      </c>
      <c r="Y733" s="329">
        <v>6934</v>
      </c>
      <c r="Z733" s="330" t="s">
        <v>3956</v>
      </c>
      <c r="AA733" s="330">
        <v>15</v>
      </c>
      <c r="AB733" s="330">
        <v>2</v>
      </c>
      <c r="AC733" s="349">
        <v>2108</v>
      </c>
      <c r="AD733" s="289">
        <v>52</v>
      </c>
      <c r="AE733" s="322">
        <v>1</v>
      </c>
    </row>
    <row r="734" spans="1:37" s="170" customFormat="1">
      <c r="B734" s="170">
        <v>6936</v>
      </c>
      <c r="C734" s="170" t="s">
        <v>1244</v>
      </c>
      <c r="D734" s="170" t="s">
        <v>1244</v>
      </c>
      <c r="E734" s="170" t="s">
        <v>505</v>
      </c>
      <c r="F734" s="170" t="str">
        <f>lng_iteminfo!$O708</f>
        <v>피스타치오 목장</v>
      </c>
      <c r="G734" s="170">
        <v>1</v>
      </c>
      <c r="H734" s="170">
        <v>0</v>
      </c>
      <c r="I734" s="170" t="s">
        <v>506</v>
      </c>
      <c r="J734" s="170">
        <v>0</v>
      </c>
      <c r="K734" s="170">
        <v>16</v>
      </c>
      <c r="L734" s="170">
        <v>30</v>
      </c>
      <c r="M734" s="170">
        <v>0</v>
      </c>
      <c r="N734" s="284">
        <v>80000</v>
      </c>
      <c r="O734" s="170">
        <v>0</v>
      </c>
      <c r="P734" s="170">
        <v>1</v>
      </c>
      <c r="Q734" s="313">
        <f t="shared" si="87"/>
        <v>80000</v>
      </c>
      <c r="R734" s="316" t="str">
        <f t="shared" si="86"/>
        <v>피스타치오 목장</v>
      </c>
      <c r="S734" s="315">
        <v>260</v>
      </c>
      <c r="T734" s="288">
        <v>4160</v>
      </c>
      <c r="U734" s="170">
        <v>5000</v>
      </c>
      <c r="V734" s="170">
        <v>5</v>
      </c>
      <c r="W734" s="286" t="s">
        <v>1947</v>
      </c>
      <c r="X734" s="328">
        <v>113</v>
      </c>
      <c r="Y734" s="329">
        <v>6935</v>
      </c>
      <c r="Z734" s="331" t="s">
        <v>3608</v>
      </c>
      <c r="AA734" s="329">
        <v>4</v>
      </c>
      <c r="AB734" s="329">
        <v>0</v>
      </c>
      <c r="AC734" s="348">
        <v>5012</v>
      </c>
      <c r="AD734" s="289">
        <v>55</v>
      </c>
      <c r="AE734" s="322">
        <v>1</v>
      </c>
    </row>
    <row r="735" spans="1:37" s="170" customFormat="1">
      <c r="B735" s="170">
        <v>6937</v>
      </c>
      <c r="C735" s="170" t="s">
        <v>1244</v>
      </c>
      <c r="D735" s="170" t="s">
        <v>1244</v>
      </c>
      <c r="E735" s="170" t="s">
        <v>505</v>
      </c>
      <c r="F735" s="170" t="str">
        <f>lng_iteminfo!$O709</f>
        <v>허니컴 목장</v>
      </c>
      <c r="G735" s="170">
        <v>1</v>
      </c>
      <c r="H735" s="170">
        <v>0</v>
      </c>
      <c r="I735" s="170" t="s">
        <v>506</v>
      </c>
      <c r="J735" s="170">
        <v>0</v>
      </c>
      <c r="K735" s="170">
        <v>16</v>
      </c>
      <c r="L735" s="217">
        <v>30</v>
      </c>
      <c r="M735" s="170">
        <v>0</v>
      </c>
      <c r="N735" s="284">
        <v>100000</v>
      </c>
      <c r="O735" s="170">
        <v>0</v>
      </c>
      <c r="P735" s="170">
        <v>1</v>
      </c>
      <c r="Q735" s="313">
        <f t="shared" si="87"/>
        <v>100000</v>
      </c>
      <c r="R735" s="316" t="str">
        <f t="shared" si="86"/>
        <v>허니컴 목장</v>
      </c>
      <c r="S735" s="315">
        <v>280</v>
      </c>
      <c r="T735" s="288">
        <v>1120</v>
      </c>
      <c r="U735" s="170">
        <v>5000</v>
      </c>
      <c r="V735" s="170">
        <v>5</v>
      </c>
      <c r="W735" s="286" t="s">
        <v>1948</v>
      </c>
      <c r="X735" s="328">
        <v>115</v>
      </c>
      <c r="Y735" s="329">
        <v>6936</v>
      </c>
      <c r="Z735" s="331" t="s">
        <v>3605</v>
      </c>
      <c r="AA735" s="329">
        <v>55</v>
      </c>
      <c r="AB735" s="329">
        <v>0</v>
      </c>
      <c r="AC735" s="348">
        <v>5013</v>
      </c>
      <c r="AD735" s="289">
        <v>55</v>
      </c>
      <c r="AE735" s="322">
        <v>1</v>
      </c>
    </row>
    <row r="736" spans="1:37" s="170" customFormat="1">
      <c r="B736" s="170">
        <v>6938</v>
      </c>
      <c r="C736" s="170" t="s">
        <v>1244</v>
      </c>
      <c r="D736" s="170" t="s">
        <v>1244</v>
      </c>
      <c r="E736" s="170" t="s">
        <v>505</v>
      </c>
      <c r="F736" s="170" t="str">
        <f>lng_iteminfo!$O710</f>
        <v>꿀벌 목장</v>
      </c>
      <c r="G736" s="170">
        <v>1</v>
      </c>
      <c r="H736" s="170">
        <v>0</v>
      </c>
      <c r="I736" s="170" t="s">
        <v>506</v>
      </c>
      <c r="J736" s="170">
        <v>0</v>
      </c>
      <c r="K736" s="170">
        <v>16</v>
      </c>
      <c r="L736" s="217">
        <v>30</v>
      </c>
      <c r="M736" s="170">
        <v>0</v>
      </c>
      <c r="N736" s="284">
        <v>150000</v>
      </c>
      <c r="O736" s="170">
        <v>0</v>
      </c>
      <c r="P736" s="170">
        <v>1</v>
      </c>
      <c r="Q736" s="313">
        <f t="shared" si="87"/>
        <v>150000</v>
      </c>
      <c r="R736" s="316" t="str">
        <f t="shared" si="86"/>
        <v>꿀벌 목장</v>
      </c>
      <c r="S736" s="315">
        <v>300</v>
      </c>
      <c r="T736" s="288">
        <v>2400</v>
      </c>
      <c r="U736" s="170">
        <v>5000</v>
      </c>
      <c r="V736" s="170">
        <v>5</v>
      </c>
      <c r="W736" s="286" t="s">
        <v>1949</v>
      </c>
      <c r="X736" s="328">
        <v>21</v>
      </c>
      <c r="Y736" s="329">
        <v>6937</v>
      </c>
      <c r="Z736" s="330" t="s">
        <v>3956</v>
      </c>
      <c r="AA736" s="330">
        <v>211</v>
      </c>
      <c r="AB736" s="330">
        <v>2</v>
      </c>
      <c r="AC736" s="348">
        <v>5014</v>
      </c>
      <c r="AD736" s="289">
        <v>55</v>
      </c>
      <c r="AE736" s="322">
        <v>1</v>
      </c>
    </row>
    <row r="737" spans="1:37" s="170" customFormat="1">
      <c r="B737" s="170">
        <v>6939</v>
      </c>
      <c r="C737" s="170" t="s">
        <v>1244</v>
      </c>
      <c r="D737" s="170" t="s">
        <v>1244</v>
      </c>
      <c r="E737" s="170" t="s">
        <v>505</v>
      </c>
      <c r="F737" s="170" t="str">
        <f>lng_iteminfo!$O711</f>
        <v>꽃가루 목장</v>
      </c>
      <c r="G737" s="170">
        <v>1</v>
      </c>
      <c r="H737" s="170">
        <v>0</v>
      </c>
      <c r="I737" s="170" t="s">
        <v>506</v>
      </c>
      <c r="J737" s="170">
        <v>0</v>
      </c>
      <c r="K737" s="170">
        <v>16</v>
      </c>
      <c r="L737" s="217">
        <v>30</v>
      </c>
      <c r="M737" s="170">
        <v>0</v>
      </c>
      <c r="N737" s="284">
        <v>200000</v>
      </c>
      <c r="O737" s="170">
        <v>0</v>
      </c>
      <c r="P737" s="170">
        <v>1</v>
      </c>
      <c r="Q737" s="313">
        <f t="shared" si="87"/>
        <v>200000</v>
      </c>
      <c r="R737" s="316" t="str">
        <f t="shared" si="86"/>
        <v>꽃가루 목장</v>
      </c>
      <c r="S737" s="315">
        <v>320</v>
      </c>
      <c r="T737" s="288">
        <v>3840</v>
      </c>
      <c r="U737" s="170">
        <v>5000</v>
      </c>
      <c r="V737" s="170">
        <v>5</v>
      </c>
      <c r="W737" s="286" t="s">
        <v>1950</v>
      </c>
      <c r="X737" s="328">
        <v>119</v>
      </c>
      <c r="Y737" s="329">
        <v>6938</v>
      </c>
      <c r="Z737" s="330" t="s">
        <v>3956</v>
      </c>
      <c r="AA737" s="330">
        <v>114</v>
      </c>
      <c r="AB737" s="330">
        <v>2</v>
      </c>
      <c r="AC737" s="349">
        <v>2301</v>
      </c>
      <c r="AD737" s="289">
        <v>58</v>
      </c>
      <c r="AE737" s="322">
        <v>1</v>
      </c>
    </row>
    <row r="738" spans="1:37" s="170" customFormat="1">
      <c r="B738" s="170">
        <v>6940</v>
      </c>
      <c r="C738" s="170" t="s">
        <v>1244</v>
      </c>
      <c r="D738" s="170" t="s">
        <v>1244</v>
      </c>
      <c r="E738" s="170" t="s">
        <v>505</v>
      </c>
      <c r="F738" s="170" t="str">
        <f>lng_iteminfo!$O712</f>
        <v>눈사람 목장</v>
      </c>
      <c r="G738" s="170">
        <v>1</v>
      </c>
      <c r="H738" s="170">
        <v>0</v>
      </c>
      <c r="I738" s="170" t="s">
        <v>506</v>
      </c>
      <c r="J738" s="170">
        <v>0</v>
      </c>
      <c r="K738" s="170">
        <v>16</v>
      </c>
      <c r="L738" s="170">
        <v>30</v>
      </c>
      <c r="M738" s="170">
        <v>0</v>
      </c>
      <c r="N738" s="284">
        <v>300000</v>
      </c>
      <c r="O738" s="170">
        <v>0</v>
      </c>
      <c r="P738" s="170">
        <v>1</v>
      </c>
      <c r="Q738" s="313">
        <f t="shared" si="87"/>
        <v>300000</v>
      </c>
      <c r="R738" s="316" t="str">
        <f t="shared" si="86"/>
        <v>눈사람 목장</v>
      </c>
      <c r="S738" s="315">
        <v>360</v>
      </c>
      <c r="T738" s="288">
        <v>3600</v>
      </c>
      <c r="U738" s="170">
        <v>5000</v>
      </c>
      <c r="V738" s="170">
        <v>5</v>
      </c>
      <c r="W738" s="286" t="s">
        <v>1951</v>
      </c>
      <c r="X738" s="328">
        <v>215</v>
      </c>
      <c r="Y738" s="329">
        <v>6939</v>
      </c>
      <c r="Z738" s="331" t="s">
        <v>3605</v>
      </c>
      <c r="AA738" s="329">
        <v>58</v>
      </c>
      <c r="AB738" s="329">
        <v>0</v>
      </c>
      <c r="AC738" s="348">
        <v>5016</v>
      </c>
      <c r="AD738" s="289">
        <v>58</v>
      </c>
      <c r="AE738" s="322">
        <v>1</v>
      </c>
    </row>
    <row r="739" spans="1:37" s="170" customFormat="1">
      <c r="B739" s="170">
        <v>6941</v>
      </c>
      <c r="C739" s="170" t="s">
        <v>1244</v>
      </c>
      <c r="D739" s="170" t="s">
        <v>1244</v>
      </c>
      <c r="E739" s="170" t="s">
        <v>505</v>
      </c>
      <c r="F739" s="170" t="str">
        <f>lng_iteminfo!$O713</f>
        <v>팥빙수 목장</v>
      </c>
      <c r="G739" s="170">
        <v>1</v>
      </c>
      <c r="H739" s="170">
        <v>0</v>
      </c>
      <c r="I739" s="170" t="s">
        <v>506</v>
      </c>
      <c r="J739" s="170">
        <v>0</v>
      </c>
      <c r="K739" s="170">
        <v>16</v>
      </c>
      <c r="L739" s="170">
        <v>30</v>
      </c>
      <c r="M739" s="170">
        <v>0</v>
      </c>
      <c r="N739" s="284">
        <v>400000</v>
      </c>
      <c r="O739" s="170">
        <v>0</v>
      </c>
      <c r="P739" s="170">
        <v>1</v>
      </c>
      <c r="Q739" s="313">
        <f t="shared" si="87"/>
        <v>400000</v>
      </c>
      <c r="R739" s="316" t="str">
        <f t="shared" si="86"/>
        <v>팥빙수 목장</v>
      </c>
      <c r="S739" s="315">
        <v>390</v>
      </c>
      <c r="T739" s="288">
        <v>4680</v>
      </c>
      <c r="U739" s="170">
        <v>5000</v>
      </c>
      <c r="V739" s="170">
        <v>5</v>
      </c>
      <c r="W739" s="286" t="s">
        <v>1952</v>
      </c>
      <c r="X739" s="328">
        <v>23</v>
      </c>
      <c r="Y739" s="329">
        <v>6940</v>
      </c>
      <c r="Z739" s="330" t="s">
        <v>3956</v>
      </c>
      <c r="AA739" s="330">
        <v>20</v>
      </c>
      <c r="AB739" s="330">
        <v>3</v>
      </c>
      <c r="AC739" s="349">
        <v>1208</v>
      </c>
      <c r="AD739" s="289">
        <v>58</v>
      </c>
      <c r="AE739" s="322">
        <v>1</v>
      </c>
    </row>
    <row r="740" spans="1:37" s="170" customFormat="1">
      <c r="B740" s="170">
        <v>6942</v>
      </c>
      <c r="C740" s="170" t="s">
        <v>1244</v>
      </c>
      <c r="D740" s="170" t="s">
        <v>1244</v>
      </c>
      <c r="E740" s="170" t="s">
        <v>505</v>
      </c>
      <c r="F740" s="170" t="str">
        <f>lng_iteminfo!$O714</f>
        <v>얼음 목장</v>
      </c>
      <c r="G740" s="170">
        <v>1</v>
      </c>
      <c r="H740" s="170">
        <v>0</v>
      </c>
      <c r="I740" s="170" t="s">
        <v>506</v>
      </c>
      <c r="J740" s="170">
        <v>0</v>
      </c>
      <c r="K740" s="170">
        <v>16</v>
      </c>
      <c r="L740" s="170">
        <v>30</v>
      </c>
      <c r="M740" s="170">
        <v>0</v>
      </c>
      <c r="N740" s="284">
        <v>500000</v>
      </c>
      <c r="O740" s="170">
        <v>0</v>
      </c>
      <c r="P740" s="170">
        <v>1</v>
      </c>
      <c r="Q740" s="313">
        <f t="shared" si="87"/>
        <v>500000</v>
      </c>
      <c r="R740" s="316" t="str">
        <f t="shared" si="86"/>
        <v>얼음 목장</v>
      </c>
      <c r="S740" s="315">
        <v>420</v>
      </c>
      <c r="T740" s="288">
        <v>10080</v>
      </c>
      <c r="U740" s="170">
        <v>5000</v>
      </c>
      <c r="V740" s="170">
        <v>5</v>
      </c>
      <c r="W740" s="170" t="s">
        <v>1953</v>
      </c>
      <c r="X740" s="328">
        <v>120</v>
      </c>
      <c r="Y740" s="329">
        <v>6941</v>
      </c>
      <c r="Z740" s="331" t="s">
        <v>3608</v>
      </c>
      <c r="AA740" s="329">
        <v>8</v>
      </c>
      <c r="AB740" s="329">
        <v>0</v>
      </c>
      <c r="AC740" s="348">
        <v>5017</v>
      </c>
      <c r="AD740" s="289">
        <v>58</v>
      </c>
      <c r="AE740" s="322">
        <v>1</v>
      </c>
    </row>
    <row r="741" spans="1:37" s="170" customFormat="1">
      <c r="B741" s="170">
        <v>6943</v>
      </c>
      <c r="C741" s="170" t="s">
        <v>1244</v>
      </c>
      <c r="D741" s="170" t="s">
        <v>1244</v>
      </c>
      <c r="E741" s="170" t="s">
        <v>505</v>
      </c>
      <c r="F741" s="170" t="str">
        <f>lng_iteminfo!$O715</f>
        <v>눈송이 목장</v>
      </c>
      <c r="G741" s="170">
        <v>1</v>
      </c>
      <c r="H741" s="170">
        <v>0</v>
      </c>
      <c r="I741" s="170" t="s">
        <v>506</v>
      </c>
      <c r="J741" s="170">
        <v>0</v>
      </c>
      <c r="K741" s="170">
        <v>16</v>
      </c>
      <c r="L741" s="170">
        <v>30</v>
      </c>
      <c r="M741" s="170">
        <v>0</v>
      </c>
      <c r="N741" s="284">
        <v>600000</v>
      </c>
      <c r="O741" s="170">
        <v>0</v>
      </c>
      <c r="P741" s="170">
        <v>1</v>
      </c>
      <c r="Q741" s="313">
        <f t="shared" si="87"/>
        <v>600000</v>
      </c>
      <c r="R741" s="316" t="str">
        <f t="shared" si="86"/>
        <v>눈송이 목장</v>
      </c>
      <c r="S741" s="315">
        <v>450</v>
      </c>
      <c r="T741" s="288">
        <v>21600</v>
      </c>
      <c r="U741" s="170">
        <v>5000</v>
      </c>
      <c r="V741" s="170">
        <v>5</v>
      </c>
      <c r="W741" s="170" t="s">
        <v>1954</v>
      </c>
      <c r="X741" s="328">
        <v>220</v>
      </c>
      <c r="Y741" s="329">
        <v>6942</v>
      </c>
      <c r="Z741" s="330" t="s">
        <v>3956</v>
      </c>
      <c r="AA741" s="330">
        <v>213</v>
      </c>
      <c r="AB741" s="330">
        <v>2</v>
      </c>
      <c r="AC741" s="349">
        <v>2302</v>
      </c>
      <c r="AD741" s="289">
        <v>60</v>
      </c>
      <c r="AE741" s="322">
        <v>1</v>
      </c>
    </row>
    <row r="742" spans="1:37" s="287" customFormat="1">
      <c r="B742" s="535">
        <v>6944</v>
      </c>
      <c r="C742" s="535" t="s">
        <v>1244</v>
      </c>
      <c r="D742" s="535" t="s">
        <v>1244</v>
      </c>
      <c r="E742" s="535" t="s">
        <v>505</v>
      </c>
      <c r="F742" s="287" t="str">
        <f>lng_iteminfo!$O716</f>
        <v>청포도 목장</v>
      </c>
      <c r="G742" s="287">
        <v>1</v>
      </c>
      <c r="H742" s="537">
        <v>0</v>
      </c>
      <c r="I742" s="537" t="s">
        <v>506</v>
      </c>
      <c r="J742" s="537">
        <v>0</v>
      </c>
      <c r="K742" s="537">
        <v>16</v>
      </c>
      <c r="L742" s="536">
        <v>30</v>
      </c>
      <c r="M742" s="537">
        <v>0</v>
      </c>
      <c r="N742" s="538">
        <v>700000</v>
      </c>
      <c r="O742" s="537">
        <v>0</v>
      </c>
      <c r="P742" s="537">
        <v>1</v>
      </c>
      <c r="Q742" s="538">
        <v>700000</v>
      </c>
      <c r="R742" s="287" t="str">
        <f t="shared" si="86"/>
        <v>청포도 목장</v>
      </c>
      <c r="S742" s="539">
        <f t="shared" ref="S742:S750" si="88">S741+30</f>
        <v>480</v>
      </c>
      <c r="T742" s="479">
        <f>S742*2</f>
        <v>960</v>
      </c>
      <c r="U742" s="544">
        <v>5000</v>
      </c>
      <c r="V742" s="544">
        <v>5</v>
      </c>
      <c r="W742" s="544" t="s">
        <v>1955</v>
      </c>
      <c r="X742" s="544">
        <v>24</v>
      </c>
      <c r="Y742" s="544">
        <v>6943</v>
      </c>
      <c r="Z742" s="543" t="s">
        <v>3956</v>
      </c>
      <c r="AA742" s="540">
        <v>23</v>
      </c>
      <c r="AB742" s="540">
        <v>2</v>
      </c>
      <c r="AC742" s="540">
        <v>5010</v>
      </c>
      <c r="AD742" s="544">
        <v>60</v>
      </c>
      <c r="AE742" s="544">
        <v>1</v>
      </c>
    </row>
    <row r="743" spans="1:37" s="287" customFormat="1">
      <c r="B743" s="535">
        <v>6945</v>
      </c>
      <c r="C743" s="535" t="s">
        <v>1244</v>
      </c>
      <c r="D743" s="535" t="s">
        <v>1244</v>
      </c>
      <c r="E743" s="535" t="s">
        <v>505</v>
      </c>
      <c r="F743" s="287" t="str">
        <f>lng_iteminfo!$O717</f>
        <v>보라 목장</v>
      </c>
      <c r="G743" s="287">
        <v>1</v>
      </c>
      <c r="H743" s="537">
        <v>0</v>
      </c>
      <c r="I743" s="537" t="s">
        <v>506</v>
      </c>
      <c r="J743" s="537">
        <v>0</v>
      </c>
      <c r="K743" s="537">
        <v>16</v>
      </c>
      <c r="L743" s="536">
        <v>30</v>
      </c>
      <c r="M743" s="537">
        <v>0</v>
      </c>
      <c r="N743" s="538">
        <v>850000</v>
      </c>
      <c r="O743" s="537">
        <v>0</v>
      </c>
      <c r="P743" s="537">
        <v>1</v>
      </c>
      <c r="Q743" s="538">
        <v>850000</v>
      </c>
      <c r="R743" s="287" t="str">
        <f t="shared" si="86"/>
        <v>보라 목장</v>
      </c>
      <c r="S743" s="539">
        <f t="shared" si="88"/>
        <v>510</v>
      </c>
      <c r="T743" s="479">
        <f>S743*2</f>
        <v>1020</v>
      </c>
      <c r="U743" s="544">
        <v>5000</v>
      </c>
      <c r="V743" s="544">
        <v>5</v>
      </c>
      <c r="W743" s="544" t="s">
        <v>1956</v>
      </c>
      <c r="X743" s="544">
        <v>17</v>
      </c>
      <c r="Y743" s="544">
        <v>6944</v>
      </c>
      <c r="Z743" s="546" t="s">
        <v>3608</v>
      </c>
      <c r="AA743" s="540">
        <v>8</v>
      </c>
      <c r="AB743" s="540">
        <v>0</v>
      </c>
      <c r="AC743" s="540">
        <v>5010</v>
      </c>
      <c r="AD743" s="544">
        <v>60</v>
      </c>
      <c r="AE743" s="544">
        <v>1</v>
      </c>
    </row>
    <row r="744" spans="1:37" s="287" customFormat="1">
      <c r="B744" s="535">
        <v>6946</v>
      </c>
      <c r="C744" s="535" t="s">
        <v>1244</v>
      </c>
      <c r="D744" s="535" t="s">
        <v>1244</v>
      </c>
      <c r="E744" s="535" t="s">
        <v>505</v>
      </c>
      <c r="F744" s="287" t="str">
        <f>lng_iteminfo!$O718</f>
        <v>포도젤리 목장</v>
      </c>
      <c r="G744" s="287">
        <v>1</v>
      </c>
      <c r="H744" s="537">
        <v>0</v>
      </c>
      <c r="I744" s="537" t="s">
        <v>506</v>
      </c>
      <c r="J744" s="537">
        <v>0</v>
      </c>
      <c r="K744" s="537">
        <v>16</v>
      </c>
      <c r="L744" s="536">
        <v>30</v>
      </c>
      <c r="M744" s="537">
        <v>0</v>
      </c>
      <c r="N744" s="538">
        <v>1000000</v>
      </c>
      <c r="O744" s="537">
        <v>0</v>
      </c>
      <c r="P744" s="537">
        <v>1</v>
      </c>
      <c r="Q744" s="538">
        <v>1000000</v>
      </c>
      <c r="R744" s="287" t="str">
        <f t="shared" si="86"/>
        <v>포도젤리 목장</v>
      </c>
      <c r="S744" s="539">
        <f t="shared" si="88"/>
        <v>540</v>
      </c>
      <c r="T744" s="479">
        <f>S744*4</f>
        <v>2160</v>
      </c>
      <c r="U744" s="544">
        <v>5000</v>
      </c>
      <c r="V744" s="544">
        <v>5</v>
      </c>
      <c r="W744" s="544" t="s">
        <v>1957</v>
      </c>
      <c r="X744" s="544">
        <v>124</v>
      </c>
      <c r="Y744" s="544">
        <v>6945</v>
      </c>
      <c r="Z744" s="540" t="s">
        <v>3605</v>
      </c>
      <c r="AA744" s="540">
        <v>63</v>
      </c>
      <c r="AB744" s="540">
        <v>0</v>
      </c>
      <c r="AC744" s="540">
        <v>2301</v>
      </c>
      <c r="AD744" s="544">
        <v>64</v>
      </c>
      <c r="AE744" s="544">
        <v>1</v>
      </c>
    </row>
    <row r="745" spans="1:37" s="287" customFormat="1">
      <c r="B745" s="535">
        <v>6947</v>
      </c>
      <c r="C745" s="535" t="s">
        <v>1244</v>
      </c>
      <c r="D745" s="535" t="s">
        <v>1244</v>
      </c>
      <c r="E745" s="535" t="s">
        <v>505</v>
      </c>
      <c r="F745" s="287" t="str">
        <f>lng_iteminfo!$O719</f>
        <v>커피콩 목장</v>
      </c>
      <c r="G745" s="287">
        <v>1</v>
      </c>
      <c r="H745" s="537">
        <v>0</v>
      </c>
      <c r="I745" s="537" t="s">
        <v>506</v>
      </c>
      <c r="J745" s="537">
        <v>0</v>
      </c>
      <c r="K745" s="537">
        <v>16</v>
      </c>
      <c r="L745" s="537">
        <v>30</v>
      </c>
      <c r="M745" s="537">
        <v>0</v>
      </c>
      <c r="N745" s="538">
        <v>1250000</v>
      </c>
      <c r="O745" s="537">
        <v>0</v>
      </c>
      <c r="P745" s="537">
        <v>1</v>
      </c>
      <c r="Q745" s="538">
        <v>1250000</v>
      </c>
      <c r="R745" s="287" t="str">
        <f t="shared" si="86"/>
        <v>커피콩 목장</v>
      </c>
      <c r="S745" s="539">
        <f t="shared" si="88"/>
        <v>570</v>
      </c>
      <c r="T745" s="479">
        <f>S745*8</f>
        <v>4560</v>
      </c>
      <c r="U745" s="544">
        <v>5000</v>
      </c>
      <c r="V745" s="544">
        <v>5</v>
      </c>
      <c r="W745" s="544" t="s">
        <v>1958</v>
      </c>
      <c r="X745" s="541">
        <v>224</v>
      </c>
      <c r="Y745" s="544">
        <v>6946</v>
      </c>
      <c r="Z745" s="543" t="s">
        <v>3956</v>
      </c>
      <c r="AA745" s="540">
        <v>120</v>
      </c>
      <c r="AB745" s="540">
        <v>1</v>
      </c>
      <c r="AC745" s="540">
        <v>5010</v>
      </c>
      <c r="AD745" s="544">
        <v>64</v>
      </c>
      <c r="AE745" s="544">
        <v>1</v>
      </c>
    </row>
    <row r="746" spans="1:37" s="287" customFormat="1">
      <c r="B746" s="535">
        <v>6948</v>
      </c>
      <c r="C746" s="535" t="s">
        <v>1244</v>
      </c>
      <c r="D746" s="535" t="s">
        <v>1244</v>
      </c>
      <c r="E746" s="535" t="s">
        <v>505</v>
      </c>
      <c r="F746" s="287" t="str">
        <f>lng_iteminfo!$O720</f>
        <v>에스프레소 목장</v>
      </c>
      <c r="G746" s="287">
        <v>1</v>
      </c>
      <c r="H746" s="537">
        <v>0</v>
      </c>
      <c r="I746" s="537" t="s">
        <v>506</v>
      </c>
      <c r="J746" s="537">
        <v>0</v>
      </c>
      <c r="K746" s="537">
        <v>16</v>
      </c>
      <c r="L746" s="537">
        <v>30</v>
      </c>
      <c r="M746" s="537">
        <v>0</v>
      </c>
      <c r="N746" s="538">
        <v>1750000</v>
      </c>
      <c r="O746" s="537">
        <v>0</v>
      </c>
      <c r="P746" s="537">
        <v>1</v>
      </c>
      <c r="Q746" s="538">
        <v>1750000</v>
      </c>
      <c r="R746" s="287" t="str">
        <f>F746</f>
        <v>에스프레소 목장</v>
      </c>
      <c r="S746" s="539">
        <f t="shared" si="88"/>
        <v>600</v>
      </c>
      <c r="T746" s="479">
        <f>S746*3</f>
        <v>1800</v>
      </c>
      <c r="U746" s="544">
        <v>5000</v>
      </c>
      <c r="V746" s="544">
        <v>5</v>
      </c>
      <c r="W746" s="544" t="s">
        <v>1959</v>
      </c>
      <c r="X746" s="544">
        <v>125</v>
      </c>
      <c r="Y746" s="544">
        <v>6947</v>
      </c>
      <c r="Z746" s="543" t="s">
        <v>3956</v>
      </c>
      <c r="AA746" s="540">
        <v>117</v>
      </c>
      <c r="AB746" s="540">
        <v>1</v>
      </c>
      <c r="AC746" s="540">
        <v>5011</v>
      </c>
      <c r="AD746" s="544">
        <v>64</v>
      </c>
      <c r="AE746" s="544">
        <v>1</v>
      </c>
    </row>
    <row r="747" spans="1:37" s="287" customFormat="1">
      <c r="B747" s="535">
        <v>6949</v>
      </c>
      <c r="C747" s="535" t="s">
        <v>1244</v>
      </c>
      <c r="D747" s="535" t="s">
        <v>1244</v>
      </c>
      <c r="E747" s="535" t="s">
        <v>505</v>
      </c>
      <c r="F747" s="287" t="str">
        <f>lng_iteminfo!$O721</f>
        <v>오렌지 목장</v>
      </c>
      <c r="G747" s="287">
        <v>1</v>
      </c>
      <c r="H747" s="537">
        <v>0</v>
      </c>
      <c r="I747" s="537" t="s">
        <v>506</v>
      </c>
      <c r="J747" s="537">
        <v>0</v>
      </c>
      <c r="K747" s="537">
        <v>16</v>
      </c>
      <c r="L747" s="536">
        <v>30</v>
      </c>
      <c r="M747" s="537">
        <v>0</v>
      </c>
      <c r="N747" s="538">
        <v>2250000</v>
      </c>
      <c r="O747" s="537">
        <v>0</v>
      </c>
      <c r="P747" s="537">
        <v>1</v>
      </c>
      <c r="Q747" s="538">
        <v>2250000</v>
      </c>
      <c r="R747" s="287" t="str">
        <f t="shared" ref="R747:R750" si="89">F747</f>
        <v>오렌지 목장</v>
      </c>
      <c r="S747" s="539">
        <f t="shared" si="88"/>
        <v>630</v>
      </c>
      <c r="T747" s="479">
        <f>S747*12</f>
        <v>7560</v>
      </c>
      <c r="U747" s="544">
        <v>5000</v>
      </c>
      <c r="V747" s="544">
        <v>5</v>
      </c>
      <c r="W747" s="544" t="s">
        <v>1960</v>
      </c>
      <c r="X747" s="544">
        <v>26</v>
      </c>
      <c r="Y747" s="544">
        <v>6948</v>
      </c>
      <c r="Z747" s="546" t="s">
        <v>3608</v>
      </c>
      <c r="AA747" s="540">
        <v>12</v>
      </c>
      <c r="AB747" s="540">
        <v>0</v>
      </c>
      <c r="AC747" s="540">
        <v>5011</v>
      </c>
      <c r="AD747" s="544">
        <v>64</v>
      </c>
      <c r="AE747" s="544">
        <v>1</v>
      </c>
    </row>
    <row r="748" spans="1:37" s="287" customFormat="1">
      <c r="B748" s="535">
        <v>6950</v>
      </c>
      <c r="C748" s="535" t="s">
        <v>1244</v>
      </c>
      <c r="D748" s="535" t="s">
        <v>1244</v>
      </c>
      <c r="E748" s="535" t="s">
        <v>505</v>
      </c>
      <c r="F748" s="287" t="str">
        <f>lng_iteminfo!$O722</f>
        <v>자몽 목장</v>
      </c>
      <c r="G748" s="287">
        <v>1</v>
      </c>
      <c r="H748" s="537">
        <v>0</v>
      </c>
      <c r="I748" s="537" t="s">
        <v>506</v>
      </c>
      <c r="J748" s="537">
        <v>0</v>
      </c>
      <c r="K748" s="537">
        <v>16</v>
      </c>
      <c r="L748" s="536">
        <v>30</v>
      </c>
      <c r="M748" s="537">
        <v>0</v>
      </c>
      <c r="N748" s="538">
        <v>2700000</v>
      </c>
      <c r="O748" s="537">
        <v>0</v>
      </c>
      <c r="P748" s="537">
        <v>1</v>
      </c>
      <c r="Q748" s="538">
        <v>2700000</v>
      </c>
      <c r="R748" s="287" t="str">
        <f t="shared" si="89"/>
        <v>자몽 목장</v>
      </c>
      <c r="S748" s="539">
        <f t="shared" si="88"/>
        <v>660</v>
      </c>
      <c r="T748" s="479">
        <f>S748*24</f>
        <v>15840</v>
      </c>
      <c r="U748" s="544">
        <v>5000</v>
      </c>
      <c r="V748" s="544">
        <v>5</v>
      </c>
      <c r="W748" s="544" t="s">
        <v>1961</v>
      </c>
      <c r="X748" s="544">
        <v>126</v>
      </c>
      <c r="Y748" s="544">
        <v>6949</v>
      </c>
      <c r="Z748" s="540" t="s">
        <v>3605</v>
      </c>
      <c r="AA748" s="540">
        <v>66</v>
      </c>
      <c r="AB748" s="540">
        <v>0</v>
      </c>
      <c r="AC748" s="540">
        <v>2302</v>
      </c>
      <c r="AD748" s="544">
        <v>67</v>
      </c>
      <c r="AE748" s="544">
        <v>1</v>
      </c>
    </row>
    <row r="749" spans="1:37" s="287" customFormat="1">
      <c r="B749" s="535">
        <v>6951</v>
      </c>
      <c r="C749" s="535" t="s">
        <v>1244</v>
      </c>
      <c r="D749" s="535" t="s">
        <v>1244</v>
      </c>
      <c r="E749" s="535" t="s">
        <v>505</v>
      </c>
      <c r="F749" s="287" t="str">
        <f>lng_iteminfo!$O723</f>
        <v>아틀란티스 목장</v>
      </c>
      <c r="G749" s="287">
        <v>1</v>
      </c>
      <c r="H749" s="537">
        <v>0</v>
      </c>
      <c r="I749" s="537" t="s">
        <v>506</v>
      </c>
      <c r="J749" s="537">
        <v>0</v>
      </c>
      <c r="K749" s="537">
        <v>16</v>
      </c>
      <c r="L749" s="537">
        <v>30</v>
      </c>
      <c r="M749" s="537">
        <v>0</v>
      </c>
      <c r="N749" s="538">
        <v>3500000</v>
      </c>
      <c r="O749" s="537">
        <v>0</v>
      </c>
      <c r="P749" s="537">
        <v>1</v>
      </c>
      <c r="Q749" s="538">
        <v>3500000</v>
      </c>
      <c r="R749" s="287" t="str">
        <f t="shared" si="89"/>
        <v>아틀란티스 목장</v>
      </c>
      <c r="S749" s="539">
        <f t="shared" si="88"/>
        <v>690</v>
      </c>
      <c r="T749" s="479">
        <f>S749*24</f>
        <v>16560</v>
      </c>
      <c r="U749" s="544">
        <v>5000</v>
      </c>
      <c r="V749" s="544">
        <v>5</v>
      </c>
      <c r="W749" s="544" t="s">
        <v>1962</v>
      </c>
      <c r="X749" s="544">
        <v>226</v>
      </c>
      <c r="Y749" s="544">
        <v>6950</v>
      </c>
      <c r="Z749" s="543" t="s">
        <v>3956</v>
      </c>
      <c r="AA749" s="540">
        <v>217</v>
      </c>
      <c r="AB749" s="540">
        <v>1</v>
      </c>
      <c r="AC749" s="540">
        <v>5011</v>
      </c>
      <c r="AD749" s="544">
        <v>67</v>
      </c>
      <c r="AE749" s="544">
        <v>1</v>
      </c>
    </row>
    <row r="750" spans="1:37" s="287" customFormat="1">
      <c r="B750" s="535">
        <v>6952</v>
      </c>
      <c r="C750" s="535" t="s">
        <v>1244</v>
      </c>
      <c r="D750" s="535" t="s">
        <v>1244</v>
      </c>
      <c r="E750" s="535" t="s">
        <v>505</v>
      </c>
      <c r="F750" s="287" t="str">
        <f>lng_iteminfo!$O724</f>
        <v>크리스탈 목장</v>
      </c>
      <c r="G750" s="287">
        <v>1</v>
      </c>
      <c r="H750" s="537">
        <v>0</v>
      </c>
      <c r="I750" s="537" t="s">
        <v>506</v>
      </c>
      <c r="J750" s="537">
        <v>0</v>
      </c>
      <c r="K750" s="537">
        <v>16</v>
      </c>
      <c r="L750" s="537">
        <v>30</v>
      </c>
      <c r="M750" s="537">
        <v>0</v>
      </c>
      <c r="N750" s="538">
        <v>4500000</v>
      </c>
      <c r="O750" s="537">
        <v>0</v>
      </c>
      <c r="P750" s="537">
        <v>1</v>
      </c>
      <c r="Q750" s="538">
        <v>4500000</v>
      </c>
      <c r="R750" s="287" t="str">
        <f t="shared" si="89"/>
        <v>크리스탈 목장</v>
      </c>
      <c r="S750" s="539">
        <f t="shared" si="88"/>
        <v>720</v>
      </c>
      <c r="T750" s="479">
        <f>S750*12</f>
        <v>8640</v>
      </c>
      <c r="U750" s="544">
        <v>5000</v>
      </c>
      <c r="V750" s="544">
        <v>5</v>
      </c>
      <c r="W750" s="545" t="s">
        <v>1963</v>
      </c>
      <c r="X750" s="544">
        <v>227</v>
      </c>
      <c r="Y750" s="544">
        <v>6951</v>
      </c>
      <c r="Z750" s="546" t="s">
        <v>3608</v>
      </c>
      <c r="AA750" s="540">
        <v>15</v>
      </c>
      <c r="AB750" s="540">
        <v>0</v>
      </c>
      <c r="AC750" s="540">
        <v>2302</v>
      </c>
      <c r="AD750" s="544">
        <v>67</v>
      </c>
      <c r="AE750" s="544">
        <v>1</v>
      </c>
    </row>
    <row r="751" spans="1:37" s="196" customFormat="1">
      <c r="A751" s="157" t="s">
        <v>724</v>
      </c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 t="s">
        <v>725</v>
      </c>
      <c r="T751" s="157" t="s">
        <v>3473</v>
      </c>
      <c r="U751" s="157" t="s">
        <v>726</v>
      </c>
      <c r="V751" s="157" t="s">
        <v>727</v>
      </c>
      <c r="W751" s="157" t="s">
        <v>728</v>
      </c>
      <c r="X751" s="157" t="s">
        <v>729</v>
      </c>
      <c r="Y751" s="157" t="s">
        <v>730</v>
      </c>
      <c r="Z751" s="157" t="s">
        <v>731</v>
      </c>
      <c r="AA751" s="157" t="s">
        <v>732</v>
      </c>
      <c r="AB751" s="157"/>
      <c r="AC751" s="157"/>
      <c r="AD751" s="157"/>
      <c r="AE751" s="157"/>
      <c r="AF751" s="157"/>
      <c r="AG751" s="157"/>
      <c r="AH751" s="157"/>
      <c r="AI751" s="157"/>
    </row>
    <row r="752" spans="1:37" s="39" customFormat="1">
      <c r="A752" s="157" t="s">
        <v>3474</v>
      </c>
      <c r="B752" s="157" t="s">
        <v>687</v>
      </c>
      <c r="C752" s="157" t="s">
        <v>471</v>
      </c>
      <c r="D752" s="157" t="s">
        <v>710</v>
      </c>
      <c r="E752" s="157" t="s">
        <v>711</v>
      </c>
      <c r="F752" s="157" t="s">
        <v>712</v>
      </c>
      <c r="G752" s="157" t="s">
        <v>713</v>
      </c>
      <c r="H752" s="157" t="s">
        <v>714</v>
      </c>
      <c r="I752" s="157" t="s">
        <v>450</v>
      </c>
      <c r="J752" s="157" t="s">
        <v>715</v>
      </c>
      <c r="K752" s="157" t="s">
        <v>716</v>
      </c>
      <c r="L752" s="157" t="s">
        <v>717</v>
      </c>
      <c r="M752" s="157" t="s">
        <v>718</v>
      </c>
      <c r="N752" s="157" t="s">
        <v>719</v>
      </c>
      <c r="O752" s="157" t="s">
        <v>720</v>
      </c>
      <c r="P752" s="157" t="s">
        <v>721</v>
      </c>
      <c r="Q752" s="157" t="s">
        <v>722</v>
      </c>
      <c r="R752" s="157" t="s">
        <v>3419</v>
      </c>
      <c r="S752" s="157" t="s">
        <v>733</v>
      </c>
      <c r="T752" s="157" t="s">
        <v>734</v>
      </c>
      <c r="U752" s="157" t="s">
        <v>735</v>
      </c>
      <c r="V752" s="157" t="s">
        <v>736</v>
      </c>
      <c r="W752" s="157" t="s">
        <v>737</v>
      </c>
      <c r="X752" s="157" t="s">
        <v>738</v>
      </c>
      <c r="Y752" s="157" t="s">
        <v>739</v>
      </c>
      <c r="Z752" s="157" t="s">
        <v>740</v>
      </c>
      <c r="AA752" s="157" t="s">
        <v>741</v>
      </c>
      <c r="AB752" s="223" t="s">
        <v>3475</v>
      </c>
      <c r="AC752" s="157"/>
      <c r="AD752" s="157"/>
      <c r="AE752" s="157"/>
      <c r="AF752" s="157"/>
      <c r="AG752" s="216"/>
      <c r="AH752" s="216"/>
      <c r="AI752" s="216"/>
      <c r="AJ752" s="216"/>
      <c r="AK752" s="216"/>
    </row>
    <row r="753" spans="1:37" s="39" customFormat="1">
      <c r="A753" s="216"/>
      <c r="B753" s="216">
        <v>81800</v>
      </c>
      <c r="C753" s="216" t="s">
        <v>742</v>
      </c>
      <c r="D753" s="216" t="s">
        <v>742</v>
      </c>
      <c r="E753" s="216" t="s">
        <v>505</v>
      </c>
      <c r="F753" s="216" t="s">
        <v>743</v>
      </c>
      <c r="G753" s="216">
        <v>1</v>
      </c>
      <c r="H753" s="216">
        <v>0</v>
      </c>
      <c r="I753" s="216" t="s">
        <v>506</v>
      </c>
      <c r="J753" s="216">
        <v>0</v>
      </c>
      <c r="K753" s="216">
        <v>16</v>
      </c>
      <c r="L753" s="216">
        <v>0</v>
      </c>
      <c r="M753" s="216">
        <v>0</v>
      </c>
      <c r="N753" s="216">
        <v>0</v>
      </c>
      <c r="O753" s="216">
        <v>0</v>
      </c>
      <c r="P753" s="216">
        <v>1</v>
      </c>
      <c r="Q753" s="216">
        <v>1</v>
      </c>
      <c r="R753" s="314" t="s">
        <v>3957</v>
      </c>
      <c r="S753" s="216">
        <v>1</v>
      </c>
      <c r="T753" s="216">
        <v>1</v>
      </c>
      <c r="U753" s="216">
        <v>2</v>
      </c>
      <c r="V753" s="216">
        <v>3</v>
      </c>
      <c r="W753" s="216">
        <v>-1</v>
      </c>
      <c r="X753" s="216">
        <v>-1</v>
      </c>
      <c r="Y753" s="216">
        <v>-1</v>
      </c>
      <c r="Z753" s="170">
        <v>5122</v>
      </c>
      <c r="AA753" s="216">
        <v>1</v>
      </c>
      <c r="AB753" s="223" t="str">
        <f>lng_iteminfo!$O758</f>
        <v>기본 소 모음</v>
      </c>
      <c r="AC753" s="216"/>
      <c r="AD753" s="216"/>
      <c r="AE753" s="216"/>
      <c r="AF753" s="216"/>
      <c r="AG753" s="216"/>
      <c r="AH753" s="216"/>
      <c r="AI753" s="216"/>
      <c r="AJ753" s="216"/>
      <c r="AK753" s="216"/>
    </row>
    <row r="754" spans="1:37" s="39" customFormat="1">
      <c r="A754" s="216"/>
      <c r="B754" s="216">
        <v>81801</v>
      </c>
      <c r="C754" s="216" t="s">
        <v>742</v>
      </c>
      <c r="D754" s="216" t="s">
        <v>742</v>
      </c>
      <c r="E754" s="216" t="s">
        <v>505</v>
      </c>
      <c r="F754" s="216" t="s">
        <v>744</v>
      </c>
      <c r="G754" s="216">
        <v>1</v>
      </c>
      <c r="H754" s="216">
        <v>0</v>
      </c>
      <c r="I754" s="216" t="s">
        <v>506</v>
      </c>
      <c r="J754" s="216">
        <v>0</v>
      </c>
      <c r="K754" s="216">
        <v>16</v>
      </c>
      <c r="L754" s="216">
        <v>0</v>
      </c>
      <c r="M754" s="216">
        <v>0</v>
      </c>
      <c r="N754" s="216">
        <v>0</v>
      </c>
      <c r="O754" s="216">
        <v>0</v>
      </c>
      <c r="P754" s="216">
        <v>1</v>
      </c>
      <c r="Q754" s="216">
        <v>1</v>
      </c>
      <c r="R754" s="314" t="s">
        <v>3958</v>
      </c>
      <c r="S754" s="216">
        <v>2</v>
      </c>
      <c r="T754" s="216">
        <v>4</v>
      </c>
      <c r="U754" s="216">
        <v>5</v>
      </c>
      <c r="V754" s="216">
        <v>6</v>
      </c>
      <c r="W754" s="216">
        <v>-1</v>
      </c>
      <c r="X754" s="216">
        <v>-1</v>
      </c>
      <c r="Y754" s="216">
        <v>-1</v>
      </c>
      <c r="Z754" s="170">
        <v>6</v>
      </c>
      <c r="AA754" s="216">
        <v>1</v>
      </c>
      <c r="AB754" s="490" t="str">
        <f>lng_iteminfo!$O759</f>
        <v>검은 소 모음</v>
      </c>
      <c r="AC754" s="216"/>
      <c r="AD754" s="216"/>
      <c r="AE754" s="216"/>
      <c r="AF754" s="216"/>
      <c r="AG754" s="216"/>
      <c r="AH754" s="216"/>
      <c r="AI754" s="216"/>
      <c r="AJ754" s="216"/>
      <c r="AK754" s="216"/>
    </row>
    <row r="755" spans="1:37" s="39" customFormat="1">
      <c r="A755" s="216"/>
      <c r="B755" s="216">
        <v>81802</v>
      </c>
      <c r="C755" s="216" t="s">
        <v>742</v>
      </c>
      <c r="D755" s="216" t="s">
        <v>742</v>
      </c>
      <c r="E755" s="216" t="s">
        <v>505</v>
      </c>
      <c r="F755" s="216" t="s">
        <v>745</v>
      </c>
      <c r="G755" s="216">
        <v>1</v>
      </c>
      <c r="H755" s="216">
        <v>0</v>
      </c>
      <c r="I755" s="216" t="s">
        <v>506</v>
      </c>
      <c r="J755" s="216">
        <v>0</v>
      </c>
      <c r="K755" s="216">
        <v>16</v>
      </c>
      <c r="L755" s="216">
        <v>0</v>
      </c>
      <c r="M755" s="216">
        <v>0</v>
      </c>
      <c r="N755" s="216">
        <v>0</v>
      </c>
      <c r="O755" s="216">
        <v>0</v>
      </c>
      <c r="P755" s="216">
        <v>1</v>
      </c>
      <c r="Q755" s="216">
        <v>1</v>
      </c>
      <c r="R755" s="314" t="s">
        <v>3960</v>
      </c>
      <c r="S755" s="216">
        <v>3</v>
      </c>
      <c r="T755" s="216">
        <v>7</v>
      </c>
      <c r="U755" s="216">
        <v>8</v>
      </c>
      <c r="V755" s="216">
        <v>9</v>
      </c>
      <c r="W755" s="216">
        <v>-1</v>
      </c>
      <c r="X755" s="216">
        <v>-1</v>
      </c>
      <c r="Y755" s="216">
        <v>-1</v>
      </c>
      <c r="Z755" s="170">
        <v>5124</v>
      </c>
      <c r="AA755" s="216">
        <v>1</v>
      </c>
      <c r="AB755" s="490" t="str">
        <f>lng_iteminfo!$O760</f>
        <v>꽃무늬 소 모음</v>
      </c>
      <c r="AC755" s="216"/>
      <c r="AD755" s="216"/>
      <c r="AE755" s="216"/>
      <c r="AF755" s="216"/>
      <c r="AG755" s="216"/>
      <c r="AH755" s="216"/>
      <c r="AI755" s="216"/>
      <c r="AJ755" s="216"/>
      <c r="AK755" s="216"/>
    </row>
    <row r="756" spans="1:37" s="39" customFormat="1">
      <c r="A756" s="216"/>
      <c r="B756" s="216">
        <v>81803</v>
      </c>
      <c r="C756" s="216" t="s">
        <v>742</v>
      </c>
      <c r="D756" s="216" t="s">
        <v>742</v>
      </c>
      <c r="E756" s="216" t="s">
        <v>505</v>
      </c>
      <c r="F756" s="216" t="s">
        <v>746</v>
      </c>
      <c r="G756" s="216">
        <v>1</v>
      </c>
      <c r="H756" s="216">
        <v>0</v>
      </c>
      <c r="I756" s="216" t="s">
        <v>506</v>
      </c>
      <c r="J756" s="216">
        <v>0</v>
      </c>
      <c r="K756" s="216">
        <v>16</v>
      </c>
      <c r="L756" s="216">
        <v>0</v>
      </c>
      <c r="M756" s="216">
        <v>0</v>
      </c>
      <c r="N756" s="216">
        <v>0</v>
      </c>
      <c r="O756" s="216">
        <v>0</v>
      </c>
      <c r="P756" s="216">
        <v>1</v>
      </c>
      <c r="Q756" s="216">
        <v>1</v>
      </c>
      <c r="R756" s="314" t="s">
        <v>3959</v>
      </c>
      <c r="S756" s="216">
        <v>4</v>
      </c>
      <c r="T756" s="216">
        <v>10</v>
      </c>
      <c r="U756" s="216">
        <v>11</v>
      </c>
      <c r="V756" s="216">
        <v>12</v>
      </c>
      <c r="W756" s="216">
        <v>-1</v>
      </c>
      <c r="X756" s="216">
        <v>-1</v>
      </c>
      <c r="Y756" s="216">
        <v>-1</v>
      </c>
      <c r="Z756" s="170">
        <v>2001</v>
      </c>
      <c r="AA756" s="216">
        <v>1</v>
      </c>
      <c r="AB756" s="490" t="str">
        <f>lng_iteminfo!$O761</f>
        <v>스페셜 젖소 모음</v>
      </c>
      <c r="AC756" s="216"/>
      <c r="AD756" s="216"/>
      <c r="AE756" s="216"/>
      <c r="AF756" s="216"/>
      <c r="AG756" s="216"/>
      <c r="AH756" s="216"/>
      <c r="AI756" s="216"/>
      <c r="AJ756" s="216"/>
      <c r="AK756" s="216"/>
    </row>
    <row r="757" spans="1:37" s="39" customFormat="1">
      <c r="A757" s="216"/>
      <c r="B757" s="216">
        <v>81805</v>
      </c>
      <c r="C757" s="216" t="s">
        <v>742</v>
      </c>
      <c r="D757" s="216" t="s">
        <v>742</v>
      </c>
      <c r="E757" s="216" t="s">
        <v>505</v>
      </c>
      <c r="F757" s="216" t="s">
        <v>2772</v>
      </c>
      <c r="G757" s="216">
        <v>1</v>
      </c>
      <c r="H757" s="216">
        <v>0</v>
      </c>
      <c r="I757" s="216" t="s">
        <v>506</v>
      </c>
      <c r="J757" s="216">
        <v>0</v>
      </c>
      <c r="K757" s="216">
        <v>16</v>
      </c>
      <c r="L757" s="216">
        <v>0</v>
      </c>
      <c r="M757" s="216">
        <v>0</v>
      </c>
      <c r="N757" s="216">
        <v>0</v>
      </c>
      <c r="O757" s="216">
        <v>0</v>
      </c>
      <c r="P757" s="216">
        <v>1</v>
      </c>
      <c r="Q757" s="216">
        <v>1</v>
      </c>
      <c r="R757" s="314" t="s">
        <v>3961</v>
      </c>
      <c r="S757" s="216">
        <v>6</v>
      </c>
      <c r="T757" s="216">
        <v>13</v>
      </c>
      <c r="U757" s="216">
        <v>14</v>
      </c>
      <c r="V757" s="216">
        <v>15</v>
      </c>
      <c r="W757" s="216">
        <v>-1</v>
      </c>
      <c r="X757" s="216">
        <v>-1</v>
      </c>
      <c r="Y757" s="216">
        <v>-1</v>
      </c>
      <c r="Z757" s="170">
        <v>5126</v>
      </c>
      <c r="AA757" s="216">
        <v>1</v>
      </c>
      <c r="AB757" s="490" t="str">
        <f>lng_iteminfo!$O762</f>
        <v>유니크 젖소 모음</v>
      </c>
      <c r="AC757" s="216"/>
      <c r="AD757" s="216"/>
      <c r="AE757" s="216"/>
      <c r="AF757" s="216"/>
      <c r="AG757" s="69"/>
      <c r="AH757" s="69"/>
      <c r="AI757" s="69"/>
      <c r="AJ757" s="216"/>
      <c r="AK757" s="216"/>
    </row>
    <row r="758" spans="1:37" s="211" customFormat="1">
      <c r="A758" s="215"/>
      <c r="B758" s="215">
        <v>81816</v>
      </c>
      <c r="C758" s="215" t="s">
        <v>742</v>
      </c>
      <c r="D758" s="215" t="s">
        <v>742</v>
      </c>
      <c r="E758" s="215" t="s">
        <v>505</v>
      </c>
      <c r="F758" s="215" t="s">
        <v>747</v>
      </c>
      <c r="G758" s="215">
        <v>1</v>
      </c>
      <c r="H758" s="215">
        <v>0</v>
      </c>
      <c r="I758" s="215" t="s">
        <v>506</v>
      </c>
      <c r="J758" s="215">
        <v>0</v>
      </c>
      <c r="K758" s="215">
        <v>16</v>
      </c>
      <c r="L758" s="215">
        <v>0</v>
      </c>
      <c r="M758" s="215">
        <v>0</v>
      </c>
      <c r="N758" s="215">
        <v>0</v>
      </c>
      <c r="O758" s="215">
        <v>0</v>
      </c>
      <c r="P758" s="215">
        <v>1</v>
      </c>
      <c r="Q758" s="215">
        <v>1</v>
      </c>
      <c r="R758" s="344" t="s">
        <v>3990</v>
      </c>
      <c r="S758" s="215">
        <v>17</v>
      </c>
      <c r="T758" s="215">
        <v>16</v>
      </c>
      <c r="U758" s="215">
        <v>17</v>
      </c>
      <c r="V758" s="215">
        <v>18</v>
      </c>
      <c r="W758" s="215">
        <v>-1</v>
      </c>
      <c r="X758" s="215">
        <v>-1</v>
      </c>
      <c r="Y758" s="215">
        <v>-1</v>
      </c>
      <c r="Z758" s="342">
        <v>5012</v>
      </c>
      <c r="AA758" s="215">
        <v>1</v>
      </c>
      <c r="AB758" s="490" t="str">
        <f>lng_iteminfo!$O763</f>
        <v>신비한 젖소 모음</v>
      </c>
      <c r="AC758" s="215"/>
      <c r="AD758" s="215"/>
      <c r="AE758" s="215"/>
      <c r="AF758" s="215"/>
      <c r="AG758" s="213"/>
      <c r="AH758" s="213"/>
      <c r="AI758" s="213"/>
      <c r="AJ758" s="215"/>
      <c r="AK758" s="215"/>
    </row>
    <row r="759" spans="1:37" s="39" customFormat="1">
      <c r="A759" s="216"/>
      <c r="B759" s="216">
        <v>81806</v>
      </c>
      <c r="C759" s="216" t="s">
        <v>742</v>
      </c>
      <c r="D759" s="216" t="s">
        <v>742</v>
      </c>
      <c r="E759" s="216" t="s">
        <v>505</v>
      </c>
      <c r="F759" s="216" t="s">
        <v>748</v>
      </c>
      <c r="G759" s="216">
        <v>1</v>
      </c>
      <c r="H759" s="216">
        <v>0</v>
      </c>
      <c r="I759" s="216" t="s">
        <v>506</v>
      </c>
      <c r="J759" s="216">
        <v>0</v>
      </c>
      <c r="K759" s="216">
        <v>16</v>
      </c>
      <c r="L759" s="216">
        <v>0</v>
      </c>
      <c r="M759" s="216">
        <v>0</v>
      </c>
      <c r="N759" s="216">
        <v>0</v>
      </c>
      <c r="O759" s="216">
        <v>0</v>
      </c>
      <c r="P759" s="216">
        <v>1</v>
      </c>
      <c r="Q759" s="216">
        <v>1</v>
      </c>
      <c r="R759" s="314" t="s">
        <v>3962</v>
      </c>
      <c r="S759" s="216">
        <v>7</v>
      </c>
      <c r="T759" s="216">
        <v>100</v>
      </c>
      <c r="U759" s="216">
        <v>101</v>
      </c>
      <c r="V759" s="216">
        <v>102</v>
      </c>
      <c r="W759" s="216">
        <v>-1</v>
      </c>
      <c r="X759" s="216">
        <v>-1</v>
      </c>
      <c r="Y759" s="216">
        <v>-1</v>
      </c>
      <c r="Z759" s="170">
        <v>5123</v>
      </c>
      <c r="AA759" s="216">
        <v>1</v>
      </c>
      <c r="AB759" s="490" t="str">
        <f>lng_iteminfo!$O764</f>
        <v>기본 양 모음</v>
      </c>
      <c r="AC759" s="216"/>
      <c r="AD759" s="216"/>
      <c r="AE759" s="216"/>
      <c r="AF759" s="216"/>
      <c r="AG759" s="216"/>
      <c r="AH759" s="216"/>
      <c r="AI759" s="216"/>
      <c r="AJ759" s="216"/>
      <c r="AK759" s="216"/>
    </row>
    <row r="760" spans="1:37" s="39" customFormat="1">
      <c r="A760" s="216"/>
      <c r="B760" s="216">
        <v>81807</v>
      </c>
      <c r="C760" s="216" t="s">
        <v>742</v>
      </c>
      <c r="D760" s="216" t="s">
        <v>742</v>
      </c>
      <c r="E760" s="216" t="s">
        <v>505</v>
      </c>
      <c r="F760" s="216" t="s">
        <v>749</v>
      </c>
      <c r="G760" s="216">
        <v>1</v>
      </c>
      <c r="H760" s="216">
        <v>0</v>
      </c>
      <c r="I760" s="216" t="s">
        <v>506</v>
      </c>
      <c r="J760" s="216">
        <v>0</v>
      </c>
      <c r="K760" s="216">
        <v>16</v>
      </c>
      <c r="L760" s="216">
        <v>0</v>
      </c>
      <c r="M760" s="216">
        <v>0</v>
      </c>
      <c r="N760" s="216">
        <v>0</v>
      </c>
      <c r="O760" s="216">
        <v>0</v>
      </c>
      <c r="P760" s="216">
        <v>1</v>
      </c>
      <c r="Q760" s="216">
        <v>1</v>
      </c>
      <c r="R760" s="314" t="s">
        <v>3963</v>
      </c>
      <c r="S760" s="216">
        <v>8</v>
      </c>
      <c r="T760" s="216">
        <v>103</v>
      </c>
      <c r="U760" s="216">
        <v>104</v>
      </c>
      <c r="V760" s="216">
        <v>105</v>
      </c>
      <c r="W760" s="216">
        <v>-1</v>
      </c>
      <c r="X760" s="216">
        <v>-1</v>
      </c>
      <c r="Y760" s="216">
        <v>-1</v>
      </c>
      <c r="Z760" s="170">
        <v>105</v>
      </c>
      <c r="AA760" s="216">
        <v>1</v>
      </c>
      <c r="AB760" s="490" t="str">
        <f>lng_iteminfo!$O765</f>
        <v>검은 양 모음</v>
      </c>
      <c r="AC760" s="216"/>
      <c r="AD760" s="216"/>
      <c r="AE760" s="216"/>
      <c r="AF760" s="216"/>
      <c r="AG760" s="216"/>
      <c r="AH760" s="216"/>
      <c r="AI760" s="216"/>
      <c r="AJ760" s="216"/>
      <c r="AK760" s="216"/>
    </row>
    <row r="761" spans="1:37" s="39" customFormat="1">
      <c r="A761" s="216"/>
      <c r="B761" s="216">
        <v>81808</v>
      </c>
      <c r="C761" s="216" t="s">
        <v>742</v>
      </c>
      <c r="D761" s="216" t="s">
        <v>742</v>
      </c>
      <c r="E761" s="216" t="s">
        <v>505</v>
      </c>
      <c r="F761" s="216" t="s">
        <v>750</v>
      </c>
      <c r="G761" s="216">
        <v>1</v>
      </c>
      <c r="H761" s="216">
        <v>0</v>
      </c>
      <c r="I761" s="216" t="s">
        <v>506</v>
      </c>
      <c r="J761" s="216">
        <v>0</v>
      </c>
      <c r="K761" s="216">
        <v>16</v>
      </c>
      <c r="L761" s="216">
        <v>0</v>
      </c>
      <c r="M761" s="216">
        <v>0</v>
      </c>
      <c r="N761" s="216">
        <v>0</v>
      </c>
      <c r="O761" s="216">
        <v>0</v>
      </c>
      <c r="P761" s="216">
        <v>1</v>
      </c>
      <c r="Q761" s="216">
        <v>1</v>
      </c>
      <c r="R761" s="314" t="s">
        <v>3964</v>
      </c>
      <c r="S761" s="216">
        <v>9</v>
      </c>
      <c r="T761" s="216">
        <v>106</v>
      </c>
      <c r="U761" s="216">
        <v>107</v>
      </c>
      <c r="V761" s="216">
        <v>108</v>
      </c>
      <c r="W761" s="216">
        <v>-1</v>
      </c>
      <c r="X761" s="216">
        <v>-1</v>
      </c>
      <c r="Y761" s="216">
        <v>-1</v>
      </c>
      <c r="Z761" s="170">
        <v>5125</v>
      </c>
      <c r="AA761" s="216">
        <v>1</v>
      </c>
      <c r="AB761" s="490" t="str">
        <f>lng_iteminfo!$O766</f>
        <v>체크 무늬 양 모음</v>
      </c>
      <c r="AC761" s="216"/>
      <c r="AD761" s="216"/>
      <c r="AE761" s="216"/>
      <c r="AF761" s="216"/>
      <c r="AG761" s="216"/>
      <c r="AH761" s="216"/>
      <c r="AI761" s="216"/>
      <c r="AJ761" s="216"/>
      <c r="AK761" s="216"/>
    </row>
    <row r="762" spans="1:37" s="39" customFormat="1">
      <c r="A762" s="216"/>
      <c r="B762" s="216">
        <v>81809</v>
      </c>
      <c r="C762" s="216" t="s">
        <v>742</v>
      </c>
      <c r="D762" s="216" t="s">
        <v>742</v>
      </c>
      <c r="E762" s="216" t="s">
        <v>505</v>
      </c>
      <c r="F762" s="216" t="s">
        <v>751</v>
      </c>
      <c r="G762" s="216">
        <v>1</v>
      </c>
      <c r="H762" s="216">
        <v>0</v>
      </c>
      <c r="I762" s="216" t="s">
        <v>506</v>
      </c>
      <c r="J762" s="216">
        <v>0</v>
      </c>
      <c r="K762" s="216">
        <v>16</v>
      </c>
      <c r="L762" s="216">
        <v>0</v>
      </c>
      <c r="M762" s="216">
        <v>0</v>
      </c>
      <c r="N762" s="216">
        <v>0</v>
      </c>
      <c r="O762" s="216">
        <v>0</v>
      </c>
      <c r="P762" s="216">
        <v>1</v>
      </c>
      <c r="Q762" s="216">
        <v>1</v>
      </c>
      <c r="R762" s="314" t="s">
        <v>3965</v>
      </c>
      <c r="S762" s="216">
        <v>10</v>
      </c>
      <c r="T762" s="216">
        <v>109</v>
      </c>
      <c r="U762" s="216">
        <v>110</v>
      </c>
      <c r="V762" s="216">
        <v>111</v>
      </c>
      <c r="W762" s="216">
        <v>-1</v>
      </c>
      <c r="X762" s="216">
        <v>-1</v>
      </c>
      <c r="Y762" s="216">
        <v>-1</v>
      </c>
      <c r="Z762" s="170">
        <v>2006</v>
      </c>
      <c r="AA762" s="216">
        <v>1</v>
      </c>
      <c r="AB762" s="490" t="str">
        <f>lng_iteminfo!$O767</f>
        <v>스페셜 양 모음</v>
      </c>
      <c r="AC762" s="216"/>
      <c r="AD762" s="216"/>
      <c r="AE762" s="216"/>
      <c r="AF762" s="216"/>
      <c r="AG762" s="216"/>
      <c r="AH762" s="216"/>
      <c r="AI762" s="216"/>
      <c r="AJ762" s="216"/>
      <c r="AK762" s="216"/>
    </row>
    <row r="763" spans="1:37" s="48" customFormat="1">
      <c r="A763" s="216"/>
      <c r="B763" s="216">
        <v>81810</v>
      </c>
      <c r="C763" s="216" t="s">
        <v>742</v>
      </c>
      <c r="D763" s="216" t="s">
        <v>742</v>
      </c>
      <c r="E763" s="216" t="s">
        <v>505</v>
      </c>
      <c r="F763" s="216" t="s">
        <v>752</v>
      </c>
      <c r="G763" s="216">
        <v>1</v>
      </c>
      <c r="H763" s="216">
        <v>0</v>
      </c>
      <c r="I763" s="216" t="s">
        <v>506</v>
      </c>
      <c r="J763" s="216">
        <v>0</v>
      </c>
      <c r="K763" s="216">
        <v>16</v>
      </c>
      <c r="L763" s="216">
        <v>0</v>
      </c>
      <c r="M763" s="216">
        <v>0</v>
      </c>
      <c r="N763" s="216">
        <v>0</v>
      </c>
      <c r="O763" s="216">
        <v>0</v>
      </c>
      <c r="P763" s="216">
        <v>1</v>
      </c>
      <c r="Q763" s="216">
        <v>1</v>
      </c>
      <c r="R763" s="314" t="s">
        <v>3966</v>
      </c>
      <c r="S763" s="216">
        <v>11</v>
      </c>
      <c r="T763" s="216">
        <v>112</v>
      </c>
      <c r="U763" s="216">
        <v>113</v>
      </c>
      <c r="V763" s="216">
        <v>114</v>
      </c>
      <c r="W763" s="216">
        <v>-1</v>
      </c>
      <c r="X763" s="216">
        <v>-1</v>
      </c>
      <c r="Y763" s="216">
        <v>-1</v>
      </c>
      <c r="Z763" s="170">
        <v>5127</v>
      </c>
      <c r="AA763" s="216">
        <v>1</v>
      </c>
      <c r="AB763" s="490" t="str">
        <f>lng_iteminfo!$O768</f>
        <v>유니크 양 모음</v>
      </c>
      <c r="AC763" s="216"/>
      <c r="AD763" s="216"/>
      <c r="AE763" s="216"/>
      <c r="AF763" s="216"/>
      <c r="AG763" s="216"/>
      <c r="AH763" s="216"/>
      <c r="AI763" s="216"/>
      <c r="AJ763" s="216"/>
      <c r="AK763" s="216"/>
    </row>
    <row r="764" spans="1:37" s="211" customFormat="1">
      <c r="A764" s="215"/>
      <c r="B764" s="215">
        <v>81817</v>
      </c>
      <c r="C764" s="215" t="s">
        <v>742</v>
      </c>
      <c r="D764" s="215" t="s">
        <v>742</v>
      </c>
      <c r="E764" s="215" t="s">
        <v>505</v>
      </c>
      <c r="F764" s="215" t="s">
        <v>747</v>
      </c>
      <c r="G764" s="215">
        <v>1</v>
      </c>
      <c r="H764" s="215">
        <v>0</v>
      </c>
      <c r="I764" s="215" t="s">
        <v>506</v>
      </c>
      <c r="J764" s="215">
        <v>0</v>
      </c>
      <c r="K764" s="215">
        <v>16</v>
      </c>
      <c r="L764" s="215">
        <v>0</v>
      </c>
      <c r="M764" s="215">
        <v>0</v>
      </c>
      <c r="N764" s="215">
        <v>0</v>
      </c>
      <c r="O764" s="215">
        <v>0</v>
      </c>
      <c r="P764" s="215">
        <v>1</v>
      </c>
      <c r="Q764" s="215">
        <v>1</v>
      </c>
      <c r="R764" s="344" t="s">
        <v>3991</v>
      </c>
      <c r="S764" s="215">
        <v>18</v>
      </c>
      <c r="T764" s="215">
        <v>115</v>
      </c>
      <c r="U764" s="215">
        <v>117</v>
      </c>
      <c r="V764" s="215">
        <v>116</v>
      </c>
      <c r="W764" s="215">
        <v>-1</v>
      </c>
      <c r="X764" s="215">
        <v>-1</v>
      </c>
      <c r="Y764" s="215">
        <v>-1</v>
      </c>
      <c r="Z764" s="347">
        <v>2302</v>
      </c>
      <c r="AA764" s="215">
        <v>1</v>
      </c>
      <c r="AB764" s="490" t="str">
        <f>lng_iteminfo!$O769</f>
        <v>신비한 양 모음</v>
      </c>
      <c r="AC764" s="215"/>
      <c r="AD764" s="215"/>
      <c r="AE764" s="215"/>
      <c r="AF764" s="215"/>
      <c r="AG764" s="215"/>
      <c r="AH764" s="215"/>
      <c r="AI764" s="215"/>
      <c r="AJ764" s="215"/>
      <c r="AK764" s="215"/>
    </row>
    <row r="765" spans="1:37" s="48" customFormat="1">
      <c r="A765" s="216"/>
      <c r="B765" s="216">
        <v>81811</v>
      </c>
      <c r="C765" s="216" t="s">
        <v>742</v>
      </c>
      <c r="D765" s="216" t="s">
        <v>742</v>
      </c>
      <c r="E765" s="216" t="s">
        <v>505</v>
      </c>
      <c r="F765" s="216" t="s">
        <v>753</v>
      </c>
      <c r="G765" s="216">
        <v>1</v>
      </c>
      <c r="H765" s="216">
        <v>0</v>
      </c>
      <c r="I765" s="216" t="s">
        <v>506</v>
      </c>
      <c r="J765" s="216">
        <v>0</v>
      </c>
      <c r="K765" s="216">
        <v>16</v>
      </c>
      <c r="L765" s="216">
        <v>0</v>
      </c>
      <c r="M765" s="216">
        <v>0</v>
      </c>
      <c r="N765" s="216">
        <v>0</v>
      </c>
      <c r="O765" s="216">
        <v>0</v>
      </c>
      <c r="P765" s="216">
        <v>1</v>
      </c>
      <c r="Q765" s="216">
        <v>1</v>
      </c>
      <c r="R765" s="314" t="s">
        <v>3967</v>
      </c>
      <c r="S765" s="216">
        <v>12</v>
      </c>
      <c r="T765" s="216">
        <v>200</v>
      </c>
      <c r="U765" s="216">
        <v>201</v>
      </c>
      <c r="V765" s="216">
        <v>202</v>
      </c>
      <c r="W765" s="216">
        <v>-1</v>
      </c>
      <c r="X765" s="216">
        <v>-1</v>
      </c>
      <c r="Y765" s="216">
        <v>-1</v>
      </c>
      <c r="Z765" s="170">
        <v>5124</v>
      </c>
      <c r="AA765" s="216">
        <v>1</v>
      </c>
      <c r="AB765" s="490" t="str">
        <f>lng_iteminfo!$O770</f>
        <v>기본 산양 모음</v>
      </c>
      <c r="AC765" s="216"/>
      <c r="AD765" s="216"/>
      <c r="AE765" s="216"/>
      <c r="AF765" s="216"/>
      <c r="AG765" s="216"/>
      <c r="AH765" s="216"/>
      <c r="AI765" s="216"/>
      <c r="AJ765" s="216"/>
      <c r="AK765" s="216"/>
    </row>
    <row r="766" spans="1:37" s="48" customFormat="1">
      <c r="A766" s="216"/>
      <c r="B766" s="216">
        <v>81812</v>
      </c>
      <c r="C766" s="216" t="s">
        <v>742</v>
      </c>
      <c r="D766" s="216" t="s">
        <v>742</v>
      </c>
      <c r="E766" s="216" t="s">
        <v>505</v>
      </c>
      <c r="F766" s="216" t="s">
        <v>754</v>
      </c>
      <c r="G766" s="216">
        <v>1</v>
      </c>
      <c r="H766" s="216">
        <v>0</v>
      </c>
      <c r="I766" s="216" t="s">
        <v>506</v>
      </c>
      <c r="J766" s="216">
        <v>0</v>
      </c>
      <c r="K766" s="216">
        <v>16</v>
      </c>
      <c r="L766" s="216">
        <v>0</v>
      </c>
      <c r="M766" s="216">
        <v>0</v>
      </c>
      <c r="N766" s="216">
        <v>0</v>
      </c>
      <c r="O766" s="216">
        <v>0</v>
      </c>
      <c r="P766" s="216">
        <v>1</v>
      </c>
      <c r="Q766" s="216">
        <v>1</v>
      </c>
      <c r="R766" s="314" t="s">
        <v>3968</v>
      </c>
      <c r="S766" s="216">
        <v>13</v>
      </c>
      <c r="T766" s="216">
        <v>203</v>
      </c>
      <c r="U766" s="216">
        <v>204</v>
      </c>
      <c r="V766" s="216">
        <v>205</v>
      </c>
      <c r="W766" s="216">
        <v>-1</v>
      </c>
      <c r="X766" s="216">
        <v>-1</v>
      </c>
      <c r="Y766" s="216">
        <v>-1</v>
      </c>
      <c r="Z766" s="170">
        <v>205</v>
      </c>
      <c r="AA766" s="216">
        <v>1</v>
      </c>
      <c r="AB766" s="490" t="str">
        <f>lng_iteminfo!$O771</f>
        <v>검은 산양 모음</v>
      </c>
      <c r="AC766" s="216"/>
      <c r="AD766" s="216"/>
      <c r="AE766" s="216"/>
      <c r="AF766" s="216"/>
      <c r="AG766" s="216"/>
      <c r="AH766" s="216"/>
      <c r="AI766" s="216"/>
      <c r="AJ766" s="216"/>
      <c r="AK766" s="216"/>
    </row>
    <row r="767" spans="1:37" s="48" customFormat="1">
      <c r="A767" s="216"/>
      <c r="B767" s="216">
        <v>81813</v>
      </c>
      <c r="C767" s="216" t="s">
        <v>742</v>
      </c>
      <c r="D767" s="216" t="s">
        <v>742</v>
      </c>
      <c r="E767" s="216" t="s">
        <v>505</v>
      </c>
      <c r="F767" s="216" t="s">
        <v>755</v>
      </c>
      <c r="G767" s="216">
        <v>1</v>
      </c>
      <c r="H767" s="216">
        <v>0</v>
      </c>
      <c r="I767" s="216" t="s">
        <v>506</v>
      </c>
      <c r="J767" s="216">
        <v>0</v>
      </c>
      <c r="K767" s="216">
        <v>16</v>
      </c>
      <c r="L767" s="216">
        <v>0</v>
      </c>
      <c r="M767" s="216">
        <v>0</v>
      </c>
      <c r="N767" s="216">
        <v>0</v>
      </c>
      <c r="O767" s="216">
        <v>0</v>
      </c>
      <c r="P767" s="216">
        <v>1</v>
      </c>
      <c r="Q767" s="216">
        <v>1</v>
      </c>
      <c r="R767" s="314" t="s">
        <v>3961</v>
      </c>
      <c r="S767" s="216">
        <v>14</v>
      </c>
      <c r="T767" s="216">
        <v>206</v>
      </c>
      <c r="U767" s="216">
        <v>207</v>
      </c>
      <c r="V767" s="216">
        <v>208</v>
      </c>
      <c r="W767" s="216">
        <v>-1</v>
      </c>
      <c r="X767" s="216">
        <v>-1</v>
      </c>
      <c r="Y767" s="216">
        <v>-1</v>
      </c>
      <c r="Z767" s="170">
        <v>5126</v>
      </c>
      <c r="AA767" s="216">
        <v>1</v>
      </c>
      <c r="AB767" s="490" t="str">
        <f>lng_iteminfo!$O772</f>
        <v>러블리 산양 모음</v>
      </c>
      <c r="AC767" s="216"/>
      <c r="AD767" s="216"/>
      <c r="AE767" s="216"/>
      <c r="AF767" s="216"/>
      <c r="AG767" s="216"/>
      <c r="AH767" s="216"/>
      <c r="AI767" s="216"/>
      <c r="AJ767" s="216"/>
      <c r="AK767" s="216"/>
    </row>
    <row r="768" spans="1:37" s="48" customFormat="1">
      <c r="A768" s="216"/>
      <c r="B768" s="216">
        <v>81814</v>
      </c>
      <c r="C768" s="216" t="s">
        <v>742</v>
      </c>
      <c r="D768" s="216" t="s">
        <v>742</v>
      </c>
      <c r="E768" s="216" t="s">
        <v>505</v>
      </c>
      <c r="F768" s="216" t="s">
        <v>756</v>
      </c>
      <c r="G768" s="216">
        <v>1</v>
      </c>
      <c r="H768" s="216">
        <v>0</v>
      </c>
      <c r="I768" s="216" t="s">
        <v>506</v>
      </c>
      <c r="J768" s="216">
        <v>0</v>
      </c>
      <c r="K768" s="216">
        <v>16</v>
      </c>
      <c r="L768" s="216">
        <v>0</v>
      </c>
      <c r="M768" s="216">
        <v>0</v>
      </c>
      <c r="N768" s="216">
        <v>0</v>
      </c>
      <c r="O768" s="216">
        <v>0</v>
      </c>
      <c r="P768" s="216">
        <v>1</v>
      </c>
      <c r="Q768" s="216">
        <v>1</v>
      </c>
      <c r="R768" s="314" t="s">
        <v>3969</v>
      </c>
      <c r="S768" s="216">
        <v>15</v>
      </c>
      <c r="T768" s="216">
        <v>209</v>
      </c>
      <c r="U768" s="216">
        <v>210</v>
      </c>
      <c r="V768" s="216">
        <v>211</v>
      </c>
      <c r="W768" s="216">
        <v>-1</v>
      </c>
      <c r="X768" s="216">
        <v>-1</v>
      </c>
      <c r="Y768" s="216">
        <v>-1</v>
      </c>
      <c r="Z768" s="170">
        <v>2007</v>
      </c>
      <c r="AA768" s="216">
        <v>1</v>
      </c>
      <c r="AB768" s="490" t="str">
        <f>lng_iteminfo!$O773</f>
        <v>스페셜 산양 모음</v>
      </c>
      <c r="AC768" s="216"/>
      <c r="AD768" s="216"/>
      <c r="AE768" s="216"/>
      <c r="AF768" s="216"/>
      <c r="AG768" s="216"/>
      <c r="AH768" s="216"/>
      <c r="AI768" s="216"/>
      <c r="AJ768" s="216"/>
      <c r="AK768" s="216"/>
    </row>
    <row r="769" spans="1:37" s="48" customFormat="1">
      <c r="A769" s="216"/>
      <c r="B769" s="216">
        <v>81815</v>
      </c>
      <c r="C769" s="216" t="s">
        <v>742</v>
      </c>
      <c r="D769" s="216" t="s">
        <v>742</v>
      </c>
      <c r="E769" s="216" t="s">
        <v>505</v>
      </c>
      <c r="F769" s="216" t="s">
        <v>757</v>
      </c>
      <c r="G769" s="216">
        <v>1</v>
      </c>
      <c r="H769" s="216">
        <v>0</v>
      </c>
      <c r="I769" s="216" t="s">
        <v>506</v>
      </c>
      <c r="J769" s="216">
        <v>0</v>
      </c>
      <c r="K769" s="216">
        <v>16</v>
      </c>
      <c r="L769" s="216">
        <v>0</v>
      </c>
      <c r="M769" s="216">
        <v>0</v>
      </c>
      <c r="N769" s="216">
        <v>0</v>
      </c>
      <c r="O769" s="216">
        <v>0</v>
      </c>
      <c r="P769" s="216">
        <v>1</v>
      </c>
      <c r="Q769" s="216">
        <v>1</v>
      </c>
      <c r="R769" s="314" t="s">
        <v>3970</v>
      </c>
      <c r="S769" s="216">
        <v>16</v>
      </c>
      <c r="T769" s="216">
        <v>212</v>
      </c>
      <c r="U769" s="216">
        <v>213</v>
      </c>
      <c r="V769" s="216">
        <v>214</v>
      </c>
      <c r="W769" s="216">
        <v>-1</v>
      </c>
      <c r="X769" s="216">
        <v>-1</v>
      </c>
      <c r="Y769" s="216">
        <v>-1</v>
      </c>
      <c r="Z769" s="170">
        <v>5128</v>
      </c>
      <c r="AA769" s="216">
        <v>1</v>
      </c>
      <c r="AB769" s="490" t="str">
        <f>lng_iteminfo!$O774</f>
        <v>유니크 산양 모음</v>
      </c>
      <c r="AC769" s="216"/>
      <c r="AD769" s="216"/>
      <c r="AE769" s="216"/>
      <c r="AF769" s="216"/>
      <c r="AG769" s="216"/>
      <c r="AH769" s="216"/>
      <c r="AI769" s="216"/>
      <c r="AJ769" s="216"/>
      <c r="AK769" s="216"/>
    </row>
    <row r="770" spans="1:37" s="211" customFormat="1">
      <c r="A770" s="215"/>
      <c r="B770" s="215">
        <v>81818</v>
      </c>
      <c r="C770" s="215" t="s">
        <v>742</v>
      </c>
      <c r="D770" s="215" t="s">
        <v>742</v>
      </c>
      <c r="E770" s="215" t="s">
        <v>505</v>
      </c>
      <c r="F770" s="215" t="s">
        <v>757</v>
      </c>
      <c r="G770" s="215">
        <v>1</v>
      </c>
      <c r="H770" s="215">
        <v>0</v>
      </c>
      <c r="I770" s="215" t="s">
        <v>506</v>
      </c>
      <c r="J770" s="215">
        <v>0</v>
      </c>
      <c r="K770" s="215">
        <v>16</v>
      </c>
      <c r="L770" s="215">
        <v>0</v>
      </c>
      <c r="M770" s="215">
        <v>0</v>
      </c>
      <c r="N770" s="215">
        <v>0</v>
      </c>
      <c r="O770" s="215">
        <v>0</v>
      </c>
      <c r="P770" s="215">
        <v>1</v>
      </c>
      <c r="Q770" s="215">
        <v>1</v>
      </c>
      <c r="R770" s="344" t="s">
        <v>3992</v>
      </c>
      <c r="S770" s="215">
        <v>19</v>
      </c>
      <c r="T770" s="215">
        <v>215</v>
      </c>
      <c r="U770" s="215">
        <v>217</v>
      </c>
      <c r="V770" s="215">
        <v>216</v>
      </c>
      <c r="W770" s="215">
        <v>-1</v>
      </c>
      <c r="X770" s="215">
        <v>-1</v>
      </c>
      <c r="Y770" s="215">
        <v>-1</v>
      </c>
      <c r="Z770" s="346">
        <v>2303</v>
      </c>
      <c r="AA770" s="215">
        <v>1</v>
      </c>
      <c r="AB770" s="490" t="str">
        <f>lng_iteminfo!$O775</f>
        <v>신비한 산양 모음</v>
      </c>
      <c r="AC770" s="215"/>
      <c r="AD770" s="215"/>
      <c r="AE770" s="215"/>
      <c r="AF770" s="215"/>
      <c r="AG770" s="215"/>
      <c r="AH770" s="215"/>
      <c r="AI770" s="215"/>
      <c r="AJ770" s="215"/>
      <c r="AK770" s="215"/>
    </row>
    <row r="771" spans="1:37" s="141" customFormat="1">
      <c r="B771" s="141">
        <v>81819</v>
      </c>
      <c r="C771" s="141" t="s">
        <v>742</v>
      </c>
      <c r="D771" s="141" t="s">
        <v>742</v>
      </c>
      <c r="E771" s="141" t="s">
        <v>505</v>
      </c>
      <c r="F771" s="141" t="s">
        <v>3476</v>
      </c>
      <c r="G771" s="141">
        <v>1</v>
      </c>
      <c r="H771" s="141">
        <v>0</v>
      </c>
      <c r="I771" s="141" t="s">
        <v>506</v>
      </c>
      <c r="J771" s="141">
        <v>0</v>
      </c>
      <c r="K771" s="141">
        <v>16</v>
      </c>
      <c r="L771" s="141">
        <v>0</v>
      </c>
      <c r="M771" s="141">
        <v>0</v>
      </c>
      <c r="N771" s="141">
        <v>0</v>
      </c>
      <c r="O771" s="141">
        <v>0</v>
      </c>
      <c r="P771" s="141">
        <v>1</v>
      </c>
      <c r="Q771" s="141">
        <v>1</v>
      </c>
      <c r="R771" s="141" t="s">
        <v>3971</v>
      </c>
      <c r="S771" s="141">
        <v>20</v>
      </c>
      <c r="T771" s="141">
        <v>19</v>
      </c>
      <c r="U771" s="141">
        <v>118</v>
      </c>
      <c r="V771" s="141">
        <v>218</v>
      </c>
      <c r="W771" s="141">
        <v>-1</v>
      </c>
      <c r="X771" s="141">
        <v>-1</v>
      </c>
      <c r="Y771" s="141">
        <v>-1</v>
      </c>
      <c r="Z771" s="141">
        <v>1207</v>
      </c>
      <c r="AA771" s="141">
        <v>1</v>
      </c>
      <c r="AB771" s="490" t="str">
        <f>lng_iteminfo!$O776</f>
        <v>월드컵 동물 모음</v>
      </c>
    </row>
    <row r="772" spans="1:37" s="141" customFormat="1">
      <c r="B772" s="141">
        <v>81820</v>
      </c>
      <c r="C772" s="141" t="s">
        <v>742</v>
      </c>
      <c r="D772" s="141" t="s">
        <v>742</v>
      </c>
      <c r="E772" s="141" t="s">
        <v>505</v>
      </c>
      <c r="F772" s="141" t="s">
        <v>3643</v>
      </c>
      <c r="G772" s="141">
        <v>1</v>
      </c>
      <c r="H772" s="141">
        <v>0</v>
      </c>
      <c r="I772" s="141" t="s">
        <v>506</v>
      </c>
      <c r="J772" s="141">
        <v>0</v>
      </c>
      <c r="K772" s="141">
        <v>16</v>
      </c>
      <c r="L772" s="141">
        <v>0</v>
      </c>
      <c r="M772" s="141">
        <v>0</v>
      </c>
      <c r="N772" s="141">
        <v>0</v>
      </c>
      <c r="O772" s="141">
        <v>0</v>
      </c>
      <c r="P772" s="141">
        <v>1</v>
      </c>
      <c r="Q772" s="141">
        <v>1</v>
      </c>
      <c r="R772" s="141" t="s">
        <v>3972</v>
      </c>
      <c r="S772" s="141">
        <v>21</v>
      </c>
      <c r="T772" s="141">
        <v>20</v>
      </c>
      <c r="U772" s="141">
        <v>21</v>
      </c>
      <c r="V772" s="141">
        <v>23</v>
      </c>
      <c r="W772" s="141">
        <v>-1</v>
      </c>
      <c r="X772" s="141">
        <v>-1</v>
      </c>
      <c r="Y772" s="141">
        <v>-1</v>
      </c>
      <c r="Z772" s="345">
        <v>1208</v>
      </c>
      <c r="AA772" s="141">
        <v>1</v>
      </c>
      <c r="AB772" s="490" t="str">
        <f>lng_iteminfo!$O777</f>
        <v>공주병 젖소 모음</v>
      </c>
    </row>
    <row r="773" spans="1:37" s="141" customFormat="1">
      <c r="B773" s="141">
        <v>81821</v>
      </c>
      <c r="C773" s="141" t="s">
        <v>742</v>
      </c>
      <c r="D773" s="141" t="s">
        <v>742</v>
      </c>
      <c r="E773" s="141" t="s">
        <v>505</v>
      </c>
      <c r="F773" s="141" t="s">
        <v>3644</v>
      </c>
      <c r="G773" s="141">
        <v>1</v>
      </c>
      <c r="H773" s="141">
        <v>0</v>
      </c>
      <c r="I773" s="141" t="s">
        <v>506</v>
      </c>
      <c r="J773" s="141">
        <v>0</v>
      </c>
      <c r="K773" s="141">
        <v>16</v>
      </c>
      <c r="L773" s="141">
        <v>0</v>
      </c>
      <c r="M773" s="141">
        <v>0</v>
      </c>
      <c r="N773" s="141">
        <v>0</v>
      </c>
      <c r="O773" s="141">
        <v>0</v>
      </c>
      <c r="P773" s="141">
        <v>1</v>
      </c>
      <c r="Q773" s="141">
        <v>1</v>
      </c>
      <c r="R773" s="343" t="s">
        <v>3993</v>
      </c>
      <c r="S773" s="141">
        <v>22</v>
      </c>
      <c r="T773" s="141">
        <v>119</v>
      </c>
      <c r="U773" s="141">
        <v>120</v>
      </c>
      <c r="V773" s="141">
        <v>121</v>
      </c>
      <c r="W773" s="141">
        <v>-1</v>
      </c>
      <c r="X773" s="141">
        <v>-1</v>
      </c>
      <c r="Y773" s="141">
        <v>-1</v>
      </c>
      <c r="Z773" s="345">
        <v>2301</v>
      </c>
      <c r="AA773" s="141">
        <v>1</v>
      </c>
      <c r="AB773" s="490" t="str">
        <f>lng_iteminfo!$O778</f>
        <v>솜사탕 양 모음</v>
      </c>
    </row>
    <row r="774" spans="1:37" s="141" customFormat="1">
      <c r="B774" s="141">
        <v>81822</v>
      </c>
      <c r="C774" s="141" t="s">
        <v>742</v>
      </c>
      <c r="D774" s="141" t="s">
        <v>742</v>
      </c>
      <c r="E774" s="141" t="s">
        <v>505</v>
      </c>
      <c r="F774" s="141" t="s">
        <v>3645</v>
      </c>
      <c r="G774" s="141">
        <v>1</v>
      </c>
      <c r="H774" s="141">
        <v>0</v>
      </c>
      <c r="I774" s="141" t="s">
        <v>506</v>
      </c>
      <c r="J774" s="141">
        <v>0</v>
      </c>
      <c r="K774" s="141">
        <v>16</v>
      </c>
      <c r="L774" s="141">
        <v>0</v>
      </c>
      <c r="M774" s="141">
        <v>0</v>
      </c>
      <c r="N774" s="141">
        <v>0</v>
      </c>
      <c r="O774" s="141">
        <v>0</v>
      </c>
      <c r="P774" s="141">
        <v>1</v>
      </c>
      <c r="Q774" s="141">
        <v>1</v>
      </c>
      <c r="R774" s="343" t="s">
        <v>3994</v>
      </c>
      <c r="S774" s="141">
        <v>23</v>
      </c>
      <c r="T774" s="141">
        <v>219</v>
      </c>
      <c r="U774" s="141">
        <v>220</v>
      </c>
      <c r="V774" s="141">
        <v>221</v>
      </c>
      <c r="W774" s="141">
        <v>-1</v>
      </c>
      <c r="X774" s="141">
        <v>-1</v>
      </c>
      <c r="Y774" s="141">
        <v>-1</v>
      </c>
      <c r="Z774" s="345">
        <v>2302</v>
      </c>
      <c r="AA774" s="141">
        <v>1</v>
      </c>
      <c r="AB774" s="490" t="str">
        <f>lng_iteminfo!$O779</f>
        <v>후드 산양 모음</v>
      </c>
    </row>
    <row r="775" spans="1:37" s="208" customFormat="1">
      <c r="B775" s="208">
        <v>81823</v>
      </c>
      <c r="C775" s="208" t="s">
        <v>742</v>
      </c>
      <c r="D775" s="208" t="s">
        <v>742</v>
      </c>
      <c r="E775" s="208" t="s">
        <v>505</v>
      </c>
      <c r="F775" s="208" t="s">
        <v>4333</v>
      </c>
      <c r="G775" s="208">
        <v>1</v>
      </c>
      <c r="H775" s="208">
        <v>0</v>
      </c>
      <c r="I775" s="208" t="s">
        <v>506</v>
      </c>
      <c r="J775" s="208">
        <v>0</v>
      </c>
      <c r="K775" s="208">
        <v>16</v>
      </c>
      <c r="L775" s="208">
        <v>0</v>
      </c>
      <c r="M775" s="208">
        <v>0</v>
      </c>
      <c r="N775" s="208">
        <v>0</v>
      </c>
      <c r="O775" s="208">
        <v>0</v>
      </c>
      <c r="P775" s="208">
        <v>1</v>
      </c>
      <c r="Q775" s="208">
        <v>1</v>
      </c>
      <c r="R775" s="208" t="s">
        <v>3993</v>
      </c>
      <c r="S775" s="208">
        <v>24</v>
      </c>
      <c r="T775" s="208">
        <v>24</v>
      </c>
      <c r="U775" s="208">
        <v>25</v>
      </c>
      <c r="V775" s="208">
        <v>26</v>
      </c>
      <c r="W775" s="208">
        <v>-1</v>
      </c>
      <c r="X775" s="208">
        <v>-1</v>
      </c>
      <c r="Y775" s="208">
        <v>-1</v>
      </c>
      <c r="Z775" s="208">
        <v>1208</v>
      </c>
      <c r="AA775" s="208">
        <v>1</v>
      </c>
      <c r="AB775" s="490" t="str">
        <f>lng_iteminfo!$O780</f>
        <v>패션 리더 젖소 모음</v>
      </c>
    </row>
    <row r="776" spans="1:37" s="208" customFormat="1">
      <c r="B776" s="208">
        <v>81824</v>
      </c>
      <c r="C776" s="208" t="s">
        <v>742</v>
      </c>
      <c r="D776" s="208" t="s">
        <v>742</v>
      </c>
      <c r="E776" s="208" t="s">
        <v>505</v>
      </c>
      <c r="F776" s="208" t="s">
        <v>4334</v>
      </c>
      <c r="G776" s="208">
        <v>1</v>
      </c>
      <c r="H776" s="208">
        <v>0</v>
      </c>
      <c r="I776" s="208" t="s">
        <v>506</v>
      </c>
      <c r="J776" s="208">
        <v>0</v>
      </c>
      <c r="K776" s="208">
        <v>16</v>
      </c>
      <c r="L776" s="208">
        <v>0</v>
      </c>
      <c r="M776" s="208">
        <v>0</v>
      </c>
      <c r="N776" s="208">
        <v>0</v>
      </c>
      <c r="O776" s="208">
        <v>0</v>
      </c>
      <c r="P776" s="208">
        <v>1</v>
      </c>
      <c r="Q776" s="208">
        <v>1</v>
      </c>
      <c r="R776" s="208" t="s">
        <v>6884</v>
      </c>
      <c r="S776" s="208">
        <v>25</v>
      </c>
      <c r="T776" s="208">
        <v>27</v>
      </c>
      <c r="U776" s="208">
        <v>28</v>
      </c>
      <c r="V776" s="208">
        <v>29</v>
      </c>
      <c r="W776" s="208">
        <v>-1</v>
      </c>
      <c r="X776" s="208">
        <v>-1</v>
      </c>
      <c r="Y776" s="208">
        <v>-1</v>
      </c>
      <c r="Z776" s="208">
        <v>5010</v>
      </c>
      <c r="AA776" s="208">
        <v>1</v>
      </c>
      <c r="AB776" s="490" t="str">
        <f>lng_iteminfo!$O781</f>
        <v>폭주족 젖소 모음</v>
      </c>
    </row>
    <row r="777" spans="1:37" s="208" customFormat="1">
      <c r="B777" s="208">
        <v>81825</v>
      </c>
      <c r="C777" s="208" t="s">
        <v>742</v>
      </c>
      <c r="D777" s="208" t="s">
        <v>742</v>
      </c>
      <c r="E777" s="208" t="s">
        <v>505</v>
      </c>
      <c r="F777" s="208" t="s">
        <v>4335</v>
      </c>
      <c r="G777" s="208">
        <v>1</v>
      </c>
      <c r="H777" s="208">
        <v>0</v>
      </c>
      <c r="I777" s="208" t="s">
        <v>506</v>
      </c>
      <c r="J777" s="208">
        <v>0</v>
      </c>
      <c r="K777" s="208">
        <v>16</v>
      </c>
      <c r="L777" s="208">
        <v>0</v>
      </c>
      <c r="M777" s="208">
        <v>0</v>
      </c>
      <c r="N777" s="208">
        <v>0</v>
      </c>
      <c r="O777" s="208">
        <v>0</v>
      </c>
      <c r="P777" s="208">
        <v>1</v>
      </c>
      <c r="Q777" s="208">
        <v>1</v>
      </c>
      <c r="R777" s="208" t="s">
        <v>6820</v>
      </c>
      <c r="S777" s="208">
        <v>26</v>
      </c>
      <c r="T777" s="208">
        <v>122</v>
      </c>
      <c r="U777" s="208">
        <v>123</v>
      </c>
      <c r="V777" s="208">
        <v>124</v>
      </c>
      <c r="W777" s="208">
        <v>-1</v>
      </c>
      <c r="X777" s="208">
        <v>-1</v>
      </c>
      <c r="Y777" s="208">
        <v>-1</v>
      </c>
      <c r="Z777" s="208">
        <v>5011</v>
      </c>
      <c r="AA777" s="208">
        <v>1</v>
      </c>
      <c r="AB777" s="490" t="str">
        <f>lng_iteminfo!$O782</f>
        <v>레이디 레이스 양 모음</v>
      </c>
    </row>
    <row r="778" spans="1:37" s="208" customFormat="1">
      <c r="B778" s="208">
        <v>81826</v>
      </c>
      <c r="C778" s="208" t="s">
        <v>742</v>
      </c>
      <c r="D778" s="208" t="s">
        <v>742</v>
      </c>
      <c r="E778" s="208" t="s">
        <v>505</v>
      </c>
      <c r="F778" s="208" t="s">
        <v>4336</v>
      </c>
      <c r="G778" s="208">
        <v>1</v>
      </c>
      <c r="H778" s="208">
        <v>0</v>
      </c>
      <c r="I778" s="208" t="s">
        <v>506</v>
      </c>
      <c r="J778" s="208">
        <v>0</v>
      </c>
      <c r="K778" s="208">
        <v>16</v>
      </c>
      <c r="L778" s="208">
        <v>0</v>
      </c>
      <c r="M778" s="208">
        <v>0</v>
      </c>
      <c r="N778" s="208">
        <v>0</v>
      </c>
      <c r="O778" s="208">
        <v>0</v>
      </c>
      <c r="P778" s="208">
        <v>1</v>
      </c>
      <c r="Q778" s="208">
        <v>1</v>
      </c>
      <c r="R778" s="208" t="s">
        <v>6887</v>
      </c>
      <c r="S778" s="208">
        <v>27</v>
      </c>
      <c r="T778" s="208">
        <v>125</v>
      </c>
      <c r="U778" s="208">
        <v>126</v>
      </c>
      <c r="V778" s="208">
        <v>127</v>
      </c>
      <c r="W778" s="208">
        <v>-1</v>
      </c>
      <c r="X778" s="208">
        <v>-1</v>
      </c>
      <c r="Y778" s="208">
        <v>-1</v>
      </c>
      <c r="Z778" s="208">
        <v>5012</v>
      </c>
      <c r="AA778" s="208">
        <v>1</v>
      </c>
      <c r="AB778" s="490" t="str">
        <f>lng_iteminfo!$O783</f>
        <v>럭셔리 코트 양 모음</v>
      </c>
    </row>
    <row r="779" spans="1:37" s="208" customFormat="1">
      <c r="B779" s="208">
        <v>81827</v>
      </c>
      <c r="C779" s="208" t="s">
        <v>742</v>
      </c>
      <c r="D779" s="208" t="s">
        <v>742</v>
      </c>
      <c r="E779" s="208" t="s">
        <v>505</v>
      </c>
      <c r="F779" s="208" t="s">
        <v>4337</v>
      </c>
      <c r="G779" s="208">
        <v>1</v>
      </c>
      <c r="H779" s="208">
        <v>0</v>
      </c>
      <c r="I779" s="208" t="s">
        <v>506</v>
      </c>
      <c r="J779" s="208">
        <v>0</v>
      </c>
      <c r="K779" s="208">
        <v>16</v>
      </c>
      <c r="L779" s="208">
        <v>0</v>
      </c>
      <c r="M779" s="208">
        <v>0</v>
      </c>
      <c r="N779" s="208">
        <v>0</v>
      </c>
      <c r="O779" s="208">
        <v>0</v>
      </c>
      <c r="P779" s="208">
        <v>1</v>
      </c>
      <c r="Q779" s="208">
        <v>1</v>
      </c>
      <c r="R779" s="208" t="s">
        <v>6885</v>
      </c>
      <c r="S779" s="208">
        <v>28</v>
      </c>
      <c r="T779" s="208">
        <v>222</v>
      </c>
      <c r="U779" s="208">
        <v>223</v>
      </c>
      <c r="V779" s="208">
        <v>224</v>
      </c>
      <c r="W779" s="208">
        <v>-1</v>
      </c>
      <c r="X779" s="208">
        <v>-1</v>
      </c>
      <c r="Y779" s="208">
        <v>-1</v>
      </c>
      <c r="Z779" s="208">
        <v>2301</v>
      </c>
      <c r="AA779" s="208">
        <v>1</v>
      </c>
      <c r="AB779" s="490" t="str">
        <f>lng_iteminfo!$O784</f>
        <v>거친털 산양 모음</v>
      </c>
    </row>
    <row r="780" spans="1:37" s="208" customFormat="1">
      <c r="B780" s="208">
        <v>81828</v>
      </c>
      <c r="C780" s="208" t="s">
        <v>742</v>
      </c>
      <c r="D780" s="208" t="s">
        <v>742</v>
      </c>
      <c r="E780" s="208" t="s">
        <v>505</v>
      </c>
      <c r="F780" s="208" t="s">
        <v>4338</v>
      </c>
      <c r="G780" s="208">
        <v>1</v>
      </c>
      <c r="H780" s="208">
        <v>0</v>
      </c>
      <c r="I780" s="208" t="s">
        <v>506</v>
      </c>
      <c r="J780" s="208">
        <v>0</v>
      </c>
      <c r="K780" s="208">
        <v>16</v>
      </c>
      <c r="L780" s="208">
        <v>0</v>
      </c>
      <c r="M780" s="208">
        <v>0</v>
      </c>
      <c r="N780" s="208">
        <v>0</v>
      </c>
      <c r="O780" s="208">
        <v>0</v>
      </c>
      <c r="P780" s="208">
        <v>1</v>
      </c>
      <c r="Q780" s="208">
        <v>1</v>
      </c>
      <c r="R780" s="542" t="s">
        <v>6886</v>
      </c>
      <c r="S780" s="208">
        <v>29</v>
      </c>
      <c r="T780" s="208">
        <v>225</v>
      </c>
      <c r="U780" s="208">
        <v>226</v>
      </c>
      <c r="V780" s="208">
        <v>227</v>
      </c>
      <c r="W780" s="208">
        <v>-1</v>
      </c>
      <c r="X780" s="208">
        <v>-1</v>
      </c>
      <c r="Y780" s="208">
        <v>-1</v>
      </c>
      <c r="Z780" s="208">
        <v>2302</v>
      </c>
      <c r="AA780" s="208">
        <v>1</v>
      </c>
      <c r="AB780" s="490" t="str">
        <f>lng_iteminfo!$O785</f>
        <v>불꽃털 산양 모음</v>
      </c>
    </row>
    <row r="781" spans="1:37" s="48" customFormat="1">
      <c r="A781" s="197" t="s">
        <v>758</v>
      </c>
      <c r="B781" s="197"/>
      <c r="C781" s="197"/>
      <c r="D781" s="197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  <c r="AA781" s="197"/>
      <c r="AB781" s="197"/>
      <c r="AC781" s="197"/>
      <c r="AD781" s="197"/>
      <c r="AE781" s="197"/>
      <c r="AF781" s="197"/>
      <c r="AG781" s="216"/>
      <c r="AH781" s="216"/>
      <c r="AI781" s="216"/>
      <c r="AJ781" s="216"/>
      <c r="AK781" s="216"/>
    </row>
    <row r="782" spans="1:37" s="48" customFormat="1">
      <c r="A782" s="157" t="s">
        <v>759</v>
      </c>
      <c r="B782" s="157" t="s">
        <v>687</v>
      </c>
      <c r="C782" s="157" t="s">
        <v>471</v>
      </c>
      <c r="D782" s="157" t="s">
        <v>3477</v>
      </c>
      <c r="E782" s="157" t="s">
        <v>711</v>
      </c>
      <c r="F782" s="157" t="s">
        <v>712</v>
      </c>
      <c r="G782" s="157" t="s">
        <v>713</v>
      </c>
      <c r="H782" s="157" t="s">
        <v>714</v>
      </c>
      <c r="I782" s="157" t="s">
        <v>450</v>
      </c>
      <c r="J782" s="157" t="s">
        <v>715</v>
      </c>
      <c r="K782" s="157" t="s">
        <v>716</v>
      </c>
      <c r="L782" s="157" t="s">
        <v>717</v>
      </c>
      <c r="M782" s="157" t="s">
        <v>718</v>
      </c>
      <c r="N782" s="157" t="s">
        <v>719</v>
      </c>
      <c r="O782" s="157" t="s">
        <v>720</v>
      </c>
      <c r="P782" s="157" t="s">
        <v>721</v>
      </c>
      <c r="Q782" s="157" t="s">
        <v>722</v>
      </c>
      <c r="R782" s="157" t="s">
        <v>3478</v>
      </c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216"/>
      <c r="AH782" s="216"/>
      <c r="AI782" s="216"/>
      <c r="AJ782" s="216"/>
      <c r="AK782" s="216"/>
    </row>
    <row r="783" spans="1:37" s="48" customFormat="1">
      <c r="A783" s="216"/>
      <c r="B783" s="216">
        <v>50000</v>
      </c>
      <c r="C783" s="216" t="s">
        <v>3479</v>
      </c>
      <c r="D783" s="216" t="s">
        <v>3479</v>
      </c>
      <c r="E783" s="216" t="s">
        <v>505</v>
      </c>
      <c r="F783" s="219" t="s">
        <v>2065</v>
      </c>
      <c r="G783" s="216">
        <v>0</v>
      </c>
      <c r="H783" s="216">
        <v>0</v>
      </c>
      <c r="I783" s="216" t="s">
        <v>506</v>
      </c>
      <c r="J783" s="216">
        <v>0</v>
      </c>
      <c r="K783" s="216">
        <v>16</v>
      </c>
      <c r="L783" s="216">
        <v>0</v>
      </c>
      <c r="M783" s="216">
        <v>0</v>
      </c>
      <c r="N783" s="216">
        <v>0</v>
      </c>
      <c r="O783" s="219">
        <v>8</v>
      </c>
      <c r="P783" s="216">
        <v>1</v>
      </c>
      <c r="Q783" s="216">
        <v>1</v>
      </c>
      <c r="R783" s="216" t="str">
        <f>F783</f>
        <v>수정상인</v>
      </c>
      <c r="S783" s="216"/>
      <c r="T783" s="216"/>
      <c r="U783" s="216"/>
      <c r="V783" s="216"/>
      <c r="W783" s="216"/>
      <c r="X783" s="216"/>
      <c r="Y783" s="216"/>
      <c r="Z783" s="216"/>
      <c r="AA783" s="216"/>
      <c r="AB783" s="216"/>
      <c r="AC783" s="216"/>
      <c r="AD783" s="216"/>
      <c r="AE783" s="216"/>
      <c r="AF783" s="216"/>
      <c r="AG783" s="216"/>
      <c r="AH783" s="216"/>
      <c r="AI783" s="216"/>
      <c r="AJ783" s="216"/>
      <c r="AK783" s="216"/>
    </row>
    <row r="784" spans="1:37" s="48" customFormat="1">
      <c r="A784" s="216"/>
      <c r="B784" s="216">
        <v>50001</v>
      </c>
      <c r="C784" s="216" t="s">
        <v>3479</v>
      </c>
      <c r="D784" s="216" t="s">
        <v>3479</v>
      </c>
      <c r="E784" s="216" t="s">
        <v>505</v>
      </c>
      <c r="F784" s="219" t="s">
        <v>2654</v>
      </c>
      <c r="G784" s="216">
        <v>0</v>
      </c>
      <c r="H784" s="216">
        <v>0</v>
      </c>
      <c r="I784" s="216" t="s">
        <v>506</v>
      </c>
      <c r="J784" s="216">
        <v>0</v>
      </c>
      <c r="K784" s="216">
        <v>16</v>
      </c>
      <c r="L784" s="216">
        <v>0</v>
      </c>
      <c r="M784" s="216">
        <v>0</v>
      </c>
      <c r="N784" s="216">
        <v>0</v>
      </c>
      <c r="O784" s="219">
        <v>10</v>
      </c>
      <c r="P784" s="216">
        <v>1</v>
      </c>
      <c r="Q784" s="216">
        <v>1</v>
      </c>
      <c r="R784" s="216" t="str">
        <f t="shared" ref="R784:R786" si="90">F784</f>
        <v>악세사리뽑기</v>
      </c>
      <c r="S784" s="216"/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216"/>
      <c r="AE784" s="216"/>
      <c r="AF784" s="216"/>
      <c r="AG784" s="216"/>
      <c r="AH784" s="216"/>
      <c r="AI784" s="216"/>
      <c r="AJ784" s="216"/>
      <c r="AK784" s="216"/>
    </row>
    <row r="785" spans="1:37" s="48" customFormat="1">
      <c r="A785" s="216"/>
      <c r="B785" s="216">
        <v>50002</v>
      </c>
      <c r="C785" s="216" t="s">
        <v>3479</v>
      </c>
      <c r="D785" s="216" t="s">
        <v>3479</v>
      </c>
      <c r="E785" s="216" t="s">
        <v>505</v>
      </c>
      <c r="F785" s="219" t="s">
        <v>3480</v>
      </c>
      <c r="G785" s="216">
        <v>0</v>
      </c>
      <c r="H785" s="216">
        <v>0</v>
      </c>
      <c r="I785" s="216" t="s">
        <v>506</v>
      </c>
      <c r="J785" s="216">
        <v>0</v>
      </c>
      <c r="K785" s="216">
        <v>16</v>
      </c>
      <c r="L785" s="216">
        <v>0</v>
      </c>
      <c r="M785" s="216">
        <v>0</v>
      </c>
      <c r="N785" s="216">
        <v>0</v>
      </c>
      <c r="O785" s="216">
        <v>0</v>
      </c>
      <c r="P785" s="216">
        <v>1</v>
      </c>
      <c r="Q785" s="216">
        <v>1</v>
      </c>
      <c r="R785" s="216" t="str">
        <f t="shared" si="90"/>
        <v>합성시간초기화</v>
      </c>
      <c r="S785" s="216"/>
      <c r="T785" s="216"/>
      <c r="U785" s="216"/>
      <c r="V785" s="216"/>
      <c r="W785" s="216"/>
      <c r="X785" s="216"/>
      <c r="Y785" s="216"/>
      <c r="Z785" s="216"/>
      <c r="AA785" s="216"/>
      <c r="AB785" s="216"/>
      <c r="AC785" s="216"/>
      <c r="AD785" s="216"/>
      <c r="AE785" s="216"/>
      <c r="AF785" s="216"/>
      <c r="AG785" s="216"/>
      <c r="AH785" s="216"/>
      <c r="AI785" s="216"/>
      <c r="AJ785" s="216"/>
      <c r="AK785" s="216"/>
    </row>
    <row r="786" spans="1:37" s="48" customFormat="1">
      <c r="A786" s="216"/>
      <c r="B786" s="216">
        <v>50003</v>
      </c>
      <c r="C786" s="216" t="s">
        <v>3479</v>
      </c>
      <c r="D786" s="216" t="s">
        <v>3479</v>
      </c>
      <c r="E786" s="216" t="s">
        <v>505</v>
      </c>
      <c r="F786" s="216" t="s">
        <v>3481</v>
      </c>
      <c r="G786" s="216">
        <v>0</v>
      </c>
      <c r="H786" s="216">
        <v>0</v>
      </c>
      <c r="I786" s="216" t="s">
        <v>506</v>
      </c>
      <c r="J786" s="216">
        <v>0</v>
      </c>
      <c r="K786" s="216">
        <v>16</v>
      </c>
      <c r="L786" s="216">
        <v>0</v>
      </c>
      <c r="M786" s="216">
        <v>0</v>
      </c>
      <c r="N786" s="216">
        <v>0</v>
      </c>
      <c r="O786" s="216">
        <v>0</v>
      </c>
      <c r="P786" s="216">
        <v>1</v>
      </c>
      <c r="Q786" s="216">
        <v>1</v>
      </c>
      <c r="R786" s="216" t="str">
        <f t="shared" si="90"/>
        <v>정보_이하패키지묶음</v>
      </c>
      <c r="S786" s="216"/>
      <c r="T786" s="216"/>
      <c r="U786" s="216"/>
      <c r="V786" s="216"/>
      <c r="W786" s="216"/>
      <c r="X786" s="216"/>
      <c r="Y786" s="216"/>
      <c r="Z786" s="216"/>
      <c r="AA786" s="216"/>
      <c r="AB786" s="216"/>
      <c r="AC786" s="216"/>
      <c r="AD786" s="216"/>
      <c r="AE786" s="216"/>
      <c r="AF786" s="216"/>
      <c r="AG786" s="216"/>
      <c r="AH786" s="216"/>
      <c r="AI786" s="216"/>
      <c r="AJ786" s="216"/>
      <c r="AK786" s="216"/>
    </row>
    <row r="787" spans="1:37" s="39" customFormat="1">
      <c r="A787" s="197" t="s">
        <v>758</v>
      </c>
      <c r="B787" s="197"/>
      <c r="C787" s="197"/>
      <c r="D787" s="197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  <c r="AA787" s="197"/>
      <c r="AB787" s="197"/>
      <c r="AC787" s="197"/>
      <c r="AD787" s="197"/>
      <c r="AE787" s="197"/>
      <c r="AF787" s="197"/>
      <c r="AG787" s="216"/>
      <c r="AH787" s="216"/>
      <c r="AI787" s="216"/>
      <c r="AJ787" s="216"/>
      <c r="AK787" s="216"/>
    </row>
    <row r="788" spans="1:37" s="39" customFormat="1">
      <c r="A788" s="157" t="s">
        <v>3482</v>
      </c>
      <c r="B788" s="157" t="s">
        <v>687</v>
      </c>
      <c r="C788" s="157" t="s">
        <v>471</v>
      </c>
      <c r="D788" s="157" t="s">
        <v>3477</v>
      </c>
      <c r="E788" s="157" t="s">
        <v>711</v>
      </c>
      <c r="F788" s="157" t="s">
        <v>712</v>
      </c>
      <c r="G788" s="157" t="s">
        <v>713</v>
      </c>
      <c r="H788" s="157" t="s">
        <v>714</v>
      </c>
      <c r="I788" s="157" t="s">
        <v>450</v>
      </c>
      <c r="J788" s="157" t="s">
        <v>715</v>
      </c>
      <c r="K788" s="157" t="s">
        <v>716</v>
      </c>
      <c r="L788" s="157" t="s">
        <v>717</v>
      </c>
      <c r="M788" s="157" t="s">
        <v>718</v>
      </c>
      <c r="N788" s="157" t="s">
        <v>719</v>
      </c>
      <c r="O788" s="157" t="s">
        <v>720</v>
      </c>
      <c r="P788" s="157" t="s">
        <v>721</v>
      </c>
      <c r="Q788" s="157" t="s">
        <v>722</v>
      </c>
      <c r="R788" s="157" t="s">
        <v>3478</v>
      </c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216"/>
      <c r="AH788" s="216"/>
      <c r="AI788" s="216"/>
      <c r="AJ788" s="216"/>
      <c r="AK788" s="216"/>
    </row>
    <row r="789" spans="1:37" s="39" customFormat="1">
      <c r="A789" s="216"/>
      <c r="B789" s="216">
        <v>60000</v>
      </c>
      <c r="C789" s="216" t="s">
        <v>3483</v>
      </c>
      <c r="D789" s="216" t="s">
        <v>3483</v>
      </c>
      <c r="E789" s="216" t="s">
        <v>505</v>
      </c>
      <c r="F789" s="216" t="s">
        <v>3484</v>
      </c>
      <c r="G789" s="216">
        <v>0</v>
      </c>
      <c r="H789" s="216">
        <v>0</v>
      </c>
      <c r="I789" s="216" t="s">
        <v>506</v>
      </c>
      <c r="J789" s="216">
        <v>0</v>
      </c>
      <c r="K789" s="216">
        <v>16</v>
      </c>
      <c r="L789" s="216">
        <v>0</v>
      </c>
      <c r="M789" s="216">
        <v>0</v>
      </c>
      <c r="N789" s="216">
        <v>0</v>
      </c>
      <c r="O789" s="216">
        <v>0</v>
      </c>
      <c r="P789" s="216">
        <v>1</v>
      </c>
      <c r="Q789" s="216">
        <v>1</v>
      </c>
      <c r="R789" s="216" t="str">
        <f>F789</f>
        <v>교배뽑기샘플1</v>
      </c>
      <c r="S789" s="216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216"/>
      <c r="AE789" s="216"/>
      <c r="AF789" s="216"/>
      <c r="AG789" s="216"/>
      <c r="AH789" s="216"/>
      <c r="AI789" s="216"/>
      <c r="AJ789" s="216"/>
      <c r="AK789" s="216"/>
    </row>
    <row r="790" spans="1:37" s="39" customFormat="1">
      <c r="A790" s="216"/>
      <c r="B790" s="216">
        <v>60001</v>
      </c>
      <c r="C790" s="216" t="s">
        <v>3483</v>
      </c>
      <c r="D790" s="216" t="s">
        <v>3483</v>
      </c>
      <c r="E790" s="216" t="s">
        <v>505</v>
      </c>
      <c r="F790" s="216" t="s">
        <v>1043</v>
      </c>
      <c r="G790" s="216">
        <v>0</v>
      </c>
      <c r="H790" s="216">
        <v>0</v>
      </c>
      <c r="I790" s="216" t="s">
        <v>506</v>
      </c>
      <c r="J790" s="216">
        <v>0</v>
      </c>
      <c r="K790" s="216">
        <v>16</v>
      </c>
      <c r="L790" s="216">
        <v>0</v>
      </c>
      <c r="M790" s="216">
        <v>0</v>
      </c>
      <c r="N790" s="216">
        <v>0</v>
      </c>
      <c r="O790" s="216">
        <v>0</v>
      </c>
      <c r="P790" s="216">
        <v>1</v>
      </c>
      <c r="Q790" s="216">
        <v>1</v>
      </c>
      <c r="R790" s="216" t="str">
        <f t="shared" ref="R790:R792" si="91">F790</f>
        <v>교배뽑기샘플2</v>
      </c>
      <c r="S790" s="216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216"/>
      <c r="AE790" s="216"/>
      <c r="AF790" s="216"/>
      <c r="AG790" s="216"/>
      <c r="AH790" s="216"/>
      <c r="AI790" s="216"/>
      <c r="AJ790" s="216"/>
      <c r="AK790" s="216"/>
    </row>
    <row r="791" spans="1:37" s="39" customFormat="1">
      <c r="A791" s="216"/>
      <c r="B791" s="216">
        <v>60002</v>
      </c>
      <c r="C791" s="216" t="s">
        <v>3483</v>
      </c>
      <c r="D791" s="216" t="s">
        <v>3483</v>
      </c>
      <c r="E791" s="216" t="s">
        <v>505</v>
      </c>
      <c r="F791" s="216" t="s">
        <v>1044</v>
      </c>
      <c r="G791" s="216">
        <v>0</v>
      </c>
      <c r="H791" s="216">
        <v>0</v>
      </c>
      <c r="I791" s="216" t="s">
        <v>506</v>
      </c>
      <c r="J791" s="216">
        <v>0</v>
      </c>
      <c r="K791" s="216">
        <v>16</v>
      </c>
      <c r="L791" s="216">
        <v>0</v>
      </c>
      <c r="M791" s="216">
        <v>0</v>
      </c>
      <c r="N791" s="216">
        <v>0</v>
      </c>
      <c r="O791" s="216">
        <v>0</v>
      </c>
      <c r="P791" s="216">
        <v>1</v>
      </c>
      <c r="Q791" s="216">
        <v>1</v>
      </c>
      <c r="R791" s="216" t="str">
        <f t="shared" si="91"/>
        <v>교배뽑기샘플3</v>
      </c>
      <c r="S791" s="216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216"/>
      <c r="AE791" s="216"/>
      <c r="AF791" s="216"/>
      <c r="AG791" s="216"/>
      <c r="AH791" s="216"/>
      <c r="AI791" s="216"/>
      <c r="AJ791" s="216"/>
      <c r="AK791" s="216"/>
    </row>
    <row r="792" spans="1:37" s="39" customFormat="1">
      <c r="A792" s="216"/>
      <c r="B792" s="216">
        <v>60003</v>
      </c>
      <c r="C792" s="216" t="s">
        <v>3483</v>
      </c>
      <c r="D792" s="216" t="s">
        <v>3483</v>
      </c>
      <c r="E792" s="216" t="s">
        <v>505</v>
      </c>
      <c r="F792" s="216" t="s">
        <v>1045</v>
      </c>
      <c r="G792" s="216">
        <v>0</v>
      </c>
      <c r="H792" s="216">
        <v>0</v>
      </c>
      <c r="I792" s="216" t="s">
        <v>506</v>
      </c>
      <c r="J792" s="216">
        <v>0</v>
      </c>
      <c r="K792" s="216">
        <v>16</v>
      </c>
      <c r="L792" s="216">
        <v>0</v>
      </c>
      <c r="M792" s="216">
        <v>0</v>
      </c>
      <c r="N792" s="216">
        <v>0</v>
      </c>
      <c r="O792" s="216">
        <v>0</v>
      </c>
      <c r="P792" s="216">
        <v>1</v>
      </c>
      <c r="Q792" s="216">
        <v>1</v>
      </c>
      <c r="R792" s="216" t="str">
        <f t="shared" si="91"/>
        <v>교배뽑기샘플4</v>
      </c>
      <c r="S792" s="216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216"/>
      <c r="AE792" s="216"/>
      <c r="AF792" s="216"/>
      <c r="AG792" s="216"/>
      <c r="AH792" s="216"/>
      <c r="AI792" s="216"/>
      <c r="AJ792" s="216"/>
      <c r="AK792" s="216"/>
    </row>
    <row r="793" spans="1:37" s="216" customFormat="1">
      <c r="A793" s="197" t="s">
        <v>3955</v>
      </c>
      <c r="B793" s="197"/>
      <c r="C793" s="197"/>
      <c r="D793" s="197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  <c r="AA793" s="197"/>
      <c r="AB793" s="197"/>
      <c r="AC793" s="197"/>
      <c r="AD793" s="197"/>
      <c r="AE793" s="197"/>
      <c r="AF793" s="197"/>
    </row>
    <row r="794" spans="1:37" s="216" customFormat="1">
      <c r="A794" s="157" t="s">
        <v>3954</v>
      </c>
      <c r="B794" s="157" t="s">
        <v>687</v>
      </c>
      <c r="C794" s="157" t="s">
        <v>471</v>
      </c>
      <c r="D794" s="157" t="s">
        <v>504</v>
      </c>
      <c r="E794" s="157" t="s">
        <v>711</v>
      </c>
      <c r="F794" s="157" t="s">
        <v>712</v>
      </c>
      <c r="G794" s="157" t="s">
        <v>713</v>
      </c>
      <c r="H794" s="157" t="s">
        <v>714</v>
      </c>
      <c r="I794" s="157" t="s">
        <v>450</v>
      </c>
      <c r="J794" s="157" t="s">
        <v>715</v>
      </c>
      <c r="K794" s="157" t="s">
        <v>716</v>
      </c>
      <c r="L794" s="157" t="s">
        <v>717</v>
      </c>
      <c r="M794" s="157" t="s">
        <v>718</v>
      </c>
      <c r="N794" s="157" t="s">
        <v>719</v>
      </c>
      <c r="O794" s="157" t="s">
        <v>720</v>
      </c>
      <c r="P794" s="157" t="s">
        <v>721</v>
      </c>
      <c r="Q794" s="157" t="s">
        <v>722</v>
      </c>
      <c r="R794" s="157" t="s">
        <v>900</v>
      </c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</row>
    <row r="795" spans="1:37" s="216" customFormat="1">
      <c r="B795" s="216">
        <v>70000</v>
      </c>
      <c r="C795" s="216" t="s">
        <v>3951</v>
      </c>
      <c r="D795" s="216" t="s">
        <v>3952</v>
      </c>
      <c r="E795" s="216" t="s">
        <v>505</v>
      </c>
      <c r="F795" s="216" t="s">
        <v>3953</v>
      </c>
      <c r="G795" s="216">
        <v>0</v>
      </c>
      <c r="H795" s="216">
        <v>0</v>
      </c>
      <c r="I795" s="216" t="s">
        <v>506</v>
      </c>
      <c r="J795" s="216">
        <v>0</v>
      </c>
      <c r="K795" s="216">
        <v>16</v>
      </c>
      <c r="L795" s="216">
        <v>0</v>
      </c>
      <c r="M795" s="216">
        <v>0</v>
      </c>
      <c r="N795" s="216">
        <v>0</v>
      </c>
      <c r="O795" s="216">
        <v>0</v>
      </c>
      <c r="P795" s="216">
        <v>1</v>
      </c>
      <c r="Q795" s="216">
        <v>1</v>
      </c>
      <c r="R795" s="216" t="str">
        <f>F795</f>
        <v>야바위샘플1</v>
      </c>
    </row>
    <row r="796" spans="1:37" s="322" customFormat="1">
      <c r="A796" s="320" t="s">
        <v>3973</v>
      </c>
      <c r="B796" s="320"/>
      <c r="C796" s="320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  <c r="AA796" s="320"/>
      <c r="AB796" s="320"/>
      <c r="AC796" s="320"/>
      <c r="AD796" s="320"/>
      <c r="AE796" s="320"/>
      <c r="AF796" s="320"/>
    </row>
    <row r="797" spans="1:37" s="322" customFormat="1">
      <c r="A797" s="157" t="s">
        <v>3974</v>
      </c>
      <c r="B797" s="157" t="s">
        <v>687</v>
      </c>
      <c r="C797" s="157" t="s">
        <v>471</v>
      </c>
      <c r="D797" s="157" t="s">
        <v>504</v>
      </c>
      <c r="E797" s="157" t="s">
        <v>711</v>
      </c>
      <c r="F797" s="157" t="s">
        <v>712</v>
      </c>
      <c r="G797" s="157" t="s">
        <v>713</v>
      </c>
      <c r="H797" s="157" t="s">
        <v>714</v>
      </c>
      <c r="I797" s="157" t="s">
        <v>450</v>
      </c>
      <c r="J797" s="157" t="s">
        <v>715</v>
      </c>
      <c r="K797" s="157" t="s">
        <v>716</v>
      </c>
      <c r="L797" s="157" t="s">
        <v>717</v>
      </c>
      <c r="M797" s="157" t="s">
        <v>718</v>
      </c>
      <c r="N797" s="157" t="s">
        <v>719</v>
      </c>
      <c r="O797" s="157" t="s">
        <v>720</v>
      </c>
      <c r="P797" s="157" t="s">
        <v>721</v>
      </c>
      <c r="Q797" s="157" t="s">
        <v>722</v>
      </c>
      <c r="R797" s="157" t="s">
        <v>900</v>
      </c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</row>
    <row r="798" spans="1:37" s="322" customFormat="1">
      <c r="B798" s="322">
        <v>80000</v>
      </c>
      <c r="C798" s="322" t="s">
        <v>3975</v>
      </c>
      <c r="D798" s="322" t="s">
        <v>3975</v>
      </c>
      <c r="E798" s="322" t="s">
        <v>505</v>
      </c>
      <c r="F798" s="322" t="s">
        <v>3976</v>
      </c>
      <c r="G798" s="322">
        <v>0</v>
      </c>
      <c r="H798" s="322">
        <v>0</v>
      </c>
      <c r="I798" s="322" t="s">
        <v>506</v>
      </c>
      <c r="J798" s="322">
        <v>0</v>
      </c>
      <c r="K798" s="322">
        <v>16</v>
      </c>
      <c r="L798" s="322">
        <v>0</v>
      </c>
      <c r="M798" s="322">
        <v>0</v>
      </c>
      <c r="N798" s="322">
        <v>0</v>
      </c>
      <c r="O798" s="322">
        <v>0</v>
      </c>
      <c r="P798" s="322">
        <v>1</v>
      </c>
      <c r="Q798" s="322">
        <v>1</v>
      </c>
      <c r="R798" s="322" t="str">
        <f>F798</f>
        <v>주사위교체</v>
      </c>
    </row>
    <row r="799" spans="1:37" s="39" customFormat="1">
      <c r="A799" s="197" t="s">
        <v>3485</v>
      </c>
      <c r="B799" s="197"/>
      <c r="C799" s="197"/>
      <c r="D799" s="197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  <c r="AA799" s="197"/>
      <c r="AB799" s="197"/>
      <c r="AC799" s="197"/>
      <c r="AD799" s="197"/>
      <c r="AE799" s="197"/>
      <c r="AF799" s="197"/>
      <c r="AG799" s="216"/>
      <c r="AH799" s="216"/>
      <c r="AI799" s="216"/>
      <c r="AJ799" s="216"/>
      <c r="AK799" s="216"/>
    </row>
    <row r="800" spans="1:37" s="39" customFormat="1">
      <c r="A800" s="157" t="s">
        <v>3486</v>
      </c>
      <c r="B800" s="157" t="s">
        <v>3487</v>
      </c>
      <c r="C800" s="157" t="s">
        <v>471</v>
      </c>
      <c r="D800" s="157" t="s">
        <v>710</v>
      </c>
      <c r="E800" s="157" t="s">
        <v>711</v>
      </c>
      <c r="F800" s="157" t="s">
        <v>712</v>
      </c>
      <c r="G800" s="157" t="s">
        <v>713</v>
      </c>
      <c r="H800" s="157" t="s">
        <v>714</v>
      </c>
      <c r="I800" s="157" t="s">
        <v>450</v>
      </c>
      <c r="J800" s="157" t="s">
        <v>715</v>
      </c>
      <c r="K800" s="157" t="s">
        <v>716</v>
      </c>
      <c r="L800" s="157" t="s">
        <v>717</v>
      </c>
      <c r="M800" s="157" t="s">
        <v>718</v>
      </c>
      <c r="N800" s="157" t="s">
        <v>719</v>
      </c>
      <c r="O800" s="157" t="s">
        <v>720</v>
      </c>
      <c r="P800" s="157" t="s">
        <v>721</v>
      </c>
      <c r="Q800" s="157" t="s">
        <v>722</v>
      </c>
      <c r="R800" s="157" t="s">
        <v>3478</v>
      </c>
      <c r="S800" s="157" t="s">
        <v>3488</v>
      </c>
      <c r="T800" s="157" t="s">
        <v>3489</v>
      </c>
      <c r="U800" s="157"/>
      <c r="V800" s="157"/>
      <c r="W800" s="157"/>
      <c r="X800" s="157"/>
      <c r="Y800" s="157"/>
      <c r="Z800" s="157"/>
      <c r="AA800" s="157"/>
      <c r="AB800" s="157"/>
      <c r="AC800" s="157"/>
      <c r="AD800" s="157"/>
      <c r="AE800" s="157"/>
      <c r="AF800" s="157"/>
      <c r="AG800" s="216"/>
      <c r="AH800" s="216"/>
      <c r="AI800" s="216"/>
      <c r="AJ800" s="216"/>
      <c r="AK800" s="216"/>
    </row>
    <row r="801" spans="1:37" s="39" customFormat="1">
      <c r="A801" s="216"/>
      <c r="B801" s="216">
        <v>90000</v>
      </c>
      <c r="C801" s="216" t="s">
        <v>3490</v>
      </c>
      <c r="D801" s="216" t="s">
        <v>3490</v>
      </c>
      <c r="E801" s="216" t="s">
        <v>505</v>
      </c>
      <c r="F801" s="216" t="str">
        <f>lng_iteminfo!$O726</f>
        <v>출석 1일</v>
      </c>
      <c r="G801" s="216">
        <v>0</v>
      </c>
      <c r="H801" s="216">
        <v>0</v>
      </c>
      <c r="I801" s="216" t="s">
        <v>506</v>
      </c>
      <c r="J801" s="216">
        <v>0</v>
      </c>
      <c r="K801" s="216">
        <v>16</v>
      </c>
      <c r="L801" s="216">
        <v>0</v>
      </c>
      <c r="M801" s="216">
        <v>0</v>
      </c>
      <c r="N801" s="216">
        <v>0</v>
      </c>
      <c r="O801" s="216">
        <v>0</v>
      </c>
      <c r="P801" s="216">
        <v>1</v>
      </c>
      <c r="Q801" s="216">
        <v>1</v>
      </c>
      <c r="R801" s="216" t="str">
        <f t="shared" ref="R801:R805" si="92">F801</f>
        <v>출석 1일</v>
      </c>
      <c r="S801" s="216" t="s">
        <v>3491</v>
      </c>
      <c r="T801" s="216">
        <v>1</v>
      </c>
      <c r="U801" s="216"/>
      <c r="V801" s="216"/>
      <c r="W801" s="216"/>
      <c r="X801" s="216"/>
      <c r="Y801" s="216"/>
      <c r="Z801" s="216"/>
      <c r="AA801" s="216"/>
      <c r="AB801" s="216"/>
      <c r="AC801" s="216"/>
      <c r="AD801" s="216"/>
      <c r="AE801" s="216"/>
      <c r="AF801" s="216"/>
      <c r="AG801" s="216"/>
      <c r="AH801" s="216"/>
      <c r="AI801" s="216"/>
      <c r="AJ801" s="216"/>
      <c r="AK801" s="216"/>
    </row>
    <row r="802" spans="1:37" s="39" customFormat="1">
      <c r="A802" s="216"/>
      <c r="B802" s="216">
        <v>90001</v>
      </c>
      <c r="C802" s="216" t="s">
        <v>3490</v>
      </c>
      <c r="D802" s="216" t="s">
        <v>3490</v>
      </c>
      <c r="E802" s="216" t="s">
        <v>505</v>
      </c>
      <c r="F802" s="216" t="str">
        <f>lng_iteminfo!$O727</f>
        <v>출석 2일</v>
      </c>
      <c r="G802" s="216">
        <v>0</v>
      </c>
      <c r="H802" s="216">
        <v>0</v>
      </c>
      <c r="I802" s="216" t="s">
        <v>506</v>
      </c>
      <c r="J802" s="216">
        <v>0</v>
      </c>
      <c r="K802" s="216">
        <v>16</v>
      </c>
      <c r="L802" s="216">
        <v>0</v>
      </c>
      <c r="M802" s="216">
        <v>0</v>
      </c>
      <c r="N802" s="216">
        <v>0</v>
      </c>
      <c r="O802" s="216">
        <v>0</v>
      </c>
      <c r="P802" s="216">
        <v>1</v>
      </c>
      <c r="Q802" s="216">
        <v>1</v>
      </c>
      <c r="R802" s="216" t="str">
        <f t="shared" si="92"/>
        <v>출석 2일</v>
      </c>
      <c r="S802" s="216" t="s">
        <v>3492</v>
      </c>
      <c r="T802" s="216">
        <v>2</v>
      </c>
      <c r="U802" s="216"/>
      <c r="V802" s="216"/>
      <c r="W802" s="216"/>
      <c r="X802" s="216"/>
      <c r="Y802" s="216"/>
      <c r="Z802" s="216"/>
      <c r="AA802" s="216"/>
      <c r="AB802" s="216"/>
      <c r="AC802" s="216"/>
      <c r="AD802" s="216"/>
      <c r="AE802" s="216"/>
      <c r="AF802" s="216"/>
      <c r="AG802" s="216"/>
      <c r="AH802" s="216"/>
      <c r="AI802" s="216"/>
      <c r="AJ802" s="216"/>
      <c r="AK802" s="216"/>
    </row>
    <row r="803" spans="1:37" s="39" customFormat="1">
      <c r="A803" s="216"/>
      <c r="B803" s="216">
        <v>90002</v>
      </c>
      <c r="C803" s="216" t="s">
        <v>3490</v>
      </c>
      <c r="D803" s="216" t="s">
        <v>3490</v>
      </c>
      <c r="E803" s="216" t="s">
        <v>505</v>
      </c>
      <c r="F803" s="216" t="str">
        <f>lng_iteminfo!$O728</f>
        <v>출석 3일</v>
      </c>
      <c r="G803" s="216">
        <v>0</v>
      </c>
      <c r="H803" s="216">
        <v>0</v>
      </c>
      <c r="I803" s="216" t="s">
        <v>506</v>
      </c>
      <c r="J803" s="216">
        <v>0</v>
      </c>
      <c r="K803" s="216">
        <v>16</v>
      </c>
      <c r="L803" s="216">
        <v>0</v>
      </c>
      <c r="M803" s="216">
        <v>0</v>
      </c>
      <c r="N803" s="216">
        <v>0</v>
      </c>
      <c r="O803" s="216">
        <v>0</v>
      </c>
      <c r="P803" s="216">
        <v>1</v>
      </c>
      <c r="Q803" s="216">
        <v>1</v>
      </c>
      <c r="R803" s="216" t="str">
        <f t="shared" si="92"/>
        <v>출석 3일</v>
      </c>
      <c r="S803" s="216" t="s">
        <v>3493</v>
      </c>
      <c r="T803" s="216">
        <v>3</v>
      </c>
      <c r="U803" s="216"/>
      <c r="V803" s="216"/>
      <c r="W803" s="216"/>
      <c r="X803" s="216"/>
      <c r="Y803" s="216"/>
      <c r="Z803" s="216"/>
      <c r="AA803" s="216"/>
      <c r="AB803" s="216"/>
      <c r="AC803" s="216"/>
      <c r="AD803" s="216"/>
      <c r="AE803" s="216"/>
      <c r="AF803" s="216"/>
      <c r="AG803" s="216"/>
      <c r="AH803" s="216"/>
      <c r="AI803" s="216"/>
      <c r="AJ803" s="216"/>
      <c r="AK803" s="216"/>
    </row>
    <row r="804" spans="1:37" s="39" customFormat="1">
      <c r="A804" s="216"/>
      <c r="B804" s="216">
        <v>90003</v>
      </c>
      <c r="C804" s="216" t="s">
        <v>3490</v>
      </c>
      <c r="D804" s="216" t="s">
        <v>3490</v>
      </c>
      <c r="E804" s="216" t="s">
        <v>505</v>
      </c>
      <c r="F804" s="216" t="str">
        <f>lng_iteminfo!$O729</f>
        <v>출석 4일</v>
      </c>
      <c r="G804" s="216">
        <v>0</v>
      </c>
      <c r="H804" s="216">
        <v>0</v>
      </c>
      <c r="I804" s="216" t="s">
        <v>506</v>
      </c>
      <c r="J804" s="216">
        <v>0</v>
      </c>
      <c r="K804" s="216">
        <v>16</v>
      </c>
      <c r="L804" s="216">
        <v>0</v>
      </c>
      <c r="M804" s="216">
        <v>0</v>
      </c>
      <c r="N804" s="216">
        <v>0</v>
      </c>
      <c r="O804" s="216">
        <v>0</v>
      </c>
      <c r="P804" s="216">
        <v>1</v>
      </c>
      <c r="Q804" s="216">
        <v>1</v>
      </c>
      <c r="R804" s="216" t="str">
        <f t="shared" si="92"/>
        <v>출석 4일</v>
      </c>
      <c r="S804" s="216" t="s">
        <v>3494</v>
      </c>
      <c r="T804" s="216">
        <v>4</v>
      </c>
      <c r="U804" s="216"/>
      <c r="V804" s="216"/>
      <c r="W804" s="216"/>
      <c r="X804" s="216"/>
      <c r="Y804" s="216"/>
      <c r="Z804" s="216"/>
      <c r="AA804" s="216"/>
      <c r="AB804" s="216"/>
      <c r="AC804" s="216"/>
      <c r="AD804" s="216"/>
      <c r="AE804" s="216"/>
      <c r="AF804" s="216"/>
      <c r="AG804" s="216"/>
      <c r="AH804" s="216"/>
      <c r="AI804" s="216"/>
      <c r="AJ804" s="216"/>
      <c r="AK804" s="216"/>
    </row>
    <row r="805" spans="1:37" s="39" customFormat="1">
      <c r="A805" s="216"/>
      <c r="B805" s="216">
        <v>90004</v>
      </c>
      <c r="C805" s="216" t="s">
        <v>3490</v>
      </c>
      <c r="D805" s="216" t="s">
        <v>3490</v>
      </c>
      <c r="E805" s="216" t="s">
        <v>505</v>
      </c>
      <c r="F805" s="216" t="str">
        <f>lng_iteminfo!$O730</f>
        <v>출석 5일</v>
      </c>
      <c r="G805" s="216">
        <v>0</v>
      </c>
      <c r="H805" s="216">
        <v>0</v>
      </c>
      <c r="I805" s="216" t="s">
        <v>506</v>
      </c>
      <c r="J805" s="216">
        <v>0</v>
      </c>
      <c r="K805" s="216">
        <v>16</v>
      </c>
      <c r="L805" s="216">
        <v>0</v>
      </c>
      <c r="M805" s="216">
        <v>0</v>
      </c>
      <c r="N805" s="216">
        <v>0</v>
      </c>
      <c r="O805" s="216">
        <v>0</v>
      </c>
      <c r="P805" s="216">
        <v>1</v>
      </c>
      <c r="Q805" s="216">
        <v>1</v>
      </c>
      <c r="R805" s="216" t="str">
        <f t="shared" si="92"/>
        <v>출석 5일</v>
      </c>
      <c r="S805" s="216" t="s">
        <v>3495</v>
      </c>
      <c r="T805" s="216">
        <v>5</v>
      </c>
      <c r="U805" s="216"/>
      <c r="V805" s="216"/>
      <c r="W805" s="216"/>
      <c r="X805" s="216"/>
      <c r="Y805" s="216"/>
      <c r="Z805" s="216"/>
      <c r="AA805" s="216"/>
      <c r="AB805" s="216"/>
      <c r="AC805" s="216"/>
      <c r="AD805" s="216"/>
      <c r="AE805" s="216"/>
      <c r="AF805" s="216"/>
      <c r="AG805" s="216"/>
      <c r="AH805" s="216"/>
      <c r="AI805" s="216"/>
      <c r="AJ805" s="216"/>
      <c r="AK805" s="216"/>
    </row>
    <row r="806" spans="1:37" s="66" customFormat="1">
      <c r="A806" s="197" t="s">
        <v>1306</v>
      </c>
      <c r="B806" s="197"/>
      <c r="C806" s="197"/>
      <c r="D806" s="197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 t="s">
        <v>1307</v>
      </c>
      <c r="T806" s="197"/>
      <c r="U806" s="197" t="s">
        <v>1308</v>
      </c>
      <c r="V806" s="197"/>
      <c r="W806" s="197"/>
      <c r="X806" s="197"/>
      <c r="Y806" s="197"/>
      <c r="Z806" s="197"/>
      <c r="AA806" s="197"/>
      <c r="AB806" s="197"/>
      <c r="AC806" s="197"/>
      <c r="AD806" s="197"/>
      <c r="AE806" s="197"/>
      <c r="AF806" s="197"/>
      <c r="AG806" s="216"/>
      <c r="AH806" s="216"/>
      <c r="AI806" s="216"/>
      <c r="AJ806" s="216"/>
      <c r="AK806" s="216"/>
    </row>
    <row r="807" spans="1:37" s="83" customFormat="1">
      <c r="A807" s="157" t="s">
        <v>1309</v>
      </c>
      <c r="B807" s="157" t="s">
        <v>687</v>
      </c>
      <c r="C807" s="157" t="s">
        <v>471</v>
      </c>
      <c r="D807" s="157" t="s">
        <v>710</v>
      </c>
      <c r="E807" s="157" t="s">
        <v>711</v>
      </c>
      <c r="F807" s="157" t="s">
        <v>712</v>
      </c>
      <c r="G807" s="157" t="s">
        <v>713</v>
      </c>
      <c r="H807" s="157" t="s">
        <v>714</v>
      </c>
      <c r="I807" s="157" t="s">
        <v>450</v>
      </c>
      <c r="J807" s="157" t="s">
        <v>715</v>
      </c>
      <c r="K807" s="157" t="s">
        <v>716</v>
      </c>
      <c r="L807" s="157" t="s">
        <v>717</v>
      </c>
      <c r="M807" s="157" t="s">
        <v>718</v>
      </c>
      <c r="N807" s="157" t="s">
        <v>719</v>
      </c>
      <c r="O807" s="157" t="s">
        <v>720</v>
      </c>
      <c r="P807" s="157" t="s">
        <v>721</v>
      </c>
      <c r="Q807" s="157" t="s">
        <v>722</v>
      </c>
      <c r="R807" s="157" t="s">
        <v>864</v>
      </c>
      <c r="S807" s="157" t="s">
        <v>1310</v>
      </c>
      <c r="T807" s="157" t="s">
        <v>741</v>
      </c>
      <c r="U807" s="157" t="s">
        <v>1311</v>
      </c>
      <c r="V807" s="157" t="s">
        <v>1312</v>
      </c>
      <c r="W807" s="157" t="s">
        <v>1313</v>
      </c>
      <c r="X807" s="157" t="s">
        <v>1314</v>
      </c>
      <c r="Y807" s="157" t="s">
        <v>1315</v>
      </c>
      <c r="Z807" s="157" t="s">
        <v>1316</v>
      </c>
      <c r="AA807" s="157" t="s">
        <v>1317</v>
      </c>
      <c r="AB807" s="157" t="s">
        <v>1318</v>
      </c>
      <c r="AC807" s="163" t="s">
        <v>1319</v>
      </c>
      <c r="AD807" s="216"/>
      <c r="AE807" s="216"/>
      <c r="AF807" s="216"/>
      <c r="AG807" s="216"/>
      <c r="AH807" s="216"/>
      <c r="AI807" s="216"/>
      <c r="AJ807" s="216"/>
      <c r="AK807" s="216"/>
    </row>
    <row r="808" spans="1:37" s="83" customFormat="1">
      <c r="A808" s="216"/>
      <c r="B808" s="216">
        <v>90100</v>
      </c>
      <c r="C808" s="216" t="s">
        <v>1320</v>
      </c>
      <c r="D808" s="216" t="s">
        <v>1320</v>
      </c>
      <c r="E808" s="216" t="s">
        <v>505</v>
      </c>
      <c r="F808" s="216" t="s">
        <v>1321</v>
      </c>
      <c r="G808" s="216">
        <v>0</v>
      </c>
      <c r="H808" s="216">
        <v>0</v>
      </c>
      <c r="I808" s="216" t="s">
        <v>506</v>
      </c>
      <c r="J808" s="216">
        <v>0</v>
      </c>
      <c r="K808" s="216">
        <v>16</v>
      </c>
      <c r="L808" s="216">
        <v>0</v>
      </c>
      <c r="M808" s="216">
        <v>0</v>
      </c>
      <c r="N808" s="216">
        <v>0</v>
      </c>
      <c r="O808" s="216">
        <v>0</v>
      </c>
      <c r="P808" s="216">
        <v>1</v>
      </c>
      <c r="Q808" s="216">
        <v>1</v>
      </c>
      <c r="R808" s="216">
        <v>0</v>
      </c>
      <c r="S808" s="253" t="s">
        <v>882</v>
      </c>
      <c r="T808" s="253">
        <v>50</v>
      </c>
      <c r="U808" s="254" t="s">
        <v>1322</v>
      </c>
      <c r="V808" s="254">
        <v>1</v>
      </c>
      <c r="W808" s="201" t="s">
        <v>505</v>
      </c>
      <c r="X808" s="201">
        <v>0</v>
      </c>
      <c r="Y808" s="216">
        <v>-1</v>
      </c>
      <c r="Z808" s="216">
        <v>90101</v>
      </c>
      <c r="AA808" s="228" t="s">
        <v>505</v>
      </c>
      <c r="AB808" s="228" t="s">
        <v>505</v>
      </c>
      <c r="AC808" s="163">
        <v>-1</v>
      </c>
      <c r="AD808" s="216"/>
      <c r="AE808" s="216"/>
      <c r="AF808" s="216"/>
      <c r="AG808" s="216"/>
      <c r="AH808" s="216"/>
      <c r="AI808" s="216"/>
      <c r="AJ808" s="216"/>
      <c r="AK808" s="216"/>
    </row>
    <row r="809" spans="1:37" s="83" customFormat="1">
      <c r="A809" s="216"/>
      <c r="B809" s="216">
        <v>90101</v>
      </c>
      <c r="C809" s="216" t="s">
        <v>1320</v>
      </c>
      <c r="D809" s="216" t="s">
        <v>1320</v>
      </c>
      <c r="E809" s="216" t="s">
        <v>505</v>
      </c>
      <c r="F809" s="216" t="s">
        <v>1152</v>
      </c>
      <c r="G809" s="216">
        <v>0</v>
      </c>
      <c r="H809" s="216">
        <v>0</v>
      </c>
      <c r="I809" s="216" t="s">
        <v>506</v>
      </c>
      <c r="J809" s="216">
        <v>0</v>
      </c>
      <c r="K809" s="216">
        <v>16</v>
      </c>
      <c r="L809" s="216">
        <v>0</v>
      </c>
      <c r="M809" s="216">
        <v>0</v>
      </c>
      <c r="N809" s="216">
        <v>0</v>
      </c>
      <c r="O809" s="216">
        <v>0</v>
      </c>
      <c r="P809" s="216">
        <v>1</v>
      </c>
      <c r="Q809" s="216">
        <v>1</v>
      </c>
      <c r="R809" s="216">
        <v>0</v>
      </c>
      <c r="S809" s="253" t="s">
        <v>2062</v>
      </c>
      <c r="T809" s="253">
        <v>5</v>
      </c>
      <c r="U809" s="254" t="s">
        <v>1322</v>
      </c>
      <c r="V809" s="254">
        <v>1</v>
      </c>
      <c r="W809" s="201" t="s">
        <v>505</v>
      </c>
      <c r="X809" s="201">
        <v>0</v>
      </c>
      <c r="Y809" s="216">
        <v>-1</v>
      </c>
      <c r="Z809" s="216">
        <v>90102</v>
      </c>
      <c r="AA809" s="228" t="s">
        <v>1322</v>
      </c>
      <c r="AB809" s="228" t="s">
        <v>505</v>
      </c>
      <c r="AC809" s="163">
        <v>-1</v>
      </c>
      <c r="AD809" s="216"/>
      <c r="AE809" s="216"/>
      <c r="AF809" s="216"/>
      <c r="AG809" s="216"/>
      <c r="AH809" s="216"/>
      <c r="AI809" s="216"/>
      <c r="AJ809" s="216"/>
      <c r="AK809" s="216"/>
    </row>
    <row r="810" spans="1:37" s="83" customFormat="1">
      <c r="A810" s="216"/>
      <c r="B810" s="216">
        <v>90102</v>
      </c>
      <c r="C810" s="216" t="s">
        <v>1320</v>
      </c>
      <c r="D810" s="216" t="s">
        <v>1320</v>
      </c>
      <c r="E810" s="216" t="s">
        <v>505</v>
      </c>
      <c r="F810" s="216" t="s">
        <v>1153</v>
      </c>
      <c r="G810" s="216">
        <v>0</v>
      </c>
      <c r="H810" s="216">
        <v>0</v>
      </c>
      <c r="I810" s="216" t="s">
        <v>506</v>
      </c>
      <c r="J810" s="216">
        <v>0</v>
      </c>
      <c r="K810" s="216">
        <v>16</v>
      </c>
      <c r="L810" s="216">
        <v>0</v>
      </c>
      <c r="M810" s="216">
        <v>0</v>
      </c>
      <c r="N810" s="216">
        <v>0</v>
      </c>
      <c r="O810" s="216">
        <v>0</v>
      </c>
      <c r="P810" s="216">
        <v>1</v>
      </c>
      <c r="Q810" s="216">
        <v>1</v>
      </c>
      <c r="R810" s="216">
        <v>0</v>
      </c>
      <c r="S810" s="253" t="s">
        <v>883</v>
      </c>
      <c r="T810" s="253">
        <v>5</v>
      </c>
      <c r="U810" s="254" t="s">
        <v>1322</v>
      </c>
      <c r="V810" s="254">
        <v>1</v>
      </c>
      <c r="W810" s="201" t="s">
        <v>505</v>
      </c>
      <c r="X810" s="201">
        <v>0</v>
      </c>
      <c r="Y810" s="216">
        <v>-1</v>
      </c>
      <c r="Z810" s="216">
        <v>90103</v>
      </c>
      <c r="AA810" s="228" t="s">
        <v>1323</v>
      </c>
      <c r="AB810" s="228" t="s">
        <v>1322</v>
      </c>
      <c r="AC810" s="163">
        <v>-1</v>
      </c>
      <c r="AD810" s="216"/>
      <c r="AE810" s="216"/>
      <c r="AF810" s="216"/>
      <c r="AG810" s="216"/>
      <c r="AH810" s="216"/>
      <c r="AI810" s="216"/>
      <c r="AJ810" s="216"/>
      <c r="AK810" s="216"/>
    </row>
    <row r="811" spans="1:37" s="151" customFormat="1">
      <c r="A811" s="216"/>
      <c r="B811" s="216">
        <v>90103</v>
      </c>
      <c r="C811" s="216" t="s">
        <v>1320</v>
      </c>
      <c r="D811" s="216" t="s">
        <v>1320</v>
      </c>
      <c r="E811" s="216" t="s">
        <v>505</v>
      </c>
      <c r="F811" s="216" t="s">
        <v>1154</v>
      </c>
      <c r="G811" s="216">
        <v>0</v>
      </c>
      <c r="H811" s="216">
        <v>0</v>
      </c>
      <c r="I811" s="216" t="s">
        <v>506</v>
      </c>
      <c r="J811" s="216">
        <v>0</v>
      </c>
      <c r="K811" s="216">
        <v>16</v>
      </c>
      <c r="L811" s="216">
        <v>0</v>
      </c>
      <c r="M811" s="216">
        <v>0</v>
      </c>
      <c r="N811" s="216">
        <v>0</v>
      </c>
      <c r="O811" s="216">
        <v>0</v>
      </c>
      <c r="P811" s="216">
        <v>1</v>
      </c>
      <c r="Q811" s="216">
        <v>1</v>
      </c>
      <c r="R811" s="216">
        <v>0</v>
      </c>
      <c r="S811" s="253" t="s">
        <v>884</v>
      </c>
      <c r="T811" s="253">
        <v>10</v>
      </c>
      <c r="U811" s="254" t="s">
        <v>1322</v>
      </c>
      <c r="V811" s="254">
        <v>1</v>
      </c>
      <c r="W811" s="201" t="s">
        <v>505</v>
      </c>
      <c r="X811" s="201">
        <v>0</v>
      </c>
      <c r="Y811" s="216">
        <v>-1</v>
      </c>
      <c r="Z811" s="216">
        <v>90104</v>
      </c>
      <c r="AA811" s="228" t="s">
        <v>505</v>
      </c>
      <c r="AB811" s="228" t="s">
        <v>505</v>
      </c>
      <c r="AC811" s="163">
        <v>-1</v>
      </c>
      <c r="AD811" s="216"/>
      <c r="AE811" s="216"/>
      <c r="AF811" s="216"/>
      <c r="AG811" s="216"/>
      <c r="AH811" s="216"/>
      <c r="AI811" s="216"/>
      <c r="AJ811" s="216"/>
      <c r="AK811" s="216"/>
    </row>
    <row r="812" spans="1:37" s="83" customFormat="1">
      <c r="A812" s="216"/>
      <c r="B812" s="216">
        <v>90104</v>
      </c>
      <c r="C812" s="216" t="s">
        <v>1320</v>
      </c>
      <c r="D812" s="216" t="s">
        <v>1320</v>
      </c>
      <c r="E812" s="216" t="s">
        <v>505</v>
      </c>
      <c r="F812" s="216" t="s">
        <v>1155</v>
      </c>
      <c r="G812" s="216">
        <v>0</v>
      </c>
      <c r="H812" s="216">
        <v>0</v>
      </c>
      <c r="I812" s="216" t="s">
        <v>506</v>
      </c>
      <c r="J812" s="216">
        <v>0</v>
      </c>
      <c r="K812" s="216">
        <v>16</v>
      </c>
      <c r="L812" s="216">
        <v>0</v>
      </c>
      <c r="M812" s="216">
        <v>0</v>
      </c>
      <c r="N812" s="216">
        <v>0</v>
      </c>
      <c r="O812" s="216">
        <v>0</v>
      </c>
      <c r="P812" s="216">
        <v>1</v>
      </c>
      <c r="Q812" s="216">
        <v>1</v>
      </c>
      <c r="R812" s="216">
        <v>0</v>
      </c>
      <c r="S812" s="253" t="s">
        <v>1324</v>
      </c>
      <c r="T812" s="253">
        <v>10</v>
      </c>
      <c r="U812" s="254" t="s">
        <v>1322</v>
      </c>
      <c r="V812" s="254">
        <v>1</v>
      </c>
      <c r="W812" s="201" t="s">
        <v>505</v>
      </c>
      <c r="X812" s="201">
        <v>0</v>
      </c>
      <c r="Y812" s="216">
        <v>-1</v>
      </c>
      <c r="Z812" s="216">
        <v>90105</v>
      </c>
      <c r="AA812" s="228" t="s">
        <v>505</v>
      </c>
      <c r="AB812" s="228" t="s">
        <v>505</v>
      </c>
      <c r="AC812" s="163">
        <v>-1</v>
      </c>
      <c r="AD812" s="216"/>
      <c r="AE812" s="216"/>
      <c r="AF812" s="216"/>
      <c r="AG812" s="216"/>
      <c r="AH812" s="216"/>
      <c r="AI812" s="216"/>
      <c r="AJ812" s="216"/>
      <c r="AK812" s="216"/>
    </row>
    <row r="813" spans="1:37" s="148" customFormat="1">
      <c r="A813" s="216"/>
      <c r="B813" s="216">
        <v>90105</v>
      </c>
      <c r="C813" s="216" t="s">
        <v>1320</v>
      </c>
      <c r="D813" s="216" t="s">
        <v>1320</v>
      </c>
      <c r="E813" s="216" t="s">
        <v>505</v>
      </c>
      <c r="F813" s="216" t="s">
        <v>1156</v>
      </c>
      <c r="G813" s="216">
        <v>0</v>
      </c>
      <c r="H813" s="216">
        <v>0</v>
      </c>
      <c r="I813" s="216" t="s">
        <v>506</v>
      </c>
      <c r="J813" s="216">
        <v>0</v>
      </c>
      <c r="K813" s="216">
        <v>16</v>
      </c>
      <c r="L813" s="216">
        <v>0</v>
      </c>
      <c r="M813" s="216">
        <v>0</v>
      </c>
      <c r="N813" s="216">
        <v>0</v>
      </c>
      <c r="O813" s="216">
        <v>0</v>
      </c>
      <c r="P813" s="216">
        <v>1</v>
      </c>
      <c r="Q813" s="216">
        <v>1</v>
      </c>
      <c r="R813" s="216">
        <v>0</v>
      </c>
      <c r="S813" s="253" t="s">
        <v>1325</v>
      </c>
      <c r="T813" s="253">
        <v>1</v>
      </c>
      <c r="U813" s="254" t="s">
        <v>1322</v>
      </c>
      <c r="V813" s="254">
        <v>1</v>
      </c>
      <c r="W813" s="201" t="s">
        <v>505</v>
      </c>
      <c r="X813" s="201">
        <v>0</v>
      </c>
      <c r="Y813" s="216">
        <v>-1</v>
      </c>
      <c r="Z813" s="216">
        <v>90106</v>
      </c>
      <c r="AA813" s="228" t="s">
        <v>505</v>
      </c>
      <c r="AB813" s="228" t="s">
        <v>505</v>
      </c>
      <c r="AC813" s="163">
        <v>-1</v>
      </c>
      <c r="AD813" s="216"/>
      <c r="AE813" s="216"/>
      <c r="AF813" s="216"/>
      <c r="AG813" s="216"/>
      <c r="AH813" s="216"/>
      <c r="AI813" s="216"/>
      <c r="AJ813" s="216"/>
      <c r="AK813" s="216"/>
    </row>
    <row r="814" spans="1:37" s="83" customFormat="1">
      <c r="A814" s="216"/>
      <c r="B814" s="208">
        <v>90106</v>
      </c>
      <c r="C814" s="216" t="s">
        <v>1320</v>
      </c>
      <c r="D814" s="216" t="s">
        <v>1320</v>
      </c>
      <c r="E814" s="216" t="s">
        <v>505</v>
      </c>
      <c r="F814" s="216" t="s">
        <v>2108</v>
      </c>
      <c r="G814" s="169">
        <v>1</v>
      </c>
      <c r="H814" s="216">
        <v>0</v>
      </c>
      <c r="I814" s="216" t="s">
        <v>506</v>
      </c>
      <c r="J814" s="216">
        <v>0</v>
      </c>
      <c r="K814" s="216">
        <v>16</v>
      </c>
      <c r="L814" s="216">
        <v>0</v>
      </c>
      <c r="M814" s="216">
        <v>0</v>
      </c>
      <c r="N814" s="216">
        <v>0</v>
      </c>
      <c r="O814" s="216">
        <v>0</v>
      </c>
      <c r="P814" s="216">
        <v>1</v>
      </c>
      <c r="Q814" s="216">
        <v>1</v>
      </c>
      <c r="R814" s="216">
        <v>0</v>
      </c>
      <c r="S814" s="253" t="s">
        <v>882</v>
      </c>
      <c r="T814" s="255">
        <v>50</v>
      </c>
      <c r="U814" s="256" t="s">
        <v>1166</v>
      </c>
      <c r="V814" s="256">
        <v>2</v>
      </c>
      <c r="W814" s="201" t="s">
        <v>505</v>
      </c>
      <c r="X814" s="201">
        <v>0</v>
      </c>
      <c r="Y814" s="164">
        <v>1</v>
      </c>
      <c r="Z814" s="216">
        <v>90107</v>
      </c>
      <c r="AA814" s="200" t="s">
        <v>1157</v>
      </c>
      <c r="AB814" s="228" t="s">
        <v>505</v>
      </c>
      <c r="AC814" s="163">
        <v>-1</v>
      </c>
      <c r="AD814" s="216"/>
      <c r="AE814" s="216"/>
      <c r="AF814" s="216"/>
      <c r="AG814" s="216"/>
      <c r="AH814" s="216"/>
      <c r="AI814" s="216"/>
      <c r="AJ814" s="216"/>
      <c r="AK814" s="216"/>
    </row>
    <row r="815" spans="1:37" s="83" customFormat="1">
      <c r="A815" s="216"/>
      <c r="B815" s="208">
        <v>90107</v>
      </c>
      <c r="C815" s="216" t="s">
        <v>1320</v>
      </c>
      <c r="D815" s="216" t="s">
        <v>1320</v>
      </c>
      <c r="E815" s="216" t="s">
        <v>505</v>
      </c>
      <c r="F815" s="216" t="s">
        <v>1567</v>
      </c>
      <c r="G815" s="169">
        <v>1</v>
      </c>
      <c r="H815" s="216">
        <v>0</v>
      </c>
      <c r="I815" s="216" t="s">
        <v>506</v>
      </c>
      <c r="J815" s="216">
        <v>0</v>
      </c>
      <c r="K815" s="216">
        <v>16</v>
      </c>
      <c r="L815" s="216">
        <v>0</v>
      </c>
      <c r="M815" s="216">
        <v>0</v>
      </c>
      <c r="N815" s="216">
        <v>0</v>
      </c>
      <c r="O815" s="216">
        <v>0</v>
      </c>
      <c r="P815" s="216">
        <v>1</v>
      </c>
      <c r="Q815" s="216">
        <v>1</v>
      </c>
      <c r="R815" s="216">
        <v>0</v>
      </c>
      <c r="S815" s="253" t="s">
        <v>1325</v>
      </c>
      <c r="T815" s="257">
        <v>2300</v>
      </c>
      <c r="U815" s="256" t="s">
        <v>1157</v>
      </c>
      <c r="V815" s="254">
        <v>5</v>
      </c>
      <c r="W815" s="201" t="s">
        <v>505</v>
      </c>
      <c r="X815" s="201">
        <v>0</v>
      </c>
      <c r="Y815" s="164">
        <v>2</v>
      </c>
      <c r="Z815" s="216">
        <v>90108</v>
      </c>
      <c r="AA815" s="200" t="s">
        <v>2109</v>
      </c>
      <c r="AB815" s="228" t="s">
        <v>505</v>
      </c>
      <c r="AC815" s="163">
        <v>90106</v>
      </c>
      <c r="AD815" s="216"/>
      <c r="AE815" s="216"/>
      <c r="AF815" s="216"/>
      <c r="AG815" s="216"/>
      <c r="AH815" s="216"/>
      <c r="AI815" s="216"/>
      <c r="AJ815" s="216"/>
      <c r="AK815" s="216"/>
    </row>
    <row r="816" spans="1:37" s="83" customFormat="1">
      <c r="A816" s="216"/>
      <c r="B816" s="208">
        <v>90108</v>
      </c>
      <c r="C816" s="216" t="s">
        <v>1320</v>
      </c>
      <c r="D816" s="216" t="s">
        <v>1320</v>
      </c>
      <c r="E816" s="216" t="s">
        <v>505</v>
      </c>
      <c r="F816" s="216" t="s">
        <v>1568</v>
      </c>
      <c r="G816" s="169">
        <v>1</v>
      </c>
      <c r="H816" s="216">
        <v>0</v>
      </c>
      <c r="I816" s="216" t="s">
        <v>506</v>
      </c>
      <c r="J816" s="216">
        <v>0</v>
      </c>
      <c r="K816" s="216">
        <v>16</v>
      </c>
      <c r="L816" s="216">
        <v>0</v>
      </c>
      <c r="M816" s="216">
        <v>0</v>
      </c>
      <c r="N816" s="216">
        <v>0</v>
      </c>
      <c r="O816" s="216">
        <v>0</v>
      </c>
      <c r="P816" s="216">
        <v>1</v>
      </c>
      <c r="Q816" s="216">
        <v>1</v>
      </c>
      <c r="R816" s="216">
        <v>0</v>
      </c>
      <c r="S816" s="253" t="s">
        <v>882</v>
      </c>
      <c r="T816" s="255">
        <v>100</v>
      </c>
      <c r="U816" s="256" t="s">
        <v>2109</v>
      </c>
      <c r="V816" s="254">
        <v>1</v>
      </c>
      <c r="W816" s="201" t="s">
        <v>505</v>
      </c>
      <c r="X816" s="201">
        <v>0</v>
      </c>
      <c r="Y816" s="164">
        <v>3</v>
      </c>
      <c r="Z816" s="216">
        <v>90109</v>
      </c>
      <c r="AA816" s="200" t="s">
        <v>1175</v>
      </c>
      <c r="AB816" s="228" t="s">
        <v>505</v>
      </c>
      <c r="AC816" s="163">
        <v>90107</v>
      </c>
      <c r="AD816" s="216"/>
      <c r="AE816" s="216"/>
      <c r="AF816" s="216"/>
      <c r="AG816" s="216"/>
      <c r="AH816" s="216"/>
      <c r="AI816" s="216"/>
      <c r="AJ816" s="216"/>
      <c r="AK816" s="216"/>
    </row>
    <row r="817" spans="1:37">
      <c r="A817" s="216"/>
      <c r="B817" s="208">
        <v>90109</v>
      </c>
      <c r="C817" s="216" t="s">
        <v>1320</v>
      </c>
      <c r="D817" s="216" t="s">
        <v>1320</v>
      </c>
      <c r="E817" s="216" t="s">
        <v>505</v>
      </c>
      <c r="F817" s="216" t="s">
        <v>1569</v>
      </c>
      <c r="G817" s="169">
        <v>1</v>
      </c>
      <c r="H817" s="216">
        <v>0</v>
      </c>
      <c r="I817" s="216" t="s">
        <v>506</v>
      </c>
      <c r="J817" s="216">
        <v>0</v>
      </c>
      <c r="K817" s="216">
        <v>16</v>
      </c>
      <c r="L817" s="216">
        <v>0</v>
      </c>
      <c r="M817" s="216">
        <v>0</v>
      </c>
      <c r="N817" s="216">
        <v>0</v>
      </c>
      <c r="O817" s="216">
        <v>0</v>
      </c>
      <c r="P817" s="216">
        <v>1</v>
      </c>
      <c r="Q817" s="216">
        <v>1</v>
      </c>
      <c r="R817" s="216">
        <v>0</v>
      </c>
      <c r="S817" s="253" t="s">
        <v>882</v>
      </c>
      <c r="T817" s="255">
        <v>100</v>
      </c>
      <c r="U817" s="256" t="s">
        <v>1175</v>
      </c>
      <c r="V817" s="256">
        <v>2</v>
      </c>
      <c r="W817" s="201" t="s">
        <v>505</v>
      </c>
      <c r="X817" s="201">
        <v>0</v>
      </c>
      <c r="Y817" s="164">
        <v>4</v>
      </c>
      <c r="Z817" s="216">
        <v>90110</v>
      </c>
      <c r="AA817" s="200" t="s">
        <v>1161</v>
      </c>
      <c r="AB817" s="228" t="s">
        <v>505</v>
      </c>
      <c r="AC817" s="163">
        <v>90108</v>
      </c>
      <c r="AD817" s="216"/>
      <c r="AE817" s="216"/>
      <c r="AF817" s="216"/>
      <c r="AG817" s="216"/>
      <c r="AH817" s="216"/>
      <c r="AI817" s="216"/>
      <c r="AJ817" s="188"/>
      <c r="AK817" s="188"/>
    </row>
    <row r="818" spans="1:37">
      <c r="A818" s="216"/>
      <c r="B818" s="208">
        <v>90110</v>
      </c>
      <c r="C818" s="216" t="s">
        <v>1320</v>
      </c>
      <c r="D818" s="216" t="s">
        <v>1320</v>
      </c>
      <c r="E818" s="216" t="s">
        <v>505</v>
      </c>
      <c r="F818" s="216" t="s">
        <v>1570</v>
      </c>
      <c r="G818" s="169">
        <v>1</v>
      </c>
      <c r="H818" s="216">
        <v>0</v>
      </c>
      <c r="I818" s="216" t="s">
        <v>506</v>
      </c>
      <c r="J818" s="216">
        <v>0</v>
      </c>
      <c r="K818" s="216">
        <v>16</v>
      </c>
      <c r="L818" s="216">
        <v>0</v>
      </c>
      <c r="M818" s="216">
        <v>0</v>
      </c>
      <c r="N818" s="216">
        <v>0</v>
      </c>
      <c r="O818" s="216">
        <v>0</v>
      </c>
      <c r="P818" s="216">
        <v>1</v>
      </c>
      <c r="Q818" s="216">
        <v>1</v>
      </c>
      <c r="R818" s="216">
        <v>0</v>
      </c>
      <c r="S818" s="253" t="s">
        <v>882</v>
      </c>
      <c r="T818" s="255">
        <v>100</v>
      </c>
      <c r="U818" s="256" t="s">
        <v>1161</v>
      </c>
      <c r="V818" s="256">
        <v>3</v>
      </c>
      <c r="W818" s="201" t="s">
        <v>505</v>
      </c>
      <c r="X818" s="201">
        <v>0</v>
      </c>
      <c r="Y818" s="164">
        <v>5</v>
      </c>
      <c r="Z818" s="216">
        <v>90111</v>
      </c>
      <c r="AA818" s="200" t="s">
        <v>1243</v>
      </c>
      <c r="AB818" s="228" t="s">
        <v>505</v>
      </c>
      <c r="AC818" s="163">
        <v>90109</v>
      </c>
      <c r="AD818" s="216"/>
      <c r="AE818" s="216"/>
      <c r="AF818" s="216"/>
      <c r="AG818" s="216"/>
      <c r="AH818" s="216"/>
      <c r="AI818" s="216"/>
      <c r="AJ818" s="188"/>
      <c r="AK818" s="188"/>
    </row>
    <row r="819" spans="1:37">
      <c r="A819" s="216"/>
      <c r="B819" s="208">
        <v>90111</v>
      </c>
      <c r="C819" s="216" t="s">
        <v>1320</v>
      </c>
      <c r="D819" s="216" t="s">
        <v>1320</v>
      </c>
      <c r="E819" s="216" t="s">
        <v>505</v>
      </c>
      <c r="F819" s="216" t="s">
        <v>1571</v>
      </c>
      <c r="G819" s="169">
        <v>1</v>
      </c>
      <c r="H819" s="216">
        <v>0</v>
      </c>
      <c r="I819" s="216" t="s">
        <v>506</v>
      </c>
      <c r="J819" s="216">
        <v>0</v>
      </c>
      <c r="K819" s="216">
        <v>16</v>
      </c>
      <c r="L819" s="216">
        <v>0</v>
      </c>
      <c r="M819" s="216">
        <v>0</v>
      </c>
      <c r="N819" s="216">
        <v>0</v>
      </c>
      <c r="O819" s="216">
        <v>0</v>
      </c>
      <c r="P819" s="216">
        <v>1</v>
      </c>
      <c r="Q819" s="216">
        <v>1</v>
      </c>
      <c r="R819" s="216">
        <v>0</v>
      </c>
      <c r="S819" s="253" t="s">
        <v>882</v>
      </c>
      <c r="T819" s="255">
        <v>100</v>
      </c>
      <c r="U819" s="256" t="s">
        <v>1243</v>
      </c>
      <c r="V819" s="256">
        <v>2</v>
      </c>
      <c r="W819" s="201" t="s">
        <v>505</v>
      </c>
      <c r="X819" s="201">
        <v>0</v>
      </c>
      <c r="Y819" s="164">
        <v>6</v>
      </c>
      <c r="Z819" s="216">
        <v>90112</v>
      </c>
      <c r="AA819" s="200" t="s">
        <v>1167</v>
      </c>
      <c r="AB819" s="228" t="s">
        <v>505</v>
      </c>
      <c r="AC819" s="163">
        <v>90110</v>
      </c>
      <c r="AD819" s="216"/>
      <c r="AE819" s="216"/>
      <c r="AF819" s="216"/>
      <c r="AG819" s="216"/>
      <c r="AH819" s="216"/>
      <c r="AI819" s="216"/>
      <c r="AJ819" s="188"/>
      <c r="AK819" s="188"/>
    </row>
    <row r="820" spans="1:37">
      <c r="A820" s="216"/>
      <c r="B820" s="208">
        <v>90112</v>
      </c>
      <c r="C820" s="216" t="s">
        <v>1320</v>
      </c>
      <c r="D820" s="216" t="s">
        <v>1320</v>
      </c>
      <c r="E820" s="216" t="s">
        <v>505</v>
      </c>
      <c r="F820" s="216" t="s">
        <v>1572</v>
      </c>
      <c r="G820" s="169">
        <v>1</v>
      </c>
      <c r="H820" s="216">
        <v>0</v>
      </c>
      <c r="I820" s="216" t="s">
        <v>506</v>
      </c>
      <c r="J820" s="216">
        <v>0</v>
      </c>
      <c r="K820" s="216">
        <v>16</v>
      </c>
      <c r="L820" s="216">
        <v>0</v>
      </c>
      <c r="M820" s="216">
        <v>0</v>
      </c>
      <c r="N820" s="216">
        <v>0</v>
      </c>
      <c r="O820" s="216">
        <v>0</v>
      </c>
      <c r="P820" s="216">
        <v>1</v>
      </c>
      <c r="Q820" s="216">
        <v>1</v>
      </c>
      <c r="R820" s="216">
        <v>0</v>
      </c>
      <c r="S820" s="253" t="s">
        <v>883</v>
      </c>
      <c r="T820" s="258">
        <v>30</v>
      </c>
      <c r="U820" s="256" t="s">
        <v>1167</v>
      </c>
      <c r="V820" s="254">
        <v>1</v>
      </c>
      <c r="W820" s="201" t="s">
        <v>505</v>
      </c>
      <c r="X820" s="201">
        <v>0</v>
      </c>
      <c r="Y820" s="164">
        <v>7</v>
      </c>
      <c r="Z820" s="216">
        <v>90113</v>
      </c>
      <c r="AA820" s="200" t="s">
        <v>1158</v>
      </c>
      <c r="AB820" s="228" t="s">
        <v>505</v>
      </c>
      <c r="AC820" s="163">
        <v>90111</v>
      </c>
      <c r="AD820" s="216"/>
      <c r="AE820" s="216"/>
      <c r="AF820" s="216"/>
      <c r="AG820" s="216"/>
      <c r="AH820" s="216"/>
      <c r="AI820" s="216"/>
      <c r="AJ820" s="188"/>
      <c r="AK820" s="188"/>
    </row>
    <row r="821" spans="1:37">
      <c r="A821" s="216"/>
      <c r="B821" s="208">
        <v>90113</v>
      </c>
      <c r="C821" s="216" t="s">
        <v>1320</v>
      </c>
      <c r="D821" s="216" t="s">
        <v>1320</v>
      </c>
      <c r="E821" s="216" t="s">
        <v>505</v>
      </c>
      <c r="F821" s="216" t="s">
        <v>1573</v>
      </c>
      <c r="G821" s="169">
        <v>1</v>
      </c>
      <c r="H821" s="216">
        <v>0</v>
      </c>
      <c r="I821" s="216" t="s">
        <v>506</v>
      </c>
      <c r="J821" s="216">
        <v>0</v>
      </c>
      <c r="K821" s="216">
        <v>16</v>
      </c>
      <c r="L821" s="216">
        <v>0</v>
      </c>
      <c r="M821" s="216">
        <v>0</v>
      </c>
      <c r="N821" s="216">
        <v>0</v>
      </c>
      <c r="O821" s="216">
        <v>0</v>
      </c>
      <c r="P821" s="216">
        <v>1</v>
      </c>
      <c r="Q821" s="216">
        <v>1</v>
      </c>
      <c r="R821" s="216">
        <v>0</v>
      </c>
      <c r="S821" s="253" t="s">
        <v>1325</v>
      </c>
      <c r="T821" s="257">
        <v>1002</v>
      </c>
      <c r="U821" s="256" t="s">
        <v>1158</v>
      </c>
      <c r="V821" s="254">
        <v>1</v>
      </c>
      <c r="W821" s="201" t="s">
        <v>505</v>
      </c>
      <c r="X821" s="201">
        <v>0</v>
      </c>
      <c r="Y821" s="164">
        <v>8</v>
      </c>
      <c r="Z821" s="216">
        <v>90114</v>
      </c>
      <c r="AA821" s="200" t="s">
        <v>1177</v>
      </c>
      <c r="AB821" s="228" t="s">
        <v>505</v>
      </c>
      <c r="AC821" s="163">
        <v>90112</v>
      </c>
      <c r="AD821" s="216"/>
      <c r="AE821" s="216"/>
      <c r="AF821" s="216"/>
      <c r="AG821" s="216"/>
      <c r="AH821" s="216"/>
      <c r="AI821" s="216"/>
      <c r="AJ821" s="188"/>
      <c r="AK821" s="188"/>
    </row>
    <row r="822" spans="1:37">
      <c r="A822" s="216"/>
      <c r="B822" s="208">
        <v>90114</v>
      </c>
      <c r="C822" s="216" t="s">
        <v>1320</v>
      </c>
      <c r="D822" s="216" t="s">
        <v>1320</v>
      </c>
      <c r="E822" s="216" t="s">
        <v>505</v>
      </c>
      <c r="F822" s="216" t="s">
        <v>1574</v>
      </c>
      <c r="G822" s="169">
        <v>1</v>
      </c>
      <c r="H822" s="216">
        <v>0</v>
      </c>
      <c r="I822" s="216" t="s">
        <v>506</v>
      </c>
      <c r="J822" s="216">
        <v>0</v>
      </c>
      <c r="K822" s="216">
        <v>16</v>
      </c>
      <c r="L822" s="216">
        <v>0</v>
      </c>
      <c r="M822" s="216">
        <v>0</v>
      </c>
      <c r="N822" s="216">
        <v>0</v>
      </c>
      <c r="O822" s="216">
        <v>0</v>
      </c>
      <c r="P822" s="216">
        <v>1</v>
      </c>
      <c r="Q822" s="216">
        <v>1</v>
      </c>
      <c r="R822" s="216">
        <v>0</v>
      </c>
      <c r="S822" s="253" t="s">
        <v>1325</v>
      </c>
      <c r="T822" s="253">
        <v>2100</v>
      </c>
      <c r="U822" s="256" t="s">
        <v>1177</v>
      </c>
      <c r="V822" s="254">
        <v>1</v>
      </c>
      <c r="W822" s="201" t="s">
        <v>505</v>
      </c>
      <c r="X822" s="201">
        <v>0</v>
      </c>
      <c r="Y822" s="164">
        <v>9</v>
      </c>
      <c r="Z822" s="216">
        <v>90115</v>
      </c>
      <c r="AA822" s="200" t="s">
        <v>1178</v>
      </c>
      <c r="AB822" s="228" t="s">
        <v>505</v>
      </c>
      <c r="AC822" s="163">
        <v>90113</v>
      </c>
      <c r="AD822" s="216"/>
      <c r="AE822" s="216"/>
      <c r="AF822" s="216"/>
      <c r="AG822" s="216"/>
      <c r="AH822" s="216"/>
      <c r="AI822" s="216"/>
      <c r="AJ822" s="188"/>
      <c r="AK822" s="188"/>
    </row>
    <row r="823" spans="1:37">
      <c r="A823" s="216"/>
      <c r="B823" s="208">
        <v>90115</v>
      </c>
      <c r="C823" s="216" t="s">
        <v>1320</v>
      </c>
      <c r="D823" s="216" t="s">
        <v>1320</v>
      </c>
      <c r="E823" s="216" t="s">
        <v>505</v>
      </c>
      <c r="F823" s="216" t="s">
        <v>1575</v>
      </c>
      <c r="G823" s="169">
        <v>1</v>
      </c>
      <c r="H823" s="216">
        <v>0</v>
      </c>
      <c r="I823" s="216" t="s">
        <v>506</v>
      </c>
      <c r="J823" s="216">
        <v>0</v>
      </c>
      <c r="K823" s="216">
        <v>16</v>
      </c>
      <c r="L823" s="216">
        <v>0</v>
      </c>
      <c r="M823" s="216">
        <v>0</v>
      </c>
      <c r="N823" s="216">
        <v>0</v>
      </c>
      <c r="O823" s="216">
        <v>0</v>
      </c>
      <c r="P823" s="216">
        <v>1</v>
      </c>
      <c r="Q823" s="216">
        <v>1</v>
      </c>
      <c r="R823" s="216">
        <v>0</v>
      </c>
      <c r="S823" s="253" t="s">
        <v>2062</v>
      </c>
      <c r="T823" s="257">
        <v>4</v>
      </c>
      <c r="U823" s="256" t="s">
        <v>1178</v>
      </c>
      <c r="V823" s="254">
        <v>1</v>
      </c>
      <c r="W823" s="201" t="s">
        <v>505</v>
      </c>
      <c r="X823" s="201">
        <v>0</v>
      </c>
      <c r="Y823" s="164">
        <v>10</v>
      </c>
      <c r="Z823" s="216">
        <v>90116</v>
      </c>
      <c r="AA823" s="200" t="s">
        <v>1171</v>
      </c>
      <c r="AB823" s="228" t="s">
        <v>505</v>
      </c>
      <c r="AC823" s="163">
        <v>90114</v>
      </c>
      <c r="AD823" s="216"/>
      <c r="AE823" s="216"/>
      <c r="AF823" s="216"/>
      <c r="AG823" s="216"/>
      <c r="AH823" s="216"/>
      <c r="AI823" s="216"/>
      <c r="AJ823" s="188"/>
      <c r="AK823" s="188"/>
    </row>
    <row r="824" spans="1:37">
      <c r="A824" s="216"/>
      <c r="B824" s="208">
        <v>90116</v>
      </c>
      <c r="C824" s="216" t="s">
        <v>1320</v>
      </c>
      <c r="D824" s="216" t="s">
        <v>1320</v>
      </c>
      <c r="E824" s="216" t="s">
        <v>505</v>
      </c>
      <c r="F824" s="216" t="s">
        <v>1576</v>
      </c>
      <c r="G824" s="169">
        <v>1</v>
      </c>
      <c r="H824" s="216">
        <v>0</v>
      </c>
      <c r="I824" s="216" t="s">
        <v>506</v>
      </c>
      <c r="J824" s="216">
        <v>0</v>
      </c>
      <c r="K824" s="216">
        <v>16</v>
      </c>
      <c r="L824" s="216">
        <v>0</v>
      </c>
      <c r="M824" s="216">
        <v>0</v>
      </c>
      <c r="N824" s="216">
        <v>0</v>
      </c>
      <c r="O824" s="216">
        <v>0</v>
      </c>
      <c r="P824" s="216">
        <v>1</v>
      </c>
      <c r="Q824" s="216">
        <v>1</v>
      </c>
      <c r="R824" s="216">
        <v>0</v>
      </c>
      <c r="S824" s="253" t="s">
        <v>882</v>
      </c>
      <c r="T824" s="255">
        <v>150</v>
      </c>
      <c r="U824" s="256" t="s">
        <v>1171</v>
      </c>
      <c r="V824" s="254">
        <v>2</v>
      </c>
      <c r="W824" s="201" t="s">
        <v>505</v>
      </c>
      <c r="X824" s="201">
        <v>0</v>
      </c>
      <c r="Y824" s="164">
        <v>11</v>
      </c>
      <c r="Z824" s="216">
        <v>90117</v>
      </c>
      <c r="AA824" s="200" t="s">
        <v>1161</v>
      </c>
      <c r="AB824" s="228" t="s">
        <v>505</v>
      </c>
      <c r="AC824" s="163">
        <v>90115</v>
      </c>
      <c r="AD824" s="216"/>
      <c r="AE824" s="216"/>
      <c r="AF824" s="216"/>
      <c r="AG824" s="216"/>
      <c r="AH824" s="216"/>
      <c r="AI824" s="216"/>
      <c r="AJ824" s="188"/>
      <c r="AK824" s="188"/>
    </row>
    <row r="825" spans="1:37">
      <c r="A825" s="216"/>
      <c r="B825" s="208">
        <v>90117</v>
      </c>
      <c r="C825" s="216" t="s">
        <v>1320</v>
      </c>
      <c r="D825" s="216" t="s">
        <v>1320</v>
      </c>
      <c r="E825" s="216" t="s">
        <v>505</v>
      </c>
      <c r="F825" s="216" t="s">
        <v>1577</v>
      </c>
      <c r="G825" s="169">
        <v>1</v>
      </c>
      <c r="H825" s="216">
        <v>0</v>
      </c>
      <c r="I825" s="216" t="s">
        <v>506</v>
      </c>
      <c r="J825" s="216">
        <v>0</v>
      </c>
      <c r="K825" s="216">
        <v>16</v>
      </c>
      <c r="L825" s="216">
        <v>0</v>
      </c>
      <c r="M825" s="216">
        <v>0</v>
      </c>
      <c r="N825" s="216">
        <v>0</v>
      </c>
      <c r="O825" s="216">
        <v>0</v>
      </c>
      <c r="P825" s="216">
        <v>1</v>
      </c>
      <c r="Q825" s="216">
        <v>1</v>
      </c>
      <c r="R825" s="216">
        <v>0</v>
      </c>
      <c r="S825" s="253" t="s">
        <v>882</v>
      </c>
      <c r="T825" s="255">
        <v>200</v>
      </c>
      <c r="U825" s="256" t="s">
        <v>1161</v>
      </c>
      <c r="V825" s="254">
        <v>18</v>
      </c>
      <c r="W825" s="201" t="s">
        <v>505</v>
      </c>
      <c r="X825" s="201">
        <v>0</v>
      </c>
      <c r="Y825" s="164">
        <v>12</v>
      </c>
      <c r="Z825" s="216">
        <v>90118</v>
      </c>
      <c r="AA825" s="200" t="s">
        <v>1173</v>
      </c>
      <c r="AB825" s="228" t="s">
        <v>505</v>
      </c>
      <c r="AC825" s="163">
        <v>90116</v>
      </c>
      <c r="AD825" s="216"/>
      <c r="AE825" s="216"/>
      <c r="AF825" s="216"/>
      <c r="AG825" s="216"/>
      <c r="AH825" s="216"/>
      <c r="AI825" s="216"/>
      <c r="AJ825" s="188"/>
      <c r="AK825" s="188"/>
    </row>
    <row r="826" spans="1:37">
      <c r="A826" s="216"/>
      <c r="B826" s="208">
        <v>90118</v>
      </c>
      <c r="C826" s="216" t="s">
        <v>1320</v>
      </c>
      <c r="D826" s="216" t="s">
        <v>1320</v>
      </c>
      <c r="E826" s="216" t="s">
        <v>505</v>
      </c>
      <c r="F826" s="216" t="s">
        <v>1578</v>
      </c>
      <c r="G826" s="169">
        <v>1</v>
      </c>
      <c r="H826" s="216">
        <v>0</v>
      </c>
      <c r="I826" s="216" t="s">
        <v>506</v>
      </c>
      <c r="J826" s="216">
        <v>0</v>
      </c>
      <c r="K826" s="216">
        <v>16</v>
      </c>
      <c r="L826" s="216">
        <v>0</v>
      </c>
      <c r="M826" s="216">
        <v>0</v>
      </c>
      <c r="N826" s="216">
        <v>0</v>
      </c>
      <c r="O826" s="216">
        <v>0</v>
      </c>
      <c r="P826" s="216">
        <v>1</v>
      </c>
      <c r="Q826" s="216">
        <v>1</v>
      </c>
      <c r="R826" s="216">
        <v>0</v>
      </c>
      <c r="S826" s="253" t="s">
        <v>882</v>
      </c>
      <c r="T826" s="255">
        <v>200</v>
      </c>
      <c r="U826" s="256" t="s">
        <v>1173</v>
      </c>
      <c r="V826" s="254">
        <v>2</v>
      </c>
      <c r="W826" s="201" t="s">
        <v>505</v>
      </c>
      <c r="X826" s="201">
        <v>0</v>
      </c>
      <c r="Y826" s="164">
        <v>13</v>
      </c>
      <c r="Z826" s="216">
        <v>90119</v>
      </c>
      <c r="AA826" s="200" t="s">
        <v>1168</v>
      </c>
      <c r="AB826" s="228" t="s">
        <v>505</v>
      </c>
      <c r="AC826" s="163">
        <v>90117</v>
      </c>
      <c r="AD826" s="216"/>
      <c r="AE826" s="216"/>
      <c r="AF826" s="216"/>
      <c r="AG826" s="216"/>
      <c r="AH826" s="216"/>
      <c r="AI826" s="216"/>
      <c r="AJ826" s="188"/>
      <c r="AK826" s="188"/>
    </row>
    <row r="827" spans="1:37">
      <c r="A827" s="216"/>
      <c r="B827" s="208">
        <v>90119</v>
      </c>
      <c r="C827" s="216" t="s">
        <v>1320</v>
      </c>
      <c r="D827" s="216" t="s">
        <v>1320</v>
      </c>
      <c r="E827" s="216" t="s">
        <v>505</v>
      </c>
      <c r="F827" s="216" t="s">
        <v>1579</v>
      </c>
      <c r="G827" s="169">
        <v>1</v>
      </c>
      <c r="H827" s="216">
        <v>0</v>
      </c>
      <c r="I827" s="216" t="s">
        <v>506</v>
      </c>
      <c r="J827" s="216">
        <v>0</v>
      </c>
      <c r="K827" s="216">
        <v>16</v>
      </c>
      <c r="L827" s="216">
        <v>0</v>
      </c>
      <c r="M827" s="216">
        <v>0</v>
      </c>
      <c r="N827" s="216">
        <v>0</v>
      </c>
      <c r="O827" s="216">
        <v>0</v>
      </c>
      <c r="P827" s="216">
        <v>1</v>
      </c>
      <c r="Q827" s="216">
        <v>1</v>
      </c>
      <c r="R827" s="216">
        <v>0</v>
      </c>
      <c r="S827" s="253" t="s">
        <v>882</v>
      </c>
      <c r="T827" s="255">
        <v>200</v>
      </c>
      <c r="U827" s="256" t="s">
        <v>1168</v>
      </c>
      <c r="V827" s="254">
        <v>7</v>
      </c>
      <c r="W827" s="201" t="s">
        <v>505</v>
      </c>
      <c r="X827" s="201">
        <v>0</v>
      </c>
      <c r="Y827" s="164">
        <v>14</v>
      </c>
      <c r="Z827" s="216">
        <v>90120</v>
      </c>
      <c r="AA827" s="200" t="s">
        <v>1176</v>
      </c>
      <c r="AB827" s="228" t="s">
        <v>505</v>
      </c>
      <c r="AC827" s="163">
        <v>90118</v>
      </c>
      <c r="AD827" s="216"/>
      <c r="AE827" s="216"/>
      <c r="AF827" s="216"/>
      <c r="AG827" s="216"/>
      <c r="AH827" s="216"/>
      <c r="AI827" s="216"/>
      <c r="AJ827" s="188"/>
      <c r="AK827" s="188"/>
    </row>
    <row r="828" spans="1:37">
      <c r="A828" s="216"/>
      <c r="B828" s="208">
        <v>90120</v>
      </c>
      <c r="C828" s="216" t="s">
        <v>1320</v>
      </c>
      <c r="D828" s="216" t="s">
        <v>1320</v>
      </c>
      <c r="E828" s="216" t="s">
        <v>505</v>
      </c>
      <c r="F828" s="216" t="s">
        <v>1580</v>
      </c>
      <c r="G828" s="169">
        <v>1</v>
      </c>
      <c r="H828" s="216">
        <v>0</v>
      </c>
      <c r="I828" s="216" t="s">
        <v>506</v>
      </c>
      <c r="J828" s="216">
        <v>0</v>
      </c>
      <c r="K828" s="216">
        <v>16</v>
      </c>
      <c r="L828" s="216">
        <v>0</v>
      </c>
      <c r="M828" s="216">
        <v>0</v>
      </c>
      <c r="N828" s="216">
        <v>0</v>
      </c>
      <c r="O828" s="216">
        <v>0</v>
      </c>
      <c r="P828" s="216">
        <v>1</v>
      </c>
      <c r="Q828" s="216">
        <v>1</v>
      </c>
      <c r="R828" s="216">
        <v>0</v>
      </c>
      <c r="S828" s="253" t="s">
        <v>882</v>
      </c>
      <c r="T828" s="255">
        <v>200</v>
      </c>
      <c r="U828" s="256" t="s">
        <v>1176</v>
      </c>
      <c r="V828" s="254">
        <v>4</v>
      </c>
      <c r="W828" s="201" t="s">
        <v>505</v>
      </c>
      <c r="X828" s="201">
        <v>0</v>
      </c>
      <c r="Y828" s="164">
        <v>15</v>
      </c>
      <c r="Z828" s="216">
        <v>90121</v>
      </c>
      <c r="AA828" s="200" t="s">
        <v>1159</v>
      </c>
      <c r="AB828" s="228" t="s">
        <v>505</v>
      </c>
      <c r="AC828" s="163">
        <v>90119</v>
      </c>
      <c r="AD828" s="216"/>
      <c r="AE828" s="216"/>
      <c r="AF828" s="216"/>
      <c r="AG828" s="216"/>
      <c r="AH828" s="216"/>
      <c r="AI828" s="216"/>
      <c r="AJ828" s="188"/>
      <c r="AK828" s="188"/>
    </row>
    <row r="829" spans="1:37">
      <c r="A829" s="216"/>
      <c r="B829" s="208">
        <v>90121</v>
      </c>
      <c r="C829" s="216" t="s">
        <v>1320</v>
      </c>
      <c r="D829" s="216" t="s">
        <v>1320</v>
      </c>
      <c r="E829" s="216" t="s">
        <v>505</v>
      </c>
      <c r="F829" s="216" t="s">
        <v>1581</v>
      </c>
      <c r="G829" s="169">
        <v>1</v>
      </c>
      <c r="H829" s="216">
        <v>0</v>
      </c>
      <c r="I829" s="216" t="s">
        <v>506</v>
      </c>
      <c r="J829" s="216">
        <v>0</v>
      </c>
      <c r="K829" s="216">
        <v>16</v>
      </c>
      <c r="L829" s="216">
        <v>0</v>
      </c>
      <c r="M829" s="216">
        <v>0</v>
      </c>
      <c r="N829" s="216">
        <v>0</v>
      </c>
      <c r="O829" s="216">
        <v>0</v>
      </c>
      <c r="P829" s="216">
        <v>1</v>
      </c>
      <c r="Q829" s="216">
        <v>1</v>
      </c>
      <c r="R829" s="216">
        <v>0</v>
      </c>
      <c r="S829" s="253" t="s">
        <v>882</v>
      </c>
      <c r="T829" s="255">
        <v>200</v>
      </c>
      <c r="U829" s="256" t="s">
        <v>1159</v>
      </c>
      <c r="V829" s="254">
        <v>1000</v>
      </c>
      <c r="W829" s="201" t="s">
        <v>505</v>
      </c>
      <c r="X829" s="201">
        <v>0</v>
      </c>
      <c r="Y829" s="164">
        <v>16</v>
      </c>
      <c r="Z829" s="216">
        <v>90122</v>
      </c>
      <c r="AA829" s="200" t="s">
        <v>1169</v>
      </c>
      <c r="AB829" s="228" t="s">
        <v>505</v>
      </c>
      <c r="AC829" s="163">
        <v>90120</v>
      </c>
      <c r="AD829" s="216"/>
      <c r="AE829" s="216"/>
      <c r="AF829" s="216"/>
      <c r="AG829" s="216"/>
      <c r="AH829" s="216"/>
      <c r="AI829" s="216"/>
      <c r="AJ829" s="188"/>
      <c r="AK829" s="188"/>
    </row>
    <row r="830" spans="1:37">
      <c r="A830" s="216"/>
      <c r="B830" s="208">
        <v>90122</v>
      </c>
      <c r="C830" s="216" t="s">
        <v>1320</v>
      </c>
      <c r="D830" s="216" t="s">
        <v>1320</v>
      </c>
      <c r="E830" s="216" t="s">
        <v>505</v>
      </c>
      <c r="F830" s="216" t="s">
        <v>1582</v>
      </c>
      <c r="G830" s="169">
        <v>1</v>
      </c>
      <c r="H830" s="216">
        <v>0</v>
      </c>
      <c r="I830" s="216" t="s">
        <v>506</v>
      </c>
      <c r="J830" s="216">
        <v>0</v>
      </c>
      <c r="K830" s="216">
        <v>16</v>
      </c>
      <c r="L830" s="216">
        <v>0</v>
      </c>
      <c r="M830" s="216">
        <v>0</v>
      </c>
      <c r="N830" s="216">
        <v>0</v>
      </c>
      <c r="O830" s="216">
        <v>0</v>
      </c>
      <c r="P830" s="216">
        <v>1</v>
      </c>
      <c r="Q830" s="216">
        <v>1</v>
      </c>
      <c r="R830" s="216">
        <v>0</v>
      </c>
      <c r="S830" s="253" t="s">
        <v>882</v>
      </c>
      <c r="T830" s="255">
        <v>150</v>
      </c>
      <c r="U830" s="256" t="s">
        <v>1169</v>
      </c>
      <c r="V830" s="256">
        <v>2</v>
      </c>
      <c r="W830" s="201" t="s">
        <v>505</v>
      </c>
      <c r="X830" s="201">
        <v>0</v>
      </c>
      <c r="Y830" s="164">
        <v>17</v>
      </c>
      <c r="Z830" s="216">
        <v>90123</v>
      </c>
      <c r="AA830" s="200" t="s">
        <v>1167</v>
      </c>
      <c r="AB830" s="228" t="s">
        <v>505</v>
      </c>
      <c r="AC830" s="163">
        <v>90121</v>
      </c>
      <c r="AD830" s="216"/>
      <c r="AE830" s="216"/>
      <c r="AF830" s="216"/>
      <c r="AG830" s="216"/>
      <c r="AH830" s="216"/>
      <c r="AI830" s="216"/>
      <c r="AJ830" s="188"/>
      <c r="AK830" s="188"/>
    </row>
    <row r="831" spans="1:37">
      <c r="A831" s="216"/>
      <c r="B831" s="208">
        <v>90123</v>
      </c>
      <c r="C831" s="216" t="s">
        <v>1320</v>
      </c>
      <c r="D831" s="216" t="s">
        <v>1320</v>
      </c>
      <c r="E831" s="216" t="s">
        <v>505</v>
      </c>
      <c r="F831" s="216" t="s">
        <v>1583</v>
      </c>
      <c r="G831" s="169">
        <v>1</v>
      </c>
      <c r="H831" s="216">
        <v>0</v>
      </c>
      <c r="I831" s="216" t="s">
        <v>506</v>
      </c>
      <c r="J831" s="216">
        <v>0</v>
      </c>
      <c r="K831" s="216">
        <v>16</v>
      </c>
      <c r="L831" s="216">
        <v>0</v>
      </c>
      <c r="M831" s="216">
        <v>0</v>
      </c>
      <c r="N831" s="216">
        <v>0</v>
      </c>
      <c r="O831" s="216">
        <v>0</v>
      </c>
      <c r="P831" s="216">
        <v>1</v>
      </c>
      <c r="Q831" s="216">
        <v>1</v>
      </c>
      <c r="R831" s="216">
        <v>0</v>
      </c>
      <c r="S831" s="253" t="s">
        <v>883</v>
      </c>
      <c r="T831" s="258">
        <v>60</v>
      </c>
      <c r="U831" s="256" t="s">
        <v>1167</v>
      </c>
      <c r="V831" s="254">
        <v>1</v>
      </c>
      <c r="W831" s="201" t="s">
        <v>505</v>
      </c>
      <c r="X831" s="201">
        <v>0</v>
      </c>
      <c r="Y831" s="164">
        <v>18</v>
      </c>
      <c r="Z831" s="216">
        <v>90124</v>
      </c>
      <c r="AA831" s="200" t="s">
        <v>1172</v>
      </c>
      <c r="AB831" s="228" t="s">
        <v>505</v>
      </c>
      <c r="AC831" s="163">
        <v>90122</v>
      </c>
      <c r="AD831" s="216"/>
      <c r="AE831" s="216"/>
      <c r="AF831" s="216"/>
      <c r="AG831" s="216"/>
      <c r="AH831" s="216"/>
      <c r="AI831" s="216"/>
      <c r="AJ831" s="188"/>
      <c r="AK831" s="188"/>
    </row>
    <row r="832" spans="1:37">
      <c r="A832" s="216"/>
      <c r="B832" s="208">
        <v>90124</v>
      </c>
      <c r="C832" s="216" t="s">
        <v>1320</v>
      </c>
      <c r="D832" s="216" t="s">
        <v>1320</v>
      </c>
      <c r="E832" s="216" t="s">
        <v>505</v>
      </c>
      <c r="F832" s="216" t="s">
        <v>2106</v>
      </c>
      <c r="G832" s="169">
        <v>1</v>
      </c>
      <c r="H832" s="216">
        <v>0</v>
      </c>
      <c r="I832" s="216" t="s">
        <v>506</v>
      </c>
      <c r="J832" s="216">
        <v>0</v>
      </c>
      <c r="K832" s="216">
        <v>16</v>
      </c>
      <c r="L832" s="216">
        <v>0</v>
      </c>
      <c r="M832" s="216">
        <v>0</v>
      </c>
      <c r="N832" s="216">
        <v>0</v>
      </c>
      <c r="O832" s="216">
        <v>0</v>
      </c>
      <c r="P832" s="216">
        <v>1</v>
      </c>
      <c r="Q832" s="216">
        <v>1</v>
      </c>
      <c r="R832" s="216">
        <v>0</v>
      </c>
      <c r="S832" s="253" t="s">
        <v>882</v>
      </c>
      <c r="T832" s="255">
        <v>250</v>
      </c>
      <c r="U832" s="256" t="s">
        <v>1172</v>
      </c>
      <c r="V832" s="254">
        <v>1</v>
      </c>
      <c r="W832" s="201" t="s">
        <v>505</v>
      </c>
      <c r="X832" s="201">
        <v>0</v>
      </c>
      <c r="Y832" s="164">
        <v>19</v>
      </c>
      <c r="Z832" s="216">
        <v>90125</v>
      </c>
      <c r="AA832" s="200" t="s">
        <v>1761</v>
      </c>
      <c r="AB832" s="228" t="s">
        <v>505</v>
      </c>
      <c r="AC832" s="163">
        <v>90123</v>
      </c>
      <c r="AD832" s="216"/>
      <c r="AE832" s="216"/>
      <c r="AF832" s="216"/>
      <c r="AG832" s="216"/>
      <c r="AH832" s="216"/>
      <c r="AI832" s="216"/>
      <c r="AJ832" s="188"/>
      <c r="AK832" s="188"/>
    </row>
    <row r="833" spans="1:37">
      <c r="A833" s="216"/>
      <c r="B833" s="208">
        <v>90125</v>
      </c>
      <c r="C833" s="216" t="s">
        <v>1320</v>
      </c>
      <c r="D833" s="216" t="s">
        <v>1320</v>
      </c>
      <c r="E833" s="216" t="s">
        <v>505</v>
      </c>
      <c r="F833" s="216" t="s">
        <v>1584</v>
      </c>
      <c r="G833" s="169">
        <v>1</v>
      </c>
      <c r="H833" s="216">
        <v>0</v>
      </c>
      <c r="I833" s="216" t="s">
        <v>506</v>
      </c>
      <c r="J833" s="216">
        <v>0</v>
      </c>
      <c r="K833" s="216">
        <v>16</v>
      </c>
      <c r="L833" s="216">
        <v>0</v>
      </c>
      <c r="M833" s="216">
        <v>0</v>
      </c>
      <c r="N833" s="216">
        <v>0</v>
      </c>
      <c r="O833" s="216">
        <v>0</v>
      </c>
      <c r="P833" s="216">
        <v>1</v>
      </c>
      <c r="Q833" s="216">
        <v>1</v>
      </c>
      <c r="R833" s="216">
        <v>0</v>
      </c>
      <c r="S833" s="253" t="s">
        <v>882</v>
      </c>
      <c r="T833" s="255">
        <v>300</v>
      </c>
      <c r="U833" s="256" t="s">
        <v>1761</v>
      </c>
      <c r="V833" s="254">
        <v>4</v>
      </c>
      <c r="W833" s="201" t="s">
        <v>505</v>
      </c>
      <c r="X833" s="201">
        <v>0</v>
      </c>
      <c r="Y833" s="164">
        <v>20</v>
      </c>
      <c r="Z833" s="216">
        <v>90126</v>
      </c>
      <c r="AA833" s="200" t="s">
        <v>1166</v>
      </c>
      <c r="AB833" s="228" t="s">
        <v>505</v>
      </c>
      <c r="AC833" s="163">
        <v>90124</v>
      </c>
      <c r="AD833" s="216"/>
      <c r="AE833" s="216"/>
      <c r="AF833" s="216"/>
      <c r="AG833" s="216"/>
      <c r="AH833" s="216"/>
      <c r="AI833" s="216"/>
      <c r="AJ833" s="188"/>
      <c r="AK833" s="188"/>
    </row>
    <row r="834" spans="1:37">
      <c r="A834" s="216"/>
      <c r="B834" s="208">
        <v>90126</v>
      </c>
      <c r="C834" s="216" t="s">
        <v>1320</v>
      </c>
      <c r="D834" s="216" t="s">
        <v>1320</v>
      </c>
      <c r="E834" s="216" t="s">
        <v>505</v>
      </c>
      <c r="F834" s="216" t="s">
        <v>1585</v>
      </c>
      <c r="G834" s="169">
        <v>1</v>
      </c>
      <c r="H834" s="216">
        <v>0</v>
      </c>
      <c r="I834" s="216" t="s">
        <v>506</v>
      </c>
      <c r="J834" s="216">
        <v>0</v>
      </c>
      <c r="K834" s="216">
        <v>16</v>
      </c>
      <c r="L834" s="216">
        <v>0</v>
      </c>
      <c r="M834" s="216">
        <v>0</v>
      </c>
      <c r="N834" s="216">
        <v>0</v>
      </c>
      <c r="O834" s="216">
        <v>0</v>
      </c>
      <c r="P834" s="216">
        <v>1</v>
      </c>
      <c r="Q834" s="216">
        <v>1</v>
      </c>
      <c r="R834" s="216">
        <v>0</v>
      </c>
      <c r="S834" s="253" t="s">
        <v>882</v>
      </c>
      <c r="T834" s="255">
        <v>300</v>
      </c>
      <c r="U834" s="256" t="s">
        <v>1166</v>
      </c>
      <c r="V834" s="254">
        <v>30</v>
      </c>
      <c r="W834" s="201" t="s">
        <v>505</v>
      </c>
      <c r="X834" s="201">
        <v>0</v>
      </c>
      <c r="Y834" s="164">
        <v>21</v>
      </c>
      <c r="Z834" s="216">
        <v>90127</v>
      </c>
      <c r="AA834" s="202" t="s">
        <v>2110</v>
      </c>
      <c r="AB834" s="228" t="s">
        <v>505</v>
      </c>
      <c r="AC834" s="163">
        <v>90125</v>
      </c>
      <c r="AD834" s="216"/>
      <c r="AE834" s="216"/>
      <c r="AF834" s="216"/>
      <c r="AG834" s="216"/>
      <c r="AH834" s="216"/>
      <c r="AI834" s="216"/>
      <c r="AJ834" s="188"/>
      <c r="AK834" s="188"/>
    </row>
    <row r="835" spans="1:37">
      <c r="A835" s="203"/>
      <c r="B835" s="208">
        <v>90127</v>
      </c>
      <c r="C835" s="203" t="s">
        <v>1320</v>
      </c>
      <c r="D835" s="203" t="s">
        <v>1320</v>
      </c>
      <c r="E835" s="203" t="s">
        <v>505</v>
      </c>
      <c r="F835" s="216" t="s">
        <v>1586</v>
      </c>
      <c r="G835" s="203">
        <v>1</v>
      </c>
      <c r="H835" s="203">
        <v>0</v>
      </c>
      <c r="I835" s="203" t="s">
        <v>506</v>
      </c>
      <c r="J835" s="203">
        <v>0</v>
      </c>
      <c r="K835" s="203">
        <v>16</v>
      </c>
      <c r="L835" s="203">
        <v>0</v>
      </c>
      <c r="M835" s="203">
        <v>0</v>
      </c>
      <c r="N835" s="203">
        <v>0</v>
      </c>
      <c r="O835" s="203">
        <v>0</v>
      </c>
      <c r="P835" s="203">
        <v>1</v>
      </c>
      <c r="Q835" s="203">
        <v>1</v>
      </c>
      <c r="R835" s="203">
        <v>0</v>
      </c>
      <c r="S835" s="259" t="s">
        <v>882</v>
      </c>
      <c r="T835" s="259">
        <v>100</v>
      </c>
      <c r="U835" s="260" t="s">
        <v>2110</v>
      </c>
      <c r="V835" s="260">
        <v>4</v>
      </c>
      <c r="W835" s="202" t="s">
        <v>505</v>
      </c>
      <c r="X835" s="202">
        <v>0</v>
      </c>
      <c r="Y835" s="164">
        <v>22</v>
      </c>
      <c r="Z835" s="216">
        <v>90128</v>
      </c>
      <c r="AA835" s="202" t="s">
        <v>1159</v>
      </c>
      <c r="AB835" s="202" t="s">
        <v>505</v>
      </c>
      <c r="AC835" s="163">
        <v>90126</v>
      </c>
      <c r="AD835" s="216"/>
      <c r="AE835" s="216"/>
      <c r="AF835" s="216"/>
      <c r="AG835" s="216"/>
      <c r="AH835" s="216"/>
      <c r="AI835" s="216"/>
      <c r="AJ835" s="188"/>
      <c r="AK835" s="188"/>
    </row>
    <row r="836" spans="1:37">
      <c r="A836" s="216"/>
      <c r="B836" s="208">
        <v>90128</v>
      </c>
      <c r="C836" s="216" t="s">
        <v>1320</v>
      </c>
      <c r="D836" s="216" t="s">
        <v>1320</v>
      </c>
      <c r="E836" s="216" t="s">
        <v>505</v>
      </c>
      <c r="F836" s="216" t="s">
        <v>1587</v>
      </c>
      <c r="G836" s="169">
        <v>1</v>
      </c>
      <c r="H836" s="216">
        <v>0</v>
      </c>
      <c r="I836" s="216" t="s">
        <v>506</v>
      </c>
      <c r="J836" s="216">
        <v>0</v>
      </c>
      <c r="K836" s="216">
        <v>16</v>
      </c>
      <c r="L836" s="216">
        <v>0</v>
      </c>
      <c r="M836" s="216">
        <v>0</v>
      </c>
      <c r="N836" s="216">
        <v>0</v>
      </c>
      <c r="O836" s="216">
        <v>0</v>
      </c>
      <c r="P836" s="216">
        <v>1</v>
      </c>
      <c r="Q836" s="216">
        <v>1</v>
      </c>
      <c r="R836" s="216">
        <v>0</v>
      </c>
      <c r="S836" s="253" t="s">
        <v>882</v>
      </c>
      <c r="T836" s="253">
        <v>350</v>
      </c>
      <c r="U836" s="256" t="s">
        <v>1159</v>
      </c>
      <c r="V836" s="254">
        <v>1500</v>
      </c>
      <c r="W836" s="201" t="s">
        <v>505</v>
      </c>
      <c r="X836" s="201">
        <v>0</v>
      </c>
      <c r="Y836" s="164">
        <v>23</v>
      </c>
      <c r="Z836" s="216">
        <v>90129</v>
      </c>
      <c r="AA836" s="200" t="s">
        <v>1174</v>
      </c>
      <c r="AB836" s="228" t="s">
        <v>505</v>
      </c>
      <c r="AC836" s="163">
        <v>90127</v>
      </c>
      <c r="AD836" s="216"/>
      <c r="AE836" s="216"/>
      <c r="AF836" s="216"/>
      <c r="AG836" s="216"/>
      <c r="AH836" s="216"/>
      <c r="AI836" s="216"/>
      <c r="AJ836" s="216"/>
      <c r="AK836" s="188"/>
    </row>
    <row r="837" spans="1:37">
      <c r="A837" s="216"/>
      <c r="B837" s="208">
        <v>90129</v>
      </c>
      <c r="C837" s="216" t="s">
        <v>1320</v>
      </c>
      <c r="D837" s="216" t="s">
        <v>1320</v>
      </c>
      <c r="E837" s="216" t="s">
        <v>505</v>
      </c>
      <c r="F837" s="216" t="s">
        <v>1588</v>
      </c>
      <c r="G837" s="169">
        <v>1</v>
      </c>
      <c r="H837" s="216">
        <v>0</v>
      </c>
      <c r="I837" s="216" t="s">
        <v>506</v>
      </c>
      <c r="J837" s="216">
        <v>0</v>
      </c>
      <c r="K837" s="216">
        <v>16</v>
      </c>
      <c r="L837" s="216">
        <v>0</v>
      </c>
      <c r="M837" s="216">
        <v>0</v>
      </c>
      <c r="N837" s="216">
        <v>0</v>
      </c>
      <c r="O837" s="216">
        <v>0</v>
      </c>
      <c r="P837" s="216">
        <v>1</v>
      </c>
      <c r="Q837" s="216">
        <v>1</v>
      </c>
      <c r="R837" s="216">
        <v>0</v>
      </c>
      <c r="S837" s="253" t="s">
        <v>882</v>
      </c>
      <c r="T837" s="253">
        <v>350</v>
      </c>
      <c r="U837" s="256" t="s">
        <v>1174</v>
      </c>
      <c r="V837" s="254">
        <v>5</v>
      </c>
      <c r="W837" s="201" t="s">
        <v>505</v>
      </c>
      <c r="X837" s="201">
        <v>0</v>
      </c>
      <c r="Y837" s="164">
        <v>24</v>
      </c>
      <c r="Z837" s="216">
        <v>90130</v>
      </c>
      <c r="AA837" s="200" t="s">
        <v>1160</v>
      </c>
      <c r="AB837" s="228" t="s">
        <v>505</v>
      </c>
      <c r="AC837" s="163">
        <v>90128</v>
      </c>
      <c r="AD837" s="216"/>
      <c r="AE837" s="216"/>
      <c r="AF837" s="216"/>
      <c r="AG837" s="216"/>
      <c r="AH837" s="216"/>
      <c r="AI837" s="216"/>
      <c r="AJ837" s="216"/>
      <c r="AK837" s="188"/>
    </row>
    <row r="838" spans="1:37">
      <c r="A838" s="216"/>
      <c r="B838" s="208">
        <v>90130</v>
      </c>
      <c r="C838" s="216" t="s">
        <v>1320</v>
      </c>
      <c r="D838" s="216" t="s">
        <v>1320</v>
      </c>
      <c r="E838" s="216" t="s">
        <v>505</v>
      </c>
      <c r="F838" s="216" t="s">
        <v>1589</v>
      </c>
      <c r="G838" s="169">
        <v>1</v>
      </c>
      <c r="H838" s="216">
        <v>0</v>
      </c>
      <c r="I838" s="216" t="s">
        <v>506</v>
      </c>
      <c r="J838" s="216">
        <v>0</v>
      </c>
      <c r="K838" s="216">
        <v>16</v>
      </c>
      <c r="L838" s="216">
        <v>0</v>
      </c>
      <c r="M838" s="216">
        <v>0</v>
      </c>
      <c r="N838" s="216">
        <v>0</v>
      </c>
      <c r="O838" s="216">
        <v>0</v>
      </c>
      <c r="P838" s="216">
        <v>1</v>
      </c>
      <c r="Q838" s="216">
        <v>1</v>
      </c>
      <c r="R838" s="216">
        <v>0</v>
      </c>
      <c r="S838" s="253" t="s">
        <v>882</v>
      </c>
      <c r="T838" s="253">
        <v>350</v>
      </c>
      <c r="U838" s="256" t="s">
        <v>1160</v>
      </c>
      <c r="V838" s="254">
        <v>40</v>
      </c>
      <c r="W838" s="201" t="s">
        <v>505</v>
      </c>
      <c r="X838" s="201">
        <v>0</v>
      </c>
      <c r="Y838" s="164">
        <v>25</v>
      </c>
      <c r="Z838" s="216">
        <v>90131</v>
      </c>
      <c r="AA838" s="200" t="s">
        <v>1165</v>
      </c>
      <c r="AB838" s="228" t="s">
        <v>505</v>
      </c>
      <c r="AC838" s="163">
        <v>90129</v>
      </c>
      <c r="AD838" s="216"/>
      <c r="AE838" s="216"/>
      <c r="AF838" s="216"/>
      <c r="AG838" s="216"/>
      <c r="AH838" s="216"/>
      <c r="AI838" s="216"/>
      <c r="AJ838" s="216"/>
      <c r="AK838" s="188"/>
    </row>
    <row r="839" spans="1:37">
      <c r="A839" s="216"/>
      <c r="B839" s="208">
        <v>90131</v>
      </c>
      <c r="C839" s="216" t="s">
        <v>1320</v>
      </c>
      <c r="D839" s="216" t="s">
        <v>1320</v>
      </c>
      <c r="E839" s="216" t="s">
        <v>505</v>
      </c>
      <c r="F839" s="216" t="s">
        <v>1590</v>
      </c>
      <c r="G839" s="169">
        <v>1</v>
      </c>
      <c r="H839" s="216">
        <v>0</v>
      </c>
      <c r="I839" s="216" t="s">
        <v>506</v>
      </c>
      <c r="J839" s="216">
        <v>0</v>
      </c>
      <c r="K839" s="216">
        <v>16</v>
      </c>
      <c r="L839" s="216">
        <v>0</v>
      </c>
      <c r="M839" s="216">
        <v>0</v>
      </c>
      <c r="N839" s="216">
        <v>0</v>
      </c>
      <c r="O839" s="216">
        <v>0</v>
      </c>
      <c r="P839" s="216">
        <v>1</v>
      </c>
      <c r="Q839" s="216">
        <v>1</v>
      </c>
      <c r="R839" s="216">
        <v>0</v>
      </c>
      <c r="S839" s="253" t="s">
        <v>882</v>
      </c>
      <c r="T839" s="253">
        <v>350</v>
      </c>
      <c r="U839" s="256" t="s">
        <v>1165</v>
      </c>
      <c r="V839" s="254">
        <v>300</v>
      </c>
      <c r="W839" s="201" t="s">
        <v>505</v>
      </c>
      <c r="X839" s="201">
        <v>0</v>
      </c>
      <c r="Y839" s="164">
        <v>26</v>
      </c>
      <c r="Z839" s="216">
        <v>90132</v>
      </c>
      <c r="AA839" s="200" t="s">
        <v>1164</v>
      </c>
      <c r="AB839" s="228" t="s">
        <v>505</v>
      </c>
      <c r="AC839" s="163">
        <v>90130</v>
      </c>
      <c r="AD839" s="216"/>
      <c r="AE839" s="216"/>
      <c r="AF839" s="216"/>
      <c r="AG839" s="216"/>
      <c r="AH839" s="216"/>
      <c r="AI839" s="216"/>
      <c r="AJ839" s="216"/>
      <c r="AK839" s="188"/>
    </row>
    <row r="840" spans="1:37">
      <c r="A840" s="216"/>
      <c r="B840" s="208">
        <v>90132</v>
      </c>
      <c r="C840" s="216" t="s">
        <v>1320</v>
      </c>
      <c r="D840" s="216" t="s">
        <v>1320</v>
      </c>
      <c r="E840" s="216" t="s">
        <v>505</v>
      </c>
      <c r="F840" s="216" t="s">
        <v>1591</v>
      </c>
      <c r="G840" s="169">
        <v>1</v>
      </c>
      <c r="H840" s="216">
        <v>0</v>
      </c>
      <c r="I840" s="216" t="s">
        <v>506</v>
      </c>
      <c r="J840" s="216">
        <v>0</v>
      </c>
      <c r="K840" s="216">
        <v>16</v>
      </c>
      <c r="L840" s="216">
        <v>0</v>
      </c>
      <c r="M840" s="216">
        <v>0</v>
      </c>
      <c r="N840" s="216">
        <v>0</v>
      </c>
      <c r="O840" s="216">
        <v>0</v>
      </c>
      <c r="P840" s="216">
        <v>1</v>
      </c>
      <c r="Q840" s="216">
        <v>1</v>
      </c>
      <c r="R840" s="216">
        <v>0</v>
      </c>
      <c r="S840" s="253" t="s">
        <v>882</v>
      </c>
      <c r="T840" s="253">
        <v>400</v>
      </c>
      <c r="U840" s="256" t="s">
        <v>1164</v>
      </c>
      <c r="V840" s="254">
        <v>10</v>
      </c>
      <c r="W840" s="201" t="s">
        <v>505</v>
      </c>
      <c r="X840" s="201">
        <v>0</v>
      </c>
      <c r="Y840" s="164">
        <v>27</v>
      </c>
      <c r="Z840" s="216">
        <v>90133</v>
      </c>
      <c r="AA840" s="200" t="s">
        <v>1761</v>
      </c>
      <c r="AB840" s="228" t="s">
        <v>505</v>
      </c>
      <c r="AC840" s="163">
        <v>90131</v>
      </c>
      <c r="AD840" s="216"/>
      <c r="AE840" s="216"/>
      <c r="AF840" s="216"/>
      <c r="AG840" s="216"/>
      <c r="AH840" s="216"/>
      <c r="AI840" s="216"/>
      <c r="AJ840" s="216"/>
      <c r="AK840" s="188"/>
    </row>
    <row r="841" spans="1:37">
      <c r="A841" s="216"/>
      <c r="B841" s="208">
        <v>90133</v>
      </c>
      <c r="C841" s="216" t="s">
        <v>1320</v>
      </c>
      <c r="D841" s="216" t="s">
        <v>1320</v>
      </c>
      <c r="E841" s="216" t="s">
        <v>505</v>
      </c>
      <c r="F841" s="216" t="s">
        <v>1592</v>
      </c>
      <c r="G841" s="169">
        <v>1</v>
      </c>
      <c r="H841" s="216">
        <v>0</v>
      </c>
      <c r="I841" s="216" t="s">
        <v>506</v>
      </c>
      <c r="J841" s="216">
        <v>0</v>
      </c>
      <c r="K841" s="216">
        <v>16</v>
      </c>
      <c r="L841" s="216">
        <v>0</v>
      </c>
      <c r="M841" s="216">
        <v>0</v>
      </c>
      <c r="N841" s="216">
        <v>0</v>
      </c>
      <c r="O841" s="216">
        <v>0</v>
      </c>
      <c r="P841" s="216">
        <v>1</v>
      </c>
      <c r="Q841" s="216">
        <v>1</v>
      </c>
      <c r="R841" s="216">
        <v>0</v>
      </c>
      <c r="S841" s="253" t="s">
        <v>882</v>
      </c>
      <c r="T841" s="253">
        <v>400</v>
      </c>
      <c r="U841" s="256" t="s">
        <v>1761</v>
      </c>
      <c r="V841" s="254">
        <v>7</v>
      </c>
      <c r="W841" s="201" t="s">
        <v>505</v>
      </c>
      <c r="X841" s="201">
        <v>0</v>
      </c>
      <c r="Y841" s="164">
        <v>28</v>
      </c>
      <c r="Z841" s="216">
        <v>90134</v>
      </c>
      <c r="AA841" s="200" t="s">
        <v>1166</v>
      </c>
      <c r="AB841" s="228" t="s">
        <v>505</v>
      </c>
      <c r="AC841" s="163">
        <v>90132</v>
      </c>
      <c r="AD841" s="216"/>
      <c r="AE841" s="216"/>
      <c r="AF841" s="216"/>
      <c r="AG841" s="216"/>
      <c r="AH841" s="216"/>
      <c r="AI841" s="216"/>
      <c r="AJ841" s="188"/>
      <c r="AK841" s="188"/>
    </row>
    <row r="842" spans="1:37">
      <c r="A842" s="216"/>
      <c r="B842" s="208">
        <v>90134</v>
      </c>
      <c r="C842" s="216" t="s">
        <v>1320</v>
      </c>
      <c r="D842" s="216" t="s">
        <v>1320</v>
      </c>
      <c r="E842" s="216" t="s">
        <v>505</v>
      </c>
      <c r="F842" s="216" t="s">
        <v>1593</v>
      </c>
      <c r="G842" s="169">
        <v>1</v>
      </c>
      <c r="H842" s="216">
        <v>0</v>
      </c>
      <c r="I842" s="216" t="s">
        <v>506</v>
      </c>
      <c r="J842" s="216">
        <v>0</v>
      </c>
      <c r="K842" s="216">
        <v>16</v>
      </c>
      <c r="L842" s="216">
        <v>0</v>
      </c>
      <c r="M842" s="216">
        <v>0</v>
      </c>
      <c r="N842" s="216">
        <v>0</v>
      </c>
      <c r="O842" s="216">
        <v>0</v>
      </c>
      <c r="P842" s="216">
        <v>1</v>
      </c>
      <c r="Q842" s="216">
        <v>1</v>
      </c>
      <c r="R842" s="216">
        <v>0</v>
      </c>
      <c r="S842" s="253" t="s">
        <v>882</v>
      </c>
      <c r="T842" s="253">
        <v>400</v>
      </c>
      <c r="U842" s="256" t="s">
        <v>1166</v>
      </c>
      <c r="V842" s="254">
        <v>45</v>
      </c>
      <c r="W842" s="201" t="s">
        <v>505</v>
      </c>
      <c r="X842" s="201">
        <v>0</v>
      </c>
      <c r="Y842" s="164">
        <v>29</v>
      </c>
      <c r="Z842" s="216">
        <v>90135</v>
      </c>
      <c r="AA842" s="200" t="s">
        <v>1159</v>
      </c>
      <c r="AB842" s="228" t="s">
        <v>505</v>
      </c>
      <c r="AC842" s="163">
        <v>90133</v>
      </c>
      <c r="AD842" s="216"/>
      <c r="AE842" s="216"/>
      <c r="AF842" s="216"/>
      <c r="AG842" s="216"/>
      <c r="AH842" s="216"/>
      <c r="AI842" s="216"/>
      <c r="AJ842" s="188"/>
      <c r="AK842" s="188"/>
    </row>
    <row r="843" spans="1:37">
      <c r="A843" s="216"/>
      <c r="B843" s="208">
        <v>90135</v>
      </c>
      <c r="C843" s="216" t="s">
        <v>1320</v>
      </c>
      <c r="D843" s="216" t="s">
        <v>1320</v>
      </c>
      <c r="E843" s="216" t="s">
        <v>505</v>
      </c>
      <c r="F843" s="216" t="s">
        <v>1594</v>
      </c>
      <c r="G843" s="169">
        <v>1</v>
      </c>
      <c r="H843" s="216">
        <v>0</v>
      </c>
      <c r="I843" s="216" t="s">
        <v>506</v>
      </c>
      <c r="J843" s="216">
        <v>0</v>
      </c>
      <c r="K843" s="216">
        <v>16</v>
      </c>
      <c r="L843" s="216">
        <v>0</v>
      </c>
      <c r="M843" s="216">
        <v>0</v>
      </c>
      <c r="N843" s="216">
        <v>0</v>
      </c>
      <c r="O843" s="216">
        <v>0</v>
      </c>
      <c r="P843" s="216">
        <v>1</v>
      </c>
      <c r="Q843" s="216">
        <v>1</v>
      </c>
      <c r="R843" s="216">
        <v>0</v>
      </c>
      <c r="S843" s="253" t="s">
        <v>882</v>
      </c>
      <c r="T843" s="253">
        <v>400</v>
      </c>
      <c r="U843" s="256" t="s">
        <v>1159</v>
      </c>
      <c r="V843" s="254">
        <v>2000</v>
      </c>
      <c r="W843" s="201" t="s">
        <v>505</v>
      </c>
      <c r="X843" s="201">
        <v>0</v>
      </c>
      <c r="Y843" s="164">
        <v>30</v>
      </c>
      <c r="Z843" s="216">
        <v>90136</v>
      </c>
      <c r="AA843" s="200" t="s">
        <v>1167</v>
      </c>
      <c r="AB843" s="228" t="s">
        <v>505</v>
      </c>
      <c r="AC843" s="163">
        <v>90134</v>
      </c>
      <c r="AD843" s="216"/>
      <c r="AE843" s="216"/>
      <c r="AF843" s="216"/>
      <c r="AG843" s="216"/>
      <c r="AH843" s="216"/>
      <c r="AI843" s="216"/>
      <c r="AJ843" s="188"/>
      <c r="AK843" s="188"/>
    </row>
    <row r="844" spans="1:37">
      <c r="A844" s="216"/>
      <c r="B844" s="208">
        <v>90136</v>
      </c>
      <c r="C844" s="216" t="s">
        <v>1320</v>
      </c>
      <c r="D844" s="216" t="s">
        <v>1320</v>
      </c>
      <c r="E844" s="216" t="s">
        <v>505</v>
      </c>
      <c r="F844" s="216" t="s">
        <v>1595</v>
      </c>
      <c r="G844" s="169">
        <v>1</v>
      </c>
      <c r="H844" s="216">
        <v>0</v>
      </c>
      <c r="I844" s="216" t="s">
        <v>506</v>
      </c>
      <c r="J844" s="216">
        <v>0</v>
      </c>
      <c r="K844" s="216">
        <v>16</v>
      </c>
      <c r="L844" s="216">
        <v>0</v>
      </c>
      <c r="M844" s="216">
        <v>0</v>
      </c>
      <c r="N844" s="216">
        <v>0</v>
      </c>
      <c r="O844" s="216">
        <v>0</v>
      </c>
      <c r="P844" s="216">
        <v>1</v>
      </c>
      <c r="Q844" s="216">
        <v>1</v>
      </c>
      <c r="R844" s="216">
        <v>0</v>
      </c>
      <c r="S844" s="253" t="s">
        <v>882</v>
      </c>
      <c r="T844" s="255">
        <v>450</v>
      </c>
      <c r="U844" s="256" t="s">
        <v>1167</v>
      </c>
      <c r="V844" s="254">
        <v>3</v>
      </c>
      <c r="W844" s="201" t="s">
        <v>505</v>
      </c>
      <c r="X844" s="201">
        <v>0</v>
      </c>
      <c r="Y844" s="164">
        <v>31</v>
      </c>
      <c r="Z844" s="216">
        <v>90137</v>
      </c>
      <c r="AA844" s="200" t="s">
        <v>1165</v>
      </c>
      <c r="AB844" s="228" t="s">
        <v>505</v>
      </c>
      <c r="AC844" s="163">
        <v>90135</v>
      </c>
      <c r="AD844" s="216"/>
      <c r="AE844" s="216"/>
      <c r="AF844" s="216"/>
      <c r="AG844" s="216"/>
      <c r="AH844" s="216"/>
      <c r="AI844" s="216"/>
      <c r="AJ844" s="188"/>
      <c r="AK844" s="188"/>
    </row>
    <row r="845" spans="1:37">
      <c r="A845" s="216"/>
      <c r="B845" s="208">
        <v>90137</v>
      </c>
      <c r="C845" s="216" t="s">
        <v>1320</v>
      </c>
      <c r="D845" s="216" t="s">
        <v>1320</v>
      </c>
      <c r="E845" s="216" t="s">
        <v>505</v>
      </c>
      <c r="F845" s="216" t="s">
        <v>1596</v>
      </c>
      <c r="G845" s="169">
        <v>1</v>
      </c>
      <c r="H845" s="216">
        <v>0</v>
      </c>
      <c r="I845" s="216" t="s">
        <v>506</v>
      </c>
      <c r="J845" s="216">
        <v>0</v>
      </c>
      <c r="K845" s="216">
        <v>16</v>
      </c>
      <c r="L845" s="216">
        <v>0</v>
      </c>
      <c r="M845" s="216">
        <v>0</v>
      </c>
      <c r="N845" s="216">
        <v>0</v>
      </c>
      <c r="O845" s="216">
        <v>0</v>
      </c>
      <c r="P845" s="216">
        <v>1</v>
      </c>
      <c r="Q845" s="216">
        <v>1</v>
      </c>
      <c r="R845" s="216">
        <v>0</v>
      </c>
      <c r="S845" s="253" t="s">
        <v>882</v>
      </c>
      <c r="T845" s="255">
        <v>650</v>
      </c>
      <c r="U845" s="256" t="s">
        <v>1165</v>
      </c>
      <c r="V845" s="254">
        <v>400</v>
      </c>
      <c r="W845" s="201" t="s">
        <v>505</v>
      </c>
      <c r="X845" s="201">
        <v>0</v>
      </c>
      <c r="Y845" s="164">
        <v>32</v>
      </c>
      <c r="Z845" s="216">
        <v>90138</v>
      </c>
      <c r="AA845" s="200" t="s">
        <v>1164</v>
      </c>
      <c r="AB845" s="228" t="s">
        <v>505</v>
      </c>
      <c r="AC845" s="163">
        <v>90136</v>
      </c>
      <c r="AD845" s="216"/>
      <c r="AE845" s="216"/>
      <c r="AF845" s="216"/>
      <c r="AG845" s="216"/>
      <c r="AH845" s="216"/>
      <c r="AI845" s="216"/>
      <c r="AJ845" s="188"/>
      <c r="AK845" s="188"/>
    </row>
    <row r="846" spans="1:37">
      <c r="A846" s="216"/>
      <c r="B846" s="208">
        <v>90138</v>
      </c>
      <c r="C846" s="216" t="s">
        <v>1320</v>
      </c>
      <c r="D846" s="216" t="s">
        <v>1320</v>
      </c>
      <c r="E846" s="216" t="s">
        <v>505</v>
      </c>
      <c r="F846" s="216" t="s">
        <v>1597</v>
      </c>
      <c r="G846" s="169">
        <v>1</v>
      </c>
      <c r="H846" s="216">
        <v>0</v>
      </c>
      <c r="I846" s="216" t="s">
        <v>506</v>
      </c>
      <c r="J846" s="216">
        <v>0</v>
      </c>
      <c r="K846" s="216">
        <v>16</v>
      </c>
      <c r="L846" s="216">
        <v>0</v>
      </c>
      <c r="M846" s="216">
        <v>0</v>
      </c>
      <c r="N846" s="216">
        <v>0</v>
      </c>
      <c r="O846" s="216">
        <v>0</v>
      </c>
      <c r="P846" s="216">
        <v>1</v>
      </c>
      <c r="Q846" s="216">
        <v>1</v>
      </c>
      <c r="R846" s="216">
        <v>0</v>
      </c>
      <c r="S846" s="253" t="s">
        <v>882</v>
      </c>
      <c r="T846" s="255">
        <v>450</v>
      </c>
      <c r="U846" s="256" t="s">
        <v>1164</v>
      </c>
      <c r="V846" s="254">
        <v>13</v>
      </c>
      <c r="W846" s="201" t="s">
        <v>505</v>
      </c>
      <c r="X846" s="201">
        <v>0</v>
      </c>
      <c r="Y846" s="164">
        <v>33</v>
      </c>
      <c r="Z846" s="216">
        <v>90139</v>
      </c>
      <c r="AA846" s="200" t="s">
        <v>1761</v>
      </c>
      <c r="AB846" s="228" t="s">
        <v>505</v>
      </c>
      <c r="AC846" s="163">
        <v>90137</v>
      </c>
      <c r="AD846" s="216"/>
      <c r="AE846" s="216"/>
      <c r="AF846" s="216"/>
      <c r="AG846" s="216"/>
      <c r="AH846" s="216"/>
      <c r="AI846" s="216"/>
      <c r="AJ846" s="188"/>
      <c r="AK846" s="188"/>
    </row>
    <row r="847" spans="1:37">
      <c r="A847" s="216"/>
      <c r="B847" s="208">
        <v>90139</v>
      </c>
      <c r="C847" s="216" t="s">
        <v>1320</v>
      </c>
      <c r="D847" s="216" t="s">
        <v>1320</v>
      </c>
      <c r="E847" s="216" t="s">
        <v>505</v>
      </c>
      <c r="F847" s="216" t="s">
        <v>1598</v>
      </c>
      <c r="G847" s="169">
        <v>1</v>
      </c>
      <c r="H847" s="216">
        <v>0</v>
      </c>
      <c r="I847" s="216" t="s">
        <v>506</v>
      </c>
      <c r="J847" s="216">
        <v>0</v>
      </c>
      <c r="K847" s="216">
        <v>16</v>
      </c>
      <c r="L847" s="216">
        <v>0</v>
      </c>
      <c r="M847" s="216">
        <v>0</v>
      </c>
      <c r="N847" s="216">
        <v>0</v>
      </c>
      <c r="O847" s="216">
        <v>0</v>
      </c>
      <c r="P847" s="216">
        <v>1</v>
      </c>
      <c r="Q847" s="216">
        <v>1</v>
      </c>
      <c r="R847" s="216">
        <v>0</v>
      </c>
      <c r="S847" s="253" t="s">
        <v>882</v>
      </c>
      <c r="T847" s="255">
        <v>500</v>
      </c>
      <c r="U847" s="256" t="s">
        <v>1761</v>
      </c>
      <c r="V847" s="254">
        <v>8</v>
      </c>
      <c r="W847" s="201" t="s">
        <v>505</v>
      </c>
      <c r="X847" s="201">
        <v>0</v>
      </c>
      <c r="Y847" s="164">
        <v>34</v>
      </c>
      <c r="Z847" s="216">
        <v>90140</v>
      </c>
      <c r="AA847" s="200" t="s">
        <v>1166</v>
      </c>
      <c r="AB847" s="228" t="s">
        <v>505</v>
      </c>
      <c r="AC847" s="163">
        <v>90138</v>
      </c>
      <c r="AD847" s="216"/>
      <c r="AE847" s="216"/>
      <c r="AF847" s="216"/>
      <c r="AG847" s="216"/>
      <c r="AH847" s="216"/>
      <c r="AI847" s="216"/>
      <c r="AJ847" s="188"/>
      <c r="AK847" s="188"/>
    </row>
    <row r="848" spans="1:37">
      <c r="A848" s="216"/>
      <c r="B848" s="208">
        <v>90140</v>
      </c>
      <c r="C848" s="216" t="s">
        <v>1320</v>
      </c>
      <c r="D848" s="216" t="s">
        <v>1320</v>
      </c>
      <c r="E848" s="216" t="s">
        <v>505</v>
      </c>
      <c r="F848" s="216" t="s">
        <v>1599</v>
      </c>
      <c r="G848" s="169">
        <v>1</v>
      </c>
      <c r="H848" s="216">
        <v>0</v>
      </c>
      <c r="I848" s="216" t="s">
        <v>506</v>
      </c>
      <c r="J848" s="216">
        <v>0</v>
      </c>
      <c r="K848" s="216">
        <v>16</v>
      </c>
      <c r="L848" s="216">
        <v>0</v>
      </c>
      <c r="M848" s="216">
        <v>0</v>
      </c>
      <c r="N848" s="216">
        <v>0</v>
      </c>
      <c r="O848" s="216">
        <v>0</v>
      </c>
      <c r="P848" s="216">
        <v>1</v>
      </c>
      <c r="Q848" s="216">
        <v>1</v>
      </c>
      <c r="R848" s="216">
        <v>0</v>
      </c>
      <c r="S848" s="253" t="s">
        <v>882</v>
      </c>
      <c r="T848" s="255">
        <v>500</v>
      </c>
      <c r="U848" s="256" t="s">
        <v>1166</v>
      </c>
      <c r="V848" s="254">
        <v>60</v>
      </c>
      <c r="W848" s="201" t="s">
        <v>505</v>
      </c>
      <c r="X848" s="201">
        <v>0</v>
      </c>
      <c r="Y848" s="164">
        <v>35</v>
      </c>
      <c r="Z848" s="216">
        <v>90141</v>
      </c>
      <c r="AA848" s="200" t="s">
        <v>1159</v>
      </c>
      <c r="AB848" s="228" t="s">
        <v>505</v>
      </c>
      <c r="AC848" s="163">
        <v>90139</v>
      </c>
      <c r="AD848" s="216"/>
      <c r="AE848" s="216"/>
      <c r="AF848" s="216"/>
      <c r="AG848" s="216"/>
      <c r="AH848" s="216"/>
      <c r="AI848" s="216"/>
      <c r="AJ848" s="188"/>
      <c r="AK848" s="188"/>
    </row>
    <row r="849" spans="1:37">
      <c r="A849" s="216"/>
      <c r="B849" s="208">
        <v>90141</v>
      </c>
      <c r="C849" s="216" t="s">
        <v>1320</v>
      </c>
      <c r="D849" s="216" t="s">
        <v>1320</v>
      </c>
      <c r="E849" s="216" t="s">
        <v>505</v>
      </c>
      <c r="F849" s="216" t="s">
        <v>1600</v>
      </c>
      <c r="G849" s="169">
        <v>1</v>
      </c>
      <c r="H849" s="216">
        <v>0</v>
      </c>
      <c r="I849" s="216" t="s">
        <v>506</v>
      </c>
      <c r="J849" s="216">
        <v>0</v>
      </c>
      <c r="K849" s="216">
        <v>16</v>
      </c>
      <c r="L849" s="216">
        <v>0</v>
      </c>
      <c r="M849" s="216">
        <v>0</v>
      </c>
      <c r="N849" s="216">
        <v>0</v>
      </c>
      <c r="O849" s="216">
        <v>0</v>
      </c>
      <c r="P849" s="216">
        <v>1</v>
      </c>
      <c r="Q849" s="216">
        <v>1</v>
      </c>
      <c r="R849" s="216">
        <v>0</v>
      </c>
      <c r="S849" s="253" t="s">
        <v>882</v>
      </c>
      <c r="T849" s="255">
        <v>500</v>
      </c>
      <c r="U849" s="256" t="s">
        <v>1159</v>
      </c>
      <c r="V849" s="254">
        <v>2400</v>
      </c>
      <c r="W849" s="201" t="s">
        <v>505</v>
      </c>
      <c r="X849" s="201">
        <v>0</v>
      </c>
      <c r="Y849" s="164">
        <v>36</v>
      </c>
      <c r="Z849" s="216">
        <v>90142</v>
      </c>
      <c r="AA849" s="200" t="s">
        <v>1160</v>
      </c>
      <c r="AB849" s="228" t="s">
        <v>505</v>
      </c>
      <c r="AC849" s="163">
        <v>90140</v>
      </c>
      <c r="AD849" s="216"/>
      <c r="AE849" s="216"/>
      <c r="AF849" s="216"/>
      <c r="AG849" s="216"/>
      <c r="AH849" s="216"/>
      <c r="AI849" s="216"/>
      <c r="AJ849" s="188"/>
      <c r="AK849" s="188"/>
    </row>
    <row r="850" spans="1:37">
      <c r="A850" s="216"/>
      <c r="B850" s="208">
        <v>90142</v>
      </c>
      <c r="C850" s="216" t="s">
        <v>1320</v>
      </c>
      <c r="D850" s="216" t="s">
        <v>1320</v>
      </c>
      <c r="E850" s="216" t="s">
        <v>505</v>
      </c>
      <c r="F850" s="216" t="s">
        <v>1601</v>
      </c>
      <c r="G850" s="169">
        <v>1</v>
      </c>
      <c r="H850" s="216">
        <v>0</v>
      </c>
      <c r="I850" s="216" t="s">
        <v>506</v>
      </c>
      <c r="J850" s="216">
        <v>0</v>
      </c>
      <c r="K850" s="216">
        <v>16</v>
      </c>
      <c r="L850" s="216">
        <v>0</v>
      </c>
      <c r="M850" s="216">
        <v>0</v>
      </c>
      <c r="N850" s="216">
        <v>0</v>
      </c>
      <c r="O850" s="216">
        <v>0</v>
      </c>
      <c r="P850" s="216">
        <v>1</v>
      </c>
      <c r="Q850" s="216">
        <v>1</v>
      </c>
      <c r="R850" s="216">
        <v>0</v>
      </c>
      <c r="S850" s="253" t="s">
        <v>882</v>
      </c>
      <c r="T850" s="255">
        <v>500</v>
      </c>
      <c r="U850" s="256" t="s">
        <v>1160</v>
      </c>
      <c r="V850" s="254">
        <v>90</v>
      </c>
      <c r="W850" s="201" t="s">
        <v>505</v>
      </c>
      <c r="X850" s="201">
        <v>0</v>
      </c>
      <c r="Y850" s="164">
        <v>37</v>
      </c>
      <c r="Z850" s="216">
        <v>90143</v>
      </c>
      <c r="AA850" s="200" t="s">
        <v>1165</v>
      </c>
      <c r="AB850" s="228" t="s">
        <v>505</v>
      </c>
      <c r="AC850" s="163">
        <v>90141</v>
      </c>
      <c r="AD850" s="216"/>
      <c r="AE850" s="216"/>
      <c r="AF850" s="216"/>
      <c r="AG850" s="216"/>
      <c r="AH850" s="216"/>
      <c r="AI850" s="216"/>
      <c r="AJ850" s="188"/>
      <c r="AK850" s="188"/>
    </row>
    <row r="851" spans="1:37">
      <c r="A851" s="216"/>
      <c r="B851" s="208">
        <v>90143</v>
      </c>
      <c r="C851" s="216" t="s">
        <v>1320</v>
      </c>
      <c r="D851" s="216" t="s">
        <v>1320</v>
      </c>
      <c r="E851" s="216" t="s">
        <v>505</v>
      </c>
      <c r="F851" s="216" t="s">
        <v>1602</v>
      </c>
      <c r="G851" s="169">
        <v>1</v>
      </c>
      <c r="H851" s="216">
        <v>0</v>
      </c>
      <c r="I851" s="216" t="s">
        <v>506</v>
      </c>
      <c r="J851" s="216">
        <v>0</v>
      </c>
      <c r="K851" s="216">
        <v>16</v>
      </c>
      <c r="L851" s="216">
        <v>0</v>
      </c>
      <c r="M851" s="216">
        <v>0</v>
      </c>
      <c r="N851" s="216">
        <v>0</v>
      </c>
      <c r="O851" s="216">
        <v>0</v>
      </c>
      <c r="P851" s="216">
        <v>1</v>
      </c>
      <c r="Q851" s="216">
        <v>1</v>
      </c>
      <c r="R851" s="216">
        <v>0</v>
      </c>
      <c r="S851" s="253" t="s">
        <v>882</v>
      </c>
      <c r="T851" s="255">
        <v>750</v>
      </c>
      <c r="U851" s="256" t="s">
        <v>1165</v>
      </c>
      <c r="V851" s="254">
        <v>500</v>
      </c>
      <c r="W851" s="201" t="s">
        <v>505</v>
      </c>
      <c r="X851" s="201">
        <v>0</v>
      </c>
      <c r="Y851" s="164">
        <v>38</v>
      </c>
      <c r="Z851" s="216">
        <v>90144</v>
      </c>
      <c r="AA851" s="200" t="s">
        <v>1164</v>
      </c>
      <c r="AB851" s="228" t="s">
        <v>505</v>
      </c>
      <c r="AC851" s="163">
        <v>90142</v>
      </c>
      <c r="AD851" s="216"/>
      <c r="AE851" s="216"/>
      <c r="AF851" s="216"/>
      <c r="AG851" s="216"/>
      <c r="AH851" s="216"/>
      <c r="AI851" s="216"/>
      <c r="AJ851" s="188"/>
      <c r="AK851" s="188"/>
    </row>
    <row r="852" spans="1:37">
      <c r="A852" s="216"/>
      <c r="B852" s="208">
        <v>90144</v>
      </c>
      <c r="C852" s="216" t="s">
        <v>1320</v>
      </c>
      <c r="D852" s="216" t="s">
        <v>1320</v>
      </c>
      <c r="E852" s="216" t="s">
        <v>505</v>
      </c>
      <c r="F852" s="216" t="s">
        <v>1603</v>
      </c>
      <c r="G852" s="169">
        <v>1</v>
      </c>
      <c r="H852" s="216">
        <v>0</v>
      </c>
      <c r="I852" s="216" t="s">
        <v>506</v>
      </c>
      <c r="J852" s="216">
        <v>0</v>
      </c>
      <c r="K852" s="216">
        <v>16</v>
      </c>
      <c r="L852" s="216">
        <v>0</v>
      </c>
      <c r="M852" s="216">
        <v>0</v>
      </c>
      <c r="N852" s="216">
        <v>0</v>
      </c>
      <c r="O852" s="216">
        <v>0</v>
      </c>
      <c r="P852" s="216">
        <v>1</v>
      </c>
      <c r="Q852" s="216">
        <v>1</v>
      </c>
      <c r="R852" s="216">
        <v>0</v>
      </c>
      <c r="S852" s="253" t="s">
        <v>882</v>
      </c>
      <c r="T852" s="255">
        <v>550</v>
      </c>
      <c r="U852" s="256" t="s">
        <v>1164</v>
      </c>
      <c r="V852" s="254">
        <v>17</v>
      </c>
      <c r="W852" s="201" t="s">
        <v>505</v>
      </c>
      <c r="X852" s="201">
        <v>0</v>
      </c>
      <c r="Y852" s="164">
        <v>39</v>
      </c>
      <c r="Z852" s="216">
        <v>90145</v>
      </c>
      <c r="AA852" s="200" t="s">
        <v>1761</v>
      </c>
      <c r="AB852" s="228" t="s">
        <v>505</v>
      </c>
      <c r="AC852" s="163">
        <v>90143</v>
      </c>
      <c r="AD852" s="216"/>
      <c r="AE852" s="216"/>
      <c r="AF852" s="216"/>
      <c r="AG852" s="216"/>
      <c r="AH852" s="216"/>
      <c r="AI852" s="216"/>
      <c r="AJ852" s="188"/>
      <c r="AK852" s="188"/>
    </row>
    <row r="853" spans="1:37">
      <c r="A853" s="216"/>
      <c r="B853" s="208">
        <v>90145</v>
      </c>
      <c r="C853" s="216" t="s">
        <v>1320</v>
      </c>
      <c r="D853" s="216" t="s">
        <v>1320</v>
      </c>
      <c r="E853" s="216" t="s">
        <v>505</v>
      </c>
      <c r="F853" s="216" t="s">
        <v>1604</v>
      </c>
      <c r="G853" s="169">
        <v>1</v>
      </c>
      <c r="H853" s="216">
        <v>0</v>
      </c>
      <c r="I853" s="216" t="s">
        <v>506</v>
      </c>
      <c r="J853" s="216">
        <v>0</v>
      </c>
      <c r="K853" s="216">
        <v>16</v>
      </c>
      <c r="L853" s="216">
        <v>0</v>
      </c>
      <c r="M853" s="216">
        <v>0</v>
      </c>
      <c r="N853" s="216">
        <v>0</v>
      </c>
      <c r="O853" s="216">
        <v>0</v>
      </c>
      <c r="P853" s="216">
        <v>1</v>
      </c>
      <c r="Q853" s="216">
        <v>1</v>
      </c>
      <c r="R853" s="216">
        <v>0</v>
      </c>
      <c r="S853" s="253" t="s">
        <v>882</v>
      </c>
      <c r="T853" s="255">
        <v>550</v>
      </c>
      <c r="U853" s="256" t="s">
        <v>1761</v>
      </c>
      <c r="V853" s="254">
        <v>10</v>
      </c>
      <c r="W853" s="201" t="s">
        <v>505</v>
      </c>
      <c r="X853" s="201">
        <v>0</v>
      </c>
      <c r="Y853" s="164">
        <v>40</v>
      </c>
      <c r="Z853" s="216">
        <v>90146</v>
      </c>
      <c r="AA853" s="200" t="s">
        <v>1166</v>
      </c>
      <c r="AB853" s="228" t="s">
        <v>505</v>
      </c>
      <c r="AC853" s="163">
        <v>90144</v>
      </c>
      <c r="AD853" s="216"/>
      <c r="AE853" s="216"/>
      <c r="AF853" s="216"/>
      <c r="AG853" s="216"/>
      <c r="AH853" s="216"/>
      <c r="AI853" s="216"/>
      <c r="AJ853" s="188"/>
      <c r="AK853" s="188"/>
    </row>
    <row r="854" spans="1:37">
      <c r="A854" s="216"/>
      <c r="B854" s="208">
        <v>90146</v>
      </c>
      <c r="C854" s="216" t="s">
        <v>1320</v>
      </c>
      <c r="D854" s="216" t="s">
        <v>1320</v>
      </c>
      <c r="E854" s="216" t="s">
        <v>505</v>
      </c>
      <c r="F854" s="216" t="s">
        <v>1605</v>
      </c>
      <c r="G854" s="169">
        <v>1</v>
      </c>
      <c r="H854" s="216">
        <v>0</v>
      </c>
      <c r="I854" s="216" t="s">
        <v>506</v>
      </c>
      <c r="J854" s="216">
        <v>0</v>
      </c>
      <c r="K854" s="216">
        <v>16</v>
      </c>
      <c r="L854" s="216">
        <v>0</v>
      </c>
      <c r="M854" s="216">
        <v>0</v>
      </c>
      <c r="N854" s="216">
        <v>0</v>
      </c>
      <c r="O854" s="216">
        <v>0</v>
      </c>
      <c r="P854" s="216">
        <v>1</v>
      </c>
      <c r="Q854" s="216">
        <v>1</v>
      </c>
      <c r="R854" s="216">
        <v>0</v>
      </c>
      <c r="S854" s="253" t="s">
        <v>882</v>
      </c>
      <c r="T854" s="255">
        <v>550</v>
      </c>
      <c r="U854" s="256" t="s">
        <v>1166</v>
      </c>
      <c r="V854" s="254">
        <v>200</v>
      </c>
      <c r="W854" s="201" t="s">
        <v>505</v>
      </c>
      <c r="X854" s="201">
        <v>0</v>
      </c>
      <c r="Y854" s="164">
        <v>41</v>
      </c>
      <c r="Z854" s="216">
        <v>90147</v>
      </c>
      <c r="AA854" s="200" t="s">
        <v>1159</v>
      </c>
      <c r="AB854" s="228" t="s">
        <v>505</v>
      </c>
      <c r="AC854" s="163">
        <v>90145</v>
      </c>
      <c r="AD854" s="216"/>
      <c r="AE854" s="216"/>
      <c r="AF854" s="216"/>
      <c r="AG854" s="216"/>
      <c r="AH854" s="216"/>
      <c r="AI854" s="216"/>
      <c r="AJ854" s="188"/>
      <c r="AK854" s="188"/>
    </row>
    <row r="855" spans="1:37">
      <c r="A855" s="216"/>
      <c r="B855" s="208">
        <v>90147</v>
      </c>
      <c r="C855" s="216" t="s">
        <v>1320</v>
      </c>
      <c r="D855" s="216" t="s">
        <v>1320</v>
      </c>
      <c r="E855" s="216" t="s">
        <v>505</v>
      </c>
      <c r="F855" s="216" t="s">
        <v>1606</v>
      </c>
      <c r="G855" s="169">
        <v>1</v>
      </c>
      <c r="H855" s="216">
        <v>0</v>
      </c>
      <c r="I855" s="216" t="s">
        <v>506</v>
      </c>
      <c r="J855" s="216">
        <v>0</v>
      </c>
      <c r="K855" s="216">
        <v>16</v>
      </c>
      <c r="L855" s="216">
        <v>0</v>
      </c>
      <c r="M855" s="216">
        <v>0</v>
      </c>
      <c r="N855" s="216">
        <v>0</v>
      </c>
      <c r="O855" s="216">
        <v>0</v>
      </c>
      <c r="P855" s="216">
        <v>1</v>
      </c>
      <c r="Q855" s="216">
        <v>1</v>
      </c>
      <c r="R855" s="216">
        <v>0</v>
      </c>
      <c r="S855" s="253" t="s">
        <v>882</v>
      </c>
      <c r="T855" s="255">
        <v>600</v>
      </c>
      <c r="U855" s="256" t="s">
        <v>1159</v>
      </c>
      <c r="V855" s="254">
        <v>2500</v>
      </c>
      <c r="W855" s="201" t="s">
        <v>505</v>
      </c>
      <c r="X855" s="201">
        <v>0</v>
      </c>
      <c r="Y855" s="164">
        <v>42</v>
      </c>
      <c r="Z855" s="216">
        <v>90148</v>
      </c>
      <c r="AA855" s="200" t="s">
        <v>1167</v>
      </c>
      <c r="AB855" s="228" t="s">
        <v>505</v>
      </c>
      <c r="AC855" s="163">
        <v>90146</v>
      </c>
      <c r="AD855" s="216"/>
      <c r="AE855" s="216"/>
      <c r="AF855" s="216"/>
      <c r="AG855" s="216"/>
      <c r="AH855" s="216"/>
      <c r="AI855" s="216"/>
      <c r="AJ855" s="188"/>
      <c r="AK855" s="188"/>
    </row>
    <row r="856" spans="1:37" s="78" customFormat="1">
      <c r="A856" s="216"/>
      <c r="B856" s="208">
        <v>90148</v>
      </c>
      <c r="C856" s="216" t="s">
        <v>1320</v>
      </c>
      <c r="D856" s="216" t="s">
        <v>1320</v>
      </c>
      <c r="E856" s="216" t="s">
        <v>505</v>
      </c>
      <c r="F856" s="216" t="s">
        <v>1607</v>
      </c>
      <c r="G856" s="169">
        <v>1</v>
      </c>
      <c r="H856" s="216">
        <v>0</v>
      </c>
      <c r="I856" s="216" t="s">
        <v>506</v>
      </c>
      <c r="J856" s="216">
        <v>0</v>
      </c>
      <c r="K856" s="216">
        <v>16</v>
      </c>
      <c r="L856" s="216">
        <v>0</v>
      </c>
      <c r="M856" s="216">
        <v>0</v>
      </c>
      <c r="N856" s="216">
        <v>0</v>
      </c>
      <c r="O856" s="216">
        <v>0</v>
      </c>
      <c r="P856" s="216">
        <v>1</v>
      </c>
      <c r="Q856" s="216">
        <v>1</v>
      </c>
      <c r="R856" s="216">
        <v>0</v>
      </c>
      <c r="S856" s="253" t="s">
        <v>883</v>
      </c>
      <c r="T856" s="258">
        <v>120</v>
      </c>
      <c r="U856" s="256" t="s">
        <v>1167</v>
      </c>
      <c r="V856" s="254">
        <v>10</v>
      </c>
      <c r="W856" s="201" t="s">
        <v>505</v>
      </c>
      <c r="X856" s="201">
        <v>0</v>
      </c>
      <c r="Y856" s="164">
        <v>43</v>
      </c>
      <c r="Z856" s="216">
        <v>90149</v>
      </c>
      <c r="AA856" s="200" t="s">
        <v>1165</v>
      </c>
      <c r="AB856" s="228" t="s">
        <v>505</v>
      </c>
      <c r="AC856" s="163">
        <v>90147</v>
      </c>
      <c r="AD856" s="216"/>
      <c r="AE856" s="216"/>
      <c r="AF856" s="216"/>
      <c r="AG856" s="216"/>
      <c r="AH856" s="216"/>
      <c r="AI856" s="216"/>
      <c r="AJ856" s="216"/>
      <c r="AK856" s="216"/>
    </row>
    <row r="857" spans="1:37" s="78" customFormat="1">
      <c r="A857" s="216"/>
      <c r="B857" s="208">
        <v>90149</v>
      </c>
      <c r="C857" s="216" t="s">
        <v>1320</v>
      </c>
      <c r="D857" s="216" t="s">
        <v>1320</v>
      </c>
      <c r="E857" s="216" t="s">
        <v>505</v>
      </c>
      <c r="F857" s="216" t="s">
        <v>1608</v>
      </c>
      <c r="G857" s="169">
        <v>1</v>
      </c>
      <c r="H857" s="216">
        <v>0</v>
      </c>
      <c r="I857" s="216" t="s">
        <v>506</v>
      </c>
      <c r="J857" s="216">
        <v>0</v>
      </c>
      <c r="K857" s="216">
        <v>16</v>
      </c>
      <c r="L857" s="216">
        <v>0</v>
      </c>
      <c r="M857" s="216">
        <v>0</v>
      </c>
      <c r="N857" s="216">
        <v>0</v>
      </c>
      <c r="O857" s="216">
        <v>0</v>
      </c>
      <c r="P857" s="216">
        <v>1</v>
      </c>
      <c r="Q857" s="216">
        <v>1</v>
      </c>
      <c r="R857" s="216">
        <v>0</v>
      </c>
      <c r="S857" s="253" t="s">
        <v>882</v>
      </c>
      <c r="T857" s="255">
        <v>1000</v>
      </c>
      <c r="U857" s="256" t="s">
        <v>1165</v>
      </c>
      <c r="V857" s="254">
        <v>600</v>
      </c>
      <c r="W857" s="201" t="s">
        <v>505</v>
      </c>
      <c r="X857" s="201">
        <v>0</v>
      </c>
      <c r="Y857" s="164">
        <v>44</v>
      </c>
      <c r="Z857" s="216">
        <v>90150</v>
      </c>
      <c r="AA857" s="200" t="s">
        <v>1164</v>
      </c>
      <c r="AB857" s="228" t="s">
        <v>505</v>
      </c>
      <c r="AC857" s="163">
        <v>90148</v>
      </c>
      <c r="AD857" s="216"/>
      <c r="AE857" s="216"/>
      <c r="AF857" s="216"/>
      <c r="AG857" s="216"/>
      <c r="AH857" s="216"/>
      <c r="AI857" s="216"/>
      <c r="AJ857" s="216"/>
      <c r="AK857" s="216"/>
    </row>
    <row r="858" spans="1:37" s="78" customFormat="1">
      <c r="A858" s="216"/>
      <c r="B858" s="208">
        <v>90150</v>
      </c>
      <c r="C858" s="216" t="s">
        <v>1320</v>
      </c>
      <c r="D858" s="216" t="s">
        <v>1320</v>
      </c>
      <c r="E858" s="216" t="s">
        <v>505</v>
      </c>
      <c r="F858" s="216" t="s">
        <v>1609</v>
      </c>
      <c r="G858" s="169">
        <v>1</v>
      </c>
      <c r="H858" s="216">
        <v>0</v>
      </c>
      <c r="I858" s="216" t="s">
        <v>506</v>
      </c>
      <c r="J858" s="216">
        <v>0</v>
      </c>
      <c r="K858" s="216">
        <v>16</v>
      </c>
      <c r="L858" s="216">
        <v>0</v>
      </c>
      <c r="M858" s="216">
        <v>0</v>
      </c>
      <c r="N858" s="216">
        <v>0</v>
      </c>
      <c r="O858" s="216">
        <v>0</v>
      </c>
      <c r="P858" s="216">
        <v>1</v>
      </c>
      <c r="Q858" s="216">
        <v>1</v>
      </c>
      <c r="R858" s="216">
        <v>0</v>
      </c>
      <c r="S858" s="253" t="s">
        <v>882</v>
      </c>
      <c r="T858" s="255">
        <v>600</v>
      </c>
      <c r="U858" s="256" t="s">
        <v>1164</v>
      </c>
      <c r="V858" s="254">
        <v>21</v>
      </c>
      <c r="W858" s="201" t="s">
        <v>505</v>
      </c>
      <c r="X858" s="201">
        <v>0</v>
      </c>
      <c r="Y858" s="164">
        <v>45</v>
      </c>
      <c r="Z858" s="216">
        <v>90151</v>
      </c>
      <c r="AA858" s="203" t="s">
        <v>2597</v>
      </c>
      <c r="AB858" s="228" t="s">
        <v>505</v>
      </c>
      <c r="AC858" s="163">
        <v>90149</v>
      </c>
      <c r="AD858" s="216"/>
      <c r="AE858" s="216"/>
      <c r="AF858" s="216"/>
      <c r="AG858" s="216"/>
      <c r="AH858" s="216"/>
      <c r="AI858" s="216"/>
      <c r="AJ858" s="216"/>
      <c r="AK858" s="216"/>
    </row>
    <row r="859" spans="1:37" s="188" customFormat="1">
      <c r="A859" s="216"/>
      <c r="B859" s="208">
        <v>90151</v>
      </c>
      <c r="C859" s="216" t="s">
        <v>1320</v>
      </c>
      <c r="D859" s="216" t="s">
        <v>1320</v>
      </c>
      <c r="E859" s="216" t="s">
        <v>505</v>
      </c>
      <c r="F859" s="216" t="s">
        <v>1610</v>
      </c>
      <c r="G859" s="169">
        <v>1</v>
      </c>
      <c r="H859" s="216">
        <v>0</v>
      </c>
      <c r="I859" s="216" t="s">
        <v>506</v>
      </c>
      <c r="J859" s="216">
        <v>0</v>
      </c>
      <c r="K859" s="216">
        <v>16</v>
      </c>
      <c r="L859" s="216">
        <v>0</v>
      </c>
      <c r="M859" s="216">
        <v>0</v>
      </c>
      <c r="N859" s="216">
        <v>0</v>
      </c>
      <c r="O859" s="216">
        <v>0</v>
      </c>
      <c r="P859" s="216">
        <v>1</v>
      </c>
      <c r="Q859" s="216">
        <v>1</v>
      </c>
      <c r="R859" s="216">
        <v>0</v>
      </c>
      <c r="S859" s="253" t="s">
        <v>1325</v>
      </c>
      <c r="T859" s="255">
        <v>102</v>
      </c>
      <c r="U859" s="259" t="s">
        <v>2597</v>
      </c>
      <c r="V859" s="259">
        <v>6</v>
      </c>
      <c r="W859" s="201" t="s">
        <v>505</v>
      </c>
      <c r="X859" s="201">
        <v>0</v>
      </c>
      <c r="Y859" s="164">
        <v>46</v>
      </c>
      <c r="Z859" s="216">
        <v>90152</v>
      </c>
      <c r="AA859" s="206" t="s">
        <v>1158</v>
      </c>
      <c r="AB859" s="228" t="s">
        <v>505</v>
      </c>
      <c r="AC859" s="163">
        <v>90150</v>
      </c>
      <c r="AD859" s="216"/>
      <c r="AE859" s="216"/>
      <c r="AF859" s="216"/>
      <c r="AG859" s="216"/>
      <c r="AH859" s="216"/>
      <c r="AI859" s="216"/>
      <c r="AJ859" s="216"/>
      <c r="AK859" s="216"/>
    </row>
    <row r="860" spans="1:37" s="78" customFormat="1">
      <c r="A860" s="216"/>
      <c r="B860" s="208">
        <v>90152</v>
      </c>
      <c r="C860" s="216" t="s">
        <v>1320</v>
      </c>
      <c r="D860" s="216" t="s">
        <v>1320</v>
      </c>
      <c r="E860" s="216" t="s">
        <v>505</v>
      </c>
      <c r="F860" s="216" t="s">
        <v>1611</v>
      </c>
      <c r="G860" s="169">
        <v>1</v>
      </c>
      <c r="H860" s="216">
        <v>0</v>
      </c>
      <c r="I860" s="216" t="s">
        <v>506</v>
      </c>
      <c r="J860" s="216">
        <v>0</v>
      </c>
      <c r="K860" s="216">
        <v>16</v>
      </c>
      <c r="L860" s="216">
        <v>0</v>
      </c>
      <c r="M860" s="216">
        <v>0</v>
      </c>
      <c r="N860" s="216">
        <v>0</v>
      </c>
      <c r="O860" s="216">
        <v>0</v>
      </c>
      <c r="P860" s="216">
        <v>1</v>
      </c>
      <c r="Q860" s="216">
        <v>1</v>
      </c>
      <c r="R860" s="216">
        <v>0</v>
      </c>
      <c r="S860" s="253" t="s">
        <v>1325</v>
      </c>
      <c r="T860" s="253">
        <v>711</v>
      </c>
      <c r="U860" s="261" t="s">
        <v>1158</v>
      </c>
      <c r="V860" s="262">
        <v>12</v>
      </c>
      <c r="W860" s="201" t="s">
        <v>505</v>
      </c>
      <c r="X860" s="201">
        <v>0</v>
      </c>
      <c r="Y860" s="216">
        <v>51</v>
      </c>
      <c r="Z860" s="216">
        <v>90153</v>
      </c>
      <c r="AA860" s="216" t="s">
        <v>1159</v>
      </c>
      <c r="AB860" s="228" t="s">
        <v>505</v>
      </c>
      <c r="AC860" s="163">
        <v>90151</v>
      </c>
      <c r="AD860" s="216"/>
      <c r="AE860" s="216"/>
      <c r="AF860" s="216"/>
      <c r="AG860" s="216"/>
      <c r="AH860" s="216"/>
      <c r="AI860" s="216"/>
      <c r="AJ860" s="216"/>
      <c r="AK860" s="216"/>
    </row>
    <row r="861" spans="1:37" s="148" customFormat="1">
      <c r="A861" s="216"/>
      <c r="B861" s="208">
        <v>90153</v>
      </c>
      <c r="C861" s="216" t="s">
        <v>1320</v>
      </c>
      <c r="D861" s="216" t="s">
        <v>1320</v>
      </c>
      <c r="E861" s="216" t="s">
        <v>505</v>
      </c>
      <c r="F861" s="216" t="s">
        <v>1612</v>
      </c>
      <c r="G861" s="169">
        <v>1</v>
      </c>
      <c r="H861" s="216">
        <v>0</v>
      </c>
      <c r="I861" s="216" t="s">
        <v>506</v>
      </c>
      <c r="J861" s="216">
        <v>0</v>
      </c>
      <c r="K861" s="216">
        <v>16</v>
      </c>
      <c r="L861" s="216">
        <v>0</v>
      </c>
      <c r="M861" s="216">
        <v>0</v>
      </c>
      <c r="N861" s="216">
        <v>0</v>
      </c>
      <c r="O861" s="216">
        <v>0</v>
      </c>
      <c r="P861" s="216">
        <v>1</v>
      </c>
      <c r="Q861" s="216">
        <v>1</v>
      </c>
      <c r="R861" s="216">
        <v>0</v>
      </c>
      <c r="S861" s="253" t="s">
        <v>884</v>
      </c>
      <c r="T861" s="253">
        <v>20</v>
      </c>
      <c r="U861" s="261" t="s">
        <v>1159</v>
      </c>
      <c r="V861" s="262">
        <v>4000</v>
      </c>
      <c r="W861" s="201" t="s">
        <v>505</v>
      </c>
      <c r="X861" s="201">
        <v>0</v>
      </c>
      <c r="Y861" s="216">
        <v>52</v>
      </c>
      <c r="Z861" s="216">
        <v>90154</v>
      </c>
      <c r="AA861" s="216" t="s">
        <v>1158</v>
      </c>
      <c r="AB861" s="228" t="s">
        <v>505</v>
      </c>
      <c r="AC861" s="163">
        <v>90152</v>
      </c>
      <c r="AD861" s="216"/>
      <c r="AE861" s="216"/>
      <c r="AF861" s="216"/>
      <c r="AG861" s="216"/>
      <c r="AH861" s="216"/>
      <c r="AI861" s="216"/>
      <c r="AJ861" s="216"/>
      <c r="AK861" s="216"/>
    </row>
    <row r="862" spans="1:37" s="148" customFormat="1">
      <c r="A862" s="216"/>
      <c r="B862" s="208">
        <v>90154</v>
      </c>
      <c r="C862" s="216" t="s">
        <v>1320</v>
      </c>
      <c r="D862" s="216" t="s">
        <v>1320</v>
      </c>
      <c r="E862" s="216" t="s">
        <v>505</v>
      </c>
      <c r="F862" s="216" t="s">
        <v>1613</v>
      </c>
      <c r="G862" s="169">
        <v>1</v>
      </c>
      <c r="H862" s="216">
        <v>0</v>
      </c>
      <c r="I862" s="216" t="s">
        <v>506</v>
      </c>
      <c r="J862" s="216">
        <v>0</v>
      </c>
      <c r="K862" s="216">
        <v>16</v>
      </c>
      <c r="L862" s="216">
        <v>0</v>
      </c>
      <c r="M862" s="216">
        <v>0</v>
      </c>
      <c r="N862" s="216">
        <v>0</v>
      </c>
      <c r="O862" s="216">
        <v>0</v>
      </c>
      <c r="P862" s="216">
        <v>1</v>
      </c>
      <c r="Q862" s="216">
        <v>1</v>
      </c>
      <c r="R862" s="216">
        <v>0</v>
      </c>
      <c r="S862" s="253" t="s">
        <v>882</v>
      </c>
      <c r="T862" s="253">
        <v>550</v>
      </c>
      <c r="U862" s="261" t="s">
        <v>1158</v>
      </c>
      <c r="V862" s="262">
        <v>12</v>
      </c>
      <c r="W862" s="201" t="s">
        <v>505</v>
      </c>
      <c r="X862" s="201">
        <v>0</v>
      </c>
      <c r="Y862" s="216">
        <v>51</v>
      </c>
      <c r="Z862" s="216">
        <v>90155</v>
      </c>
      <c r="AA862" s="216" t="s">
        <v>1166</v>
      </c>
      <c r="AB862" s="228" t="s">
        <v>505</v>
      </c>
      <c r="AC862" s="163">
        <v>90153</v>
      </c>
      <c r="AD862" s="216"/>
      <c r="AE862" s="216"/>
      <c r="AF862" s="216"/>
      <c r="AG862" s="216"/>
      <c r="AH862" s="216"/>
      <c r="AI862" s="216"/>
      <c r="AJ862" s="216"/>
      <c r="AK862" s="216"/>
    </row>
    <row r="863" spans="1:37">
      <c r="A863" s="216"/>
      <c r="B863" s="208">
        <v>90155</v>
      </c>
      <c r="C863" s="216" t="s">
        <v>1320</v>
      </c>
      <c r="D863" s="216" t="s">
        <v>1320</v>
      </c>
      <c r="E863" s="216" t="s">
        <v>505</v>
      </c>
      <c r="F863" s="216" t="s">
        <v>1614</v>
      </c>
      <c r="G863" s="169">
        <v>1</v>
      </c>
      <c r="H863" s="216">
        <v>0</v>
      </c>
      <c r="I863" s="216" t="s">
        <v>506</v>
      </c>
      <c r="J863" s="216">
        <v>0</v>
      </c>
      <c r="K863" s="216">
        <v>16</v>
      </c>
      <c r="L863" s="216">
        <v>0</v>
      </c>
      <c r="M863" s="216">
        <v>0</v>
      </c>
      <c r="N863" s="216">
        <v>0</v>
      </c>
      <c r="O863" s="216">
        <v>0</v>
      </c>
      <c r="P863" s="216">
        <v>1</v>
      </c>
      <c r="Q863" s="216">
        <v>1</v>
      </c>
      <c r="R863" s="216">
        <v>0</v>
      </c>
      <c r="S863" s="253" t="s">
        <v>882</v>
      </c>
      <c r="T863" s="253">
        <v>550</v>
      </c>
      <c r="U863" s="261" t="s">
        <v>1166</v>
      </c>
      <c r="V863" s="262">
        <v>90</v>
      </c>
      <c r="W863" s="201" t="s">
        <v>505</v>
      </c>
      <c r="X863" s="201">
        <v>0</v>
      </c>
      <c r="Y863" s="216">
        <v>55</v>
      </c>
      <c r="Z863" s="216">
        <v>90156</v>
      </c>
      <c r="AA863" s="216" t="s">
        <v>1159</v>
      </c>
      <c r="AB863" s="228" t="s">
        <v>505</v>
      </c>
      <c r="AC863" s="163">
        <v>90154</v>
      </c>
      <c r="AD863" s="216"/>
      <c r="AE863" s="216"/>
      <c r="AF863" s="216"/>
      <c r="AG863" s="216"/>
      <c r="AH863" s="216"/>
      <c r="AI863" s="216"/>
      <c r="AJ863" s="188"/>
      <c r="AK863" s="188"/>
    </row>
    <row r="864" spans="1:37" s="148" customFormat="1">
      <c r="A864" s="216"/>
      <c r="B864" s="208">
        <v>90156</v>
      </c>
      <c r="C864" s="216" t="s">
        <v>1320</v>
      </c>
      <c r="D864" s="216" t="s">
        <v>1320</v>
      </c>
      <c r="E864" s="216" t="s">
        <v>505</v>
      </c>
      <c r="F864" s="216" t="s">
        <v>2425</v>
      </c>
      <c r="G864" s="169">
        <v>1</v>
      </c>
      <c r="H864" s="216">
        <v>0</v>
      </c>
      <c r="I864" s="216" t="s">
        <v>506</v>
      </c>
      <c r="J864" s="216">
        <v>0</v>
      </c>
      <c r="K864" s="216">
        <v>16</v>
      </c>
      <c r="L864" s="216">
        <v>0</v>
      </c>
      <c r="M864" s="216">
        <v>0</v>
      </c>
      <c r="N864" s="216">
        <v>0</v>
      </c>
      <c r="O864" s="216">
        <v>0</v>
      </c>
      <c r="P864" s="216">
        <v>1</v>
      </c>
      <c r="Q864" s="216">
        <v>1</v>
      </c>
      <c r="R864" s="216">
        <v>0</v>
      </c>
      <c r="S864" s="253" t="s">
        <v>1325</v>
      </c>
      <c r="T864" s="253">
        <v>811</v>
      </c>
      <c r="U864" s="261" t="s">
        <v>1159</v>
      </c>
      <c r="V864" s="262">
        <v>4000</v>
      </c>
      <c r="W864" s="201" t="s">
        <v>505</v>
      </c>
      <c r="X864" s="201">
        <v>0</v>
      </c>
      <c r="Y864" s="216">
        <v>52</v>
      </c>
      <c r="Z864" s="216">
        <v>90157</v>
      </c>
      <c r="AA864" s="216" t="s">
        <v>1158</v>
      </c>
      <c r="AB864" s="228" t="s">
        <v>505</v>
      </c>
      <c r="AC864" s="163">
        <v>90155</v>
      </c>
      <c r="AD864" s="216"/>
      <c r="AE864" s="216"/>
      <c r="AF864" s="216"/>
      <c r="AG864" s="216"/>
      <c r="AH864" s="216"/>
      <c r="AI864" s="216"/>
      <c r="AJ864" s="216"/>
      <c r="AK864" s="216"/>
    </row>
    <row r="865" spans="1:37" s="182" customFormat="1">
      <c r="A865" s="216"/>
      <c r="B865" s="208">
        <v>90157</v>
      </c>
      <c r="C865" s="216" t="s">
        <v>1320</v>
      </c>
      <c r="D865" s="216" t="s">
        <v>1320</v>
      </c>
      <c r="E865" s="216" t="s">
        <v>505</v>
      </c>
      <c r="F865" s="216" t="s">
        <v>2426</v>
      </c>
      <c r="G865" s="169">
        <v>1</v>
      </c>
      <c r="H865" s="216">
        <v>0</v>
      </c>
      <c r="I865" s="216" t="s">
        <v>506</v>
      </c>
      <c r="J865" s="216">
        <v>0</v>
      </c>
      <c r="K865" s="216">
        <v>16</v>
      </c>
      <c r="L865" s="216">
        <v>0</v>
      </c>
      <c r="M865" s="216">
        <v>0</v>
      </c>
      <c r="N865" s="216">
        <v>0</v>
      </c>
      <c r="O865" s="216">
        <v>0</v>
      </c>
      <c r="P865" s="216">
        <v>1</v>
      </c>
      <c r="Q865" s="216">
        <v>1</v>
      </c>
      <c r="R865" s="216">
        <v>0</v>
      </c>
      <c r="S865" s="253" t="s">
        <v>882</v>
      </c>
      <c r="T865" s="253">
        <v>550</v>
      </c>
      <c r="U865" s="261" t="s">
        <v>1158</v>
      </c>
      <c r="V865" s="262">
        <v>15</v>
      </c>
      <c r="W865" s="201" t="s">
        <v>505</v>
      </c>
      <c r="X865" s="201">
        <v>0</v>
      </c>
      <c r="Y865" s="216">
        <v>51</v>
      </c>
      <c r="Z865" s="216">
        <v>90158</v>
      </c>
      <c r="AA865" s="216" t="s">
        <v>1159</v>
      </c>
      <c r="AB865" s="228" t="s">
        <v>505</v>
      </c>
      <c r="AC865" s="163">
        <v>90156</v>
      </c>
      <c r="AD865" s="216"/>
      <c r="AE865" s="216"/>
      <c r="AF865" s="216"/>
      <c r="AG865" s="216"/>
      <c r="AH865" s="216"/>
      <c r="AI865" s="216"/>
      <c r="AJ865" s="216"/>
      <c r="AK865" s="216"/>
    </row>
    <row r="866" spans="1:37" s="182" customFormat="1">
      <c r="A866" s="216"/>
      <c r="B866" s="208">
        <v>90158</v>
      </c>
      <c r="C866" s="216" t="s">
        <v>1320</v>
      </c>
      <c r="D866" s="216" t="s">
        <v>1320</v>
      </c>
      <c r="E866" s="216" t="s">
        <v>505</v>
      </c>
      <c r="F866" s="216" t="s">
        <v>2427</v>
      </c>
      <c r="G866" s="169">
        <v>1</v>
      </c>
      <c r="H866" s="216">
        <v>0</v>
      </c>
      <c r="I866" s="216" t="s">
        <v>506</v>
      </c>
      <c r="J866" s="216">
        <v>0</v>
      </c>
      <c r="K866" s="216">
        <v>16</v>
      </c>
      <c r="L866" s="216">
        <v>0</v>
      </c>
      <c r="M866" s="216">
        <v>0</v>
      </c>
      <c r="N866" s="216">
        <v>0</v>
      </c>
      <c r="O866" s="216">
        <v>0</v>
      </c>
      <c r="P866" s="216">
        <v>1</v>
      </c>
      <c r="Q866" s="216">
        <v>1</v>
      </c>
      <c r="R866" s="216">
        <v>0</v>
      </c>
      <c r="S866" s="253" t="s">
        <v>1325</v>
      </c>
      <c r="T866" s="253">
        <v>1112</v>
      </c>
      <c r="U866" s="261" t="s">
        <v>1159</v>
      </c>
      <c r="V866" s="262">
        <v>5000</v>
      </c>
      <c r="W866" s="201" t="s">
        <v>505</v>
      </c>
      <c r="X866" s="201">
        <v>0</v>
      </c>
      <c r="Y866" s="216">
        <v>52</v>
      </c>
      <c r="Z866" s="216">
        <v>90159</v>
      </c>
      <c r="AA866" s="216" t="s">
        <v>1158</v>
      </c>
      <c r="AB866" s="228" t="s">
        <v>505</v>
      </c>
      <c r="AC866" s="163">
        <v>90157</v>
      </c>
      <c r="AD866" s="216"/>
      <c r="AE866" s="216"/>
      <c r="AF866" s="216"/>
      <c r="AG866" s="216"/>
      <c r="AH866" s="216"/>
      <c r="AI866" s="216"/>
      <c r="AJ866" s="216"/>
      <c r="AK866" s="216"/>
    </row>
    <row r="867" spans="1:37" s="182" customFormat="1">
      <c r="A867" s="216"/>
      <c r="B867" s="208">
        <v>90159</v>
      </c>
      <c r="C867" s="216" t="s">
        <v>1320</v>
      </c>
      <c r="D867" s="216" t="s">
        <v>1320</v>
      </c>
      <c r="E867" s="216" t="s">
        <v>505</v>
      </c>
      <c r="F867" s="216" t="s">
        <v>2428</v>
      </c>
      <c r="G867" s="169">
        <v>1</v>
      </c>
      <c r="H867" s="216">
        <v>0</v>
      </c>
      <c r="I867" s="216" t="s">
        <v>506</v>
      </c>
      <c r="J867" s="216">
        <v>0</v>
      </c>
      <c r="K867" s="216">
        <v>16</v>
      </c>
      <c r="L867" s="216">
        <v>0</v>
      </c>
      <c r="M867" s="216">
        <v>0</v>
      </c>
      <c r="N867" s="216">
        <v>0</v>
      </c>
      <c r="O867" s="216">
        <v>0</v>
      </c>
      <c r="P867" s="216">
        <v>1</v>
      </c>
      <c r="Q867" s="216">
        <v>1</v>
      </c>
      <c r="R867" s="216">
        <v>0</v>
      </c>
      <c r="S867" s="253" t="s">
        <v>882</v>
      </c>
      <c r="T867" s="253">
        <v>550</v>
      </c>
      <c r="U867" s="261" t="s">
        <v>1158</v>
      </c>
      <c r="V867" s="262">
        <v>12</v>
      </c>
      <c r="W867" s="201" t="s">
        <v>505</v>
      </c>
      <c r="X867" s="201">
        <v>0</v>
      </c>
      <c r="Y867" s="216">
        <v>51</v>
      </c>
      <c r="Z867" s="216">
        <v>90160</v>
      </c>
      <c r="AA867" s="216" t="s">
        <v>1761</v>
      </c>
      <c r="AB867" s="228" t="s">
        <v>505</v>
      </c>
      <c r="AC867" s="163">
        <v>90158</v>
      </c>
      <c r="AD867" s="216"/>
      <c r="AE867" s="216"/>
      <c r="AF867" s="216"/>
      <c r="AG867" s="216"/>
      <c r="AH867" s="216"/>
      <c r="AI867" s="216"/>
      <c r="AJ867" s="216"/>
      <c r="AK867" s="216"/>
    </row>
    <row r="868" spans="1:37" s="182" customFormat="1">
      <c r="A868" s="216"/>
      <c r="B868" s="208">
        <v>90160</v>
      </c>
      <c r="C868" s="216" t="s">
        <v>1320</v>
      </c>
      <c r="D868" s="216" t="s">
        <v>1320</v>
      </c>
      <c r="E868" s="216" t="s">
        <v>505</v>
      </c>
      <c r="F868" s="216" t="s">
        <v>2429</v>
      </c>
      <c r="G868" s="169">
        <v>1</v>
      </c>
      <c r="H868" s="216">
        <v>0</v>
      </c>
      <c r="I868" s="216" t="s">
        <v>506</v>
      </c>
      <c r="J868" s="216">
        <v>0</v>
      </c>
      <c r="K868" s="216">
        <v>16</v>
      </c>
      <c r="L868" s="216">
        <v>0</v>
      </c>
      <c r="M868" s="216">
        <v>0</v>
      </c>
      <c r="N868" s="216">
        <v>0</v>
      </c>
      <c r="O868" s="216">
        <v>0</v>
      </c>
      <c r="P868" s="216">
        <v>1</v>
      </c>
      <c r="Q868" s="216">
        <v>1</v>
      </c>
      <c r="R868" s="216">
        <v>0</v>
      </c>
      <c r="S868" s="253" t="s">
        <v>883</v>
      </c>
      <c r="T868" s="253">
        <v>30</v>
      </c>
      <c r="U868" s="261" t="s">
        <v>1761</v>
      </c>
      <c r="V868" s="262">
        <v>4</v>
      </c>
      <c r="W868" s="201" t="s">
        <v>505</v>
      </c>
      <c r="X868" s="201">
        <v>0</v>
      </c>
      <c r="Y868" s="216">
        <v>54</v>
      </c>
      <c r="Z868" s="216">
        <v>90161</v>
      </c>
      <c r="AA868" s="216" t="s">
        <v>1159</v>
      </c>
      <c r="AB868" s="228" t="s">
        <v>505</v>
      </c>
      <c r="AC868" s="163">
        <v>90159</v>
      </c>
      <c r="AD868" s="216"/>
      <c r="AE868" s="216"/>
      <c r="AF868" s="216"/>
      <c r="AG868" s="216"/>
      <c r="AH868" s="216"/>
      <c r="AI868" s="216"/>
      <c r="AJ868" s="216"/>
      <c r="AK868" s="216"/>
    </row>
    <row r="869" spans="1:37" s="182" customFormat="1">
      <c r="A869" s="216"/>
      <c r="B869" s="208">
        <v>90161</v>
      </c>
      <c r="C869" s="216" t="s">
        <v>1320</v>
      </c>
      <c r="D869" s="216" t="s">
        <v>1320</v>
      </c>
      <c r="E869" s="216" t="s">
        <v>505</v>
      </c>
      <c r="F869" s="216" t="s">
        <v>2430</v>
      </c>
      <c r="G869" s="169">
        <v>1</v>
      </c>
      <c r="H869" s="216">
        <v>0</v>
      </c>
      <c r="I869" s="216" t="s">
        <v>506</v>
      </c>
      <c r="J869" s="216">
        <v>0</v>
      </c>
      <c r="K869" s="216">
        <v>16</v>
      </c>
      <c r="L869" s="216">
        <v>0</v>
      </c>
      <c r="M869" s="216">
        <v>0</v>
      </c>
      <c r="N869" s="216">
        <v>0</v>
      </c>
      <c r="O869" s="216">
        <v>0</v>
      </c>
      <c r="P869" s="216">
        <v>1</v>
      </c>
      <c r="Q869" s="216">
        <v>1</v>
      </c>
      <c r="R869" s="216">
        <v>0</v>
      </c>
      <c r="S869" s="253" t="s">
        <v>882</v>
      </c>
      <c r="T869" s="253">
        <v>550</v>
      </c>
      <c r="U869" s="261" t="s">
        <v>1159</v>
      </c>
      <c r="V869" s="262">
        <v>4000</v>
      </c>
      <c r="W869" s="201" t="s">
        <v>505</v>
      </c>
      <c r="X869" s="201">
        <v>0</v>
      </c>
      <c r="Y869" s="216">
        <v>52</v>
      </c>
      <c r="Z869" s="216">
        <v>90162</v>
      </c>
      <c r="AA869" s="216" t="s">
        <v>1166</v>
      </c>
      <c r="AB869" s="228" t="s">
        <v>505</v>
      </c>
      <c r="AC869" s="163">
        <v>90160</v>
      </c>
      <c r="AD869" s="216"/>
      <c r="AE869" s="216"/>
      <c r="AF869" s="216"/>
      <c r="AG869" s="216"/>
      <c r="AH869" s="216"/>
      <c r="AI869" s="216"/>
      <c r="AJ869" s="216"/>
      <c r="AK869" s="216"/>
    </row>
    <row r="870" spans="1:37" s="182" customFormat="1">
      <c r="A870" s="216"/>
      <c r="B870" s="208">
        <v>90162</v>
      </c>
      <c r="C870" s="216" t="s">
        <v>1320</v>
      </c>
      <c r="D870" s="216" t="s">
        <v>1320</v>
      </c>
      <c r="E870" s="216" t="s">
        <v>505</v>
      </c>
      <c r="F870" s="216" t="s">
        <v>2431</v>
      </c>
      <c r="G870" s="169">
        <v>1</v>
      </c>
      <c r="H870" s="216">
        <v>0</v>
      </c>
      <c r="I870" s="216" t="s">
        <v>506</v>
      </c>
      <c r="J870" s="216">
        <v>0</v>
      </c>
      <c r="K870" s="216">
        <v>16</v>
      </c>
      <c r="L870" s="216">
        <v>0</v>
      </c>
      <c r="M870" s="216">
        <v>0</v>
      </c>
      <c r="N870" s="216">
        <v>0</v>
      </c>
      <c r="O870" s="216">
        <v>0</v>
      </c>
      <c r="P870" s="216">
        <v>1</v>
      </c>
      <c r="Q870" s="216">
        <v>1</v>
      </c>
      <c r="R870" s="216">
        <v>0</v>
      </c>
      <c r="S870" s="253" t="s">
        <v>1325</v>
      </c>
      <c r="T870" s="253">
        <v>1025</v>
      </c>
      <c r="U870" s="261" t="s">
        <v>1166</v>
      </c>
      <c r="V870" s="262">
        <v>70</v>
      </c>
      <c r="W870" s="201" t="s">
        <v>505</v>
      </c>
      <c r="X870" s="201">
        <v>0</v>
      </c>
      <c r="Y870" s="216">
        <v>55</v>
      </c>
      <c r="Z870" s="216">
        <v>90163</v>
      </c>
      <c r="AA870" s="216" t="s">
        <v>1159</v>
      </c>
      <c r="AB870" s="228" t="s">
        <v>505</v>
      </c>
      <c r="AC870" s="163">
        <v>90161</v>
      </c>
      <c r="AD870" s="216"/>
      <c r="AE870" s="216"/>
      <c r="AF870" s="216"/>
      <c r="AG870" s="216"/>
      <c r="AH870" s="216"/>
      <c r="AI870" s="216"/>
      <c r="AJ870" s="216"/>
      <c r="AK870" s="216"/>
    </row>
    <row r="871" spans="1:37" s="182" customFormat="1">
      <c r="A871" s="216"/>
      <c r="B871" s="208">
        <v>90163</v>
      </c>
      <c r="C871" s="216" t="s">
        <v>1320</v>
      </c>
      <c r="D871" s="216" t="s">
        <v>1320</v>
      </c>
      <c r="E871" s="216" t="s">
        <v>505</v>
      </c>
      <c r="F871" s="216" t="s">
        <v>2432</v>
      </c>
      <c r="G871" s="169">
        <v>1</v>
      </c>
      <c r="H871" s="216">
        <v>0</v>
      </c>
      <c r="I871" s="216" t="s">
        <v>506</v>
      </c>
      <c r="J871" s="216">
        <v>0</v>
      </c>
      <c r="K871" s="216">
        <v>16</v>
      </c>
      <c r="L871" s="216">
        <v>0</v>
      </c>
      <c r="M871" s="216">
        <v>0</v>
      </c>
      <c r="N871" s="216">
        <v>0</v>
      </c>
      <c r="O871" s="216">
        <v>0</v>
      </c>
      <c r="P871" s="216">
        <v>1</v>
      </c>
      <c r="Q871" s="216">
        <v>1</v>
      </c>
      <c r="R871" s="216">
        <v>0</v>
      </c>
      <c r="S871" s="253" t="s">
        <v>1325</v>
      </c>
      <c r="T871" s="263">
        <v>1201</v>
      </c>
      <c r="U871" s="261" t="s">
        <v>1159</v>
      </c>
      <c r="V871" s="262">
        <v>5000</v>
      </c>
      <c r="W871" s="201" t="s">
        <v>505</v>
      </c>
      <c r="X871" s="201">
        <v>0</v>
      </c>
      <c r="Y871" s="216">
        <v>52</v>
      </c>
      <c r="Z871" s="216">
        <v>90164</v>
      </c>
      <c r="AA871" s="203" t="s">
        <v>2597</v>
      </c>
      <c r="AB871" s="228" t="s">
        <v>505</v>
      </c>
      <c r="AC871" s="163">
        <v>90162</v>
      </c>
      <c r="AD871" s="216"/>
      <c r="AE871" s="216"/>
      <c r="AF871" s="216"/>
      <c r="AG871" s="216"/>
      <c r="AH871" s="216"/>
      <c r="AI871" s="216"/>
      <c r="AJ871" s="216"/>
      <c r="AK871" s="216"/>
    </row>
    <row r="872" spans="1:37" s="188" customFormat="1">
      <c r="A872" s="216"/>
      <c r="B872" s="208">
        <v>90164</v>
      </c>
      <c r="C872" s="216" t="s">
        <v>1320</v>
      </c>
      <c r="D872" s="216" t="s">
        <v>1320</v>
      </c>
      <c r="E872" s="216" t="s">
        <v>505</v>
      </c>
      <c r="F872" s="216" t="s">
        <v>2433</v>
      </c>
      <c r="G872" s="169">
        <v>1</v>
      </c>
      <c r="H872" s="216">
        <v>0</v>
      </c>
      <c r="I872" s="216" t="s">
        <v>506</v>
      </c>
      <c r="J872" s="216">
        <v>0</v>
      </c>
      <c r="K872" s="216">
        <v>16</v>
      </c>
      <c r="L872" s="216">
        <v>0</v>
      </c>
      <c r="M872" s="216">
        <v>0</v>
      </c>
      <c r="N872" s="216">
        <v>0</v>
      </c>
      <c r="O872" s="216">
        <v>0</v>
      </c>
      <c r="P872" s="216">
        <v>1</v>
      </c>
      <c r="Q872" s="216">
        <v>1</v>
      </c>
      <c r="R872" s="216">
        <v>0</v>
      </c>
      <c r="S872" s="253" t="s">
        <v>1325</v>
      </c>
      <c r="T872" s="263">
        <v>105</v>
      </c>
      <c r="U872" s="259" t="s">
        <v>2597</v>
      </c>
      <c r="V872" s="260">
        <v>104</v>
      </c>
      <c r="W872" s="201" t="s">
        <v>505</v>
      </c>
      <c r="X872" s="201">
        <v>0</v>
      </c>
      <c r="Y872" s="216">
        <v>46</v>
      </c>
      <c r="Z872" s="216">
        <v>90165</v>
      </c>
      <c r="AA872" s="216" t="s">
        <v>1158</v>
      </c>
      <c r="AB872" s="228" t="s">
        <v>505</v>
      </c>
      <c r="AC872" s="163">
        <v>90163</v>
      </c>
      <c r="AD872" s="216"/>
      <c r="AE872" s="216"/>
      <c r="AF872" s="216"/>
      <c r="AG872" s="216"/>
      <c r="AH872" s="216"/>
      <c r="AI872" s="216"/>
      <c r="AJ872" s="216"/>
      <c r="AK872" s="216"/>
    </row>
    <row r="873" spans="1:37" s="182" customFormat="1">
      <c r="A873" s="216"/>
      <c r="B873" s="208">
        <v>90165</v>
      </c>
      <c r="C873" s="216" t="s">
        <v>1320</v>
      </c>
      <c r="D873" s="216" t="s">
        <v>1320</v>
      </c>
      <c r="E873" s="216" t="s">
        <v>505</v>
      </c>
      <c r="F873" s="216" t="s">
        <v>2434</v>
      </c>
      <c r="G873" s="169">
        <v>1</v>
      </c>
      <c r="H873" s="216">
        <v>0</v>
      </c>
      <c r="I873" s="216" t="s">
        <v>506</v>
      </c>
      <c r="J873" s="216">
        <v>0</v>
      </c>
      <c r="K873" s="216">
        <v>16</v>
      </c>
      <c r="L873" s="216">
        <v>0</v>
      </c>
      <c r="M873" s="216">
        <v>0</v>
      </c>
      <c r="N873" s="216">
        <v>0</v>
      </c>
      <c r="O873" s="216">
        <v>0</v>
      </c>
      <c r="P873" s="216">
        <v>1</v>
      </c>
      <c r="Q873" s="216">
        <v>1</v>
      </c>
      <c r="R873" s="216">
        <v>0</v>
      </c>
      <c r="S873" s="253" t="s">
        <v>882</v>
      </c>
      <c r="T873" s="253">
        <v>550</v>
      </c>
      <c r="U873" s="261" t="s">
        <v>1158</v>
      </c>
      <c r="V873" s="262">
        <v>12</v>
      </c>
      <c r="W873" s="201" t="s">
        <v>505</v>
      </c>
      <c r="X873" s="201">
        <v>0</v>
      </c>
      <c r="Y873" s="216">
        <v>51</v>
      </c>
      <c r="Z873" s="216">
        <v>90166</v>
      </c>
      <c r="AA873" s="216" t="s">
        <v>1161</v>
      </c>
      <c r="AB873" s="228" t="s">
        <v>505</v>
      </c>
      <c r="AC873" s="163">
        <v>90164</v>
      </c>
      <c r="AD873" s="216"/>
      <c r="AE873" s="216"/>
      <c r="AF873" s="216"/>
      <c r="AG873" s="216"/>
      <c r="AH873" s="216"/>
      <c r="AI873" s="216"/>
      <c r="AJ873" s="216"/>
      <c r="AK873" s="216"/>
    </row>
    <row r="874" spans="1:37" s="182" customFormat="1">
      <c r="A874" s="216"/>
      <c r="B874" s="208">
        <v>90166</v>
      </c>
      <c r="C874" s="216" t="s">
        <v>1320</v>
      </c>
      <c r="D874" s="216" t="s">
        <v>1320</v>
      </c>
      <c r="E874" s="216" t="s">
        <v>505</v>
      </c>
      <c r="F874" s="216" t="s">
        <v>2435</v>
      </c>
      <c r="G874" s="169">
        <v>1</v>
      </c>
      <c r="H874" s="216">
        <v>0</v>
      </c>
      <c r="I874" s="216" t="s">
        <v>506</v>
      </c>
      <c r="J874" s="216">
        <v>0</v>
      </c>
      <c r="K874" s="216">
        <v>16</v>
      </c>
      <c r="L874" s="216">
        <v>0</v>
      </c>
      <c r="M874" s="216">
        <v>0</v>
      </c>
      <c r="N874" s="216">
        <v>0</v>
      </c>
      <c r="O874" s="216">
        <v>0</v>
      </c>
      <c r="P874" s="216">
        <v>1</v>
      </c>
      <c r="Q874" s="216">
        <v>1</v>
      </c>
      <c r="R874" s="216">
        <v>0</v>
      </c>
      <c r="S874" s="253" t="s">
        <v>884</v>
      </c>
      <c r="T874" s="253">
        <v>20</v>
      </c>
      <c r="U874" s="261" t="s">
        <v>1161</v>
      </c>
      <c r="V874" s="262">
        <v>160</v>
      </c>
      <c r="W874" s="201" t="s">
        <v>505</v>
      </c>
      <c r="X874" s="201">
        <v>0</v>
      </c>
      <c r="Y874" s="216">
        <v>53</v>
      </c>
      <c r="Z874" s="216">
        <v>90167</v>
      </c>
      <c r="AA874" s="216" t="s">
        <v>1166</v>
      </c>
      <c r="AB874" s="228" t="s">
        <v>505</v>
      </c>
      <c r="AC874" s="163">
        <v>90165</v>
      </c>
      <c r="AD874" s="216"/>
      <c r="AE874" s="216"/>
      <c r="AF874" s="216"/>
      <c r="AG874" s="216"/>
      <c r="AH874" s="216"/>
      <c r="AI874" s="216"/>
      <c r="AJ874" s="216"/>
      <c r="AK874" s="216"/>
    </row>
    <row r="875" spans="1:37" s="182" customFormat="1">
      <c r="A875" s="216"/>
      <c r="B875" s="208">
        <v>90167</v>
      </c>
      <c r="C875" s="216" t="s">
        <v>1320</v>
      </c>
      <c r="D875" s="216" t="s">
        <v>1320</v>
      </c>
      <c r="E875" s="216" t="s">
        <v>505</v>
      </c>
      <c r="F875" s="216" t="s">
        <v>2436</v>
      </c>
      <c r="G875" s="169">
        <v>1</v>
      </c>
      <c r="H875" s="216">
        <v>0</v>
      </c>
      <c r="I875" s="216" t="s">
        <v>506</v>
      </c>
      <c r="J875" s="216">
        <v>0</v>
      </c>
      <c r="K875" s="216">
        <v>16</v>
      </c>
      <c r="L875" s="216">
        <v>0</v>
      </c>
      <c r="M875" s="216">
        <v>0</v>
      </c>
      <c r="N875" s="216">
        <v>0</v>
      </c>
      <c r="O875" s="216">
        <v>0</v>
      </c>
      <c r="P875" s="216">
        <v>1</v>
      </c>
      <c r="Q875" s="216">
        <v>1</v>
      </c>
      <c r="R875" s="216">
        <v>0</v>
      </c>
      <c r="S875" s="253" t="s">
        <v>883</v>
      </c>
      <c r="T875" s="253">
        <v>30</v>
      </c>
      <c r="U875" s="261" t="s">
        <v>1166</v>
      </c>
      <c r="V875" s="262">
        <v>90</v>
      </c>
      <c r="W875" s="201" t="s">
        <v>505</v>
      </c>
      <c r="X875" s="201">
        <v>0</v>
      </c>
      <c r="Y875" s="216">
        <v>55</v>
      </c>
      <c r="Z875" s="216">
        <v>90168</v>
      </c>
      <c r="AA875" s="216" t="s">
        <v>1761</v>
      </c>
      <c r="AB875" s="228" t="s">
        <v>505</v>
      </c>
      <c r="AC875" s="163">
        <v>90166</v>
      </c>
      <c r="AD875" s="216"/>
      <c r="AE875" s="216"/>
      <c r="AF875" s="216"/>
      <c r="AG875" s="216"/>
      <c r="AH875" s="216"/>
      <c r="AI875" s="216"/>
      <c r="AJ875" s="216"/>
      <c r="AK875" s="216"/>
    </row>
    <row r="876" spans="1:37" s="182" customFormat="1">
      <c r="A876" s="216"/>
      <c r="B876" s="208">
        <v>90168</v>
      </c>
      <c r="C876" s="216" t="s">
        <v>1320</v>
      </c>
      <c r="D876" s="216" t="s">
        <v>1320</v>
      </c>
      <c r="E876" s="216" t="s">
        <v>505</v>
      </c>
      <c r="F876" s="216" t="s">
        <v>2437</v>
      </c>
      <c r="G876" s="169">
        <v>1</v>
      </c>
      <c r="H876" s="216">
        <v>0</v>
      </c>
      <c r="I876" s="216" t="s">
        <v>506</v>
      </c>
      <c r="J876" s="216">
        <v>0</v>
      </c>
      <c r="K876" s="216">
        <v>16</v>
      </c>
      <c r="L876" s="216">
        <v>0</v>
      </c>
      <c r="M876" s="216">
        <v>0</v>
      </c>
      <c r="N876" s="216">
        <v>0</v>
      </c>
      <c r="O876" s="216">
        <v>0</v>
      </c>
      <c r="P876" s="216">
        <v>1</v>
      </c>
      <c r="Q876" s="216">
        <v>1</v>
      </c>
      <c r="R876" s="216">
        <v>0</v>
      </c>
      <c r="S876" s="253" t="s">
        <v>1325</v>
      </c>
      <c r="T876" s="263">
        <v>1201</v>
      </c>
      <c r="U876" s="261" t="s">
        <v>1761</v>
      </c>
      <c r="V876" s="262">
        <v>4</v>
      </c>
      <c r="W876" s="201" t="s">
        <v>505</v>
      </c>
      <c r="X876" s="201">
        <v>0</v>
      </c>
      <c r="Y876" s="216">
        <v>54</v>
      </c>
      <c r="Z876" s="216">
        <v>90169</v>
      </c>
      <c r="AA876" s="216" t="s">
        <v>1159</v>
      </c>
      <c r="AB876" s="228" t="s">
        <v>505</v>
      </c>
      <c r="AC876" s="163">
        <v>90167</v>
      </c>
      <c r="AD876" s="216"/>
      <c r="AE876" s="216"/>
      <c r="AF876" s="216"/>
      <c r="AG876" s="216"/>
      <c r="AH876" s="216"/>
      <c r="AI876" s="216"/>
      <c r="AJ876" s="216"/>
      <c r="AK876" s="216"/>
    </row>
    <row r="877" spans="1:37" s="182" customFormat="1">
      <c r="A877" s="216"/>
      <c r="B877" s="208">
        <v>90169</v>
      </c>
      <c r="C877" s="216" t="s">
        <v>1320</v>
      </c>
      <c r="D877" s="216" t="s">
        <v>1320</v>
      </c>
      <c r="E877" s="216" t="s">
        <v>505</v>
      </c>
      <c r="F877" s="216" t="s">
        <v>2438</v>
      </c>
      <c r="G877" s="169">
        <v>1</v>
      </c>
      <c r="H877" s="216">
        <v>0</v>
      </c>
      <c r="I877" s="216" t="s">
        <v>506</v>
      </c>
      <c r="J877" s="216">
        <v>0</v>
      </c>
      <c r="K877" s="216">
        <v>16</v>
      </c>
      <c r="L877" s="216">
        <v>0</v>
      </c>
      <c r="M877" s="216">
        <v>0</v>
      </c>
      <c r="N877" s="216">
        <v>0</v>
      </c>
      <c r="O877" s="216">
        <v>0</v>
      </c>
      <c r="P877" s="216">
        <v>1</v>
      </c>
      <c r="Q877" s="216">
        <v>1</v>
      </c>
      <c r="R877" s="216">
        <v>0</v>
      </c>
      <c r="S877" s="253" t="s">
        <v>882</v>
      </c>
      <c r="T877" s="253">
        <v>550</v>
      </c>
      <c r="U877" s="261" t="s">
        <v>1159</v>
      </c>
      <c r="V877" s="262">
        <v>4000</v>
      </c>
      <c r="W877" s="201" t="s">
        <v>505</v>
      </c>
      <c r="X877" s="201">
        <v>0</v>
      </c>
      <c r="Y877" s="216">
        <v>52</v>
      </c>
      <c r="Z877" s="216">
        <v>90170</v>
      </c>
      <c r="AA877" s="216" t="s">
        <v>1158</v>
      </c>
      <c r="AB877" s="228" t="s">
        <v>505</v>
      </c>
      <c r="AC877" s="163">
        <v>90168</v>
      </c>
      <c r="AD877" s="216"/>
      <c r="AE877" s="216"/>
      <c r="AF877" s="216"/>
      <c r="AG877" s="216"/>
      <c r="AH877" s="216"/>
      <c r="AI877" s="216"/>
      <c r="AJ877" s="216"/>
      <c r="AK877" s="216"/>
    </row>
    <row r="878" spans="1:37" s="182" customFormat="1">
      <c r="A878" s="216"/>
      <c r="B878" s="208">
        <v>90170</v>
      </c>
      <c r="C878" s="216" t="s">
        <v>1320</v>
      </c>
      <c r="D878" s="216" t="s">
        <v>1320</v>
      </c>
      <c r="E878" s="216" t="s">
        <v>505</v>
      </c>
      <c r="F878" s="216" t="s">
        <v>2439</v>
      </c>
      <c r="G878" s="169">
        <v>1</v>
      </c>
      <c r="H878" s="216">
        <v>0</v>
      </c>
      <c r="I878" s="216" t="s">
        <v>506</v>
      </c>
      <c r="J878" s="216">
        <v>0</v>
      </c>
      <c r="K878" s="216">
        <v>16</v>
      </c>
      <c r="L878" s="216">
        <v>0</v>
      </c>
      <c r="M878" s="216">
        <v>0</v>
      </c>
      <c r="N878" s="216">
        <v>0</v>
      </c>
      <c r="O878" s="216">
        <v>0</v>
      </c>
      <c r="P878" s="216">
        <v>1</v>
      </c>
      <c r="Q878" s="216">
        <v>1</v>
      </c>
      <c r="R878" s="216">
        <v>0</v>
      </c>
      <c r="S878" s="253" t="s">
        <v>1325</v>
      </c>
      <c r="T878" s="263">
        <v>2101</v>
      </c>
      <c r="U878" s="261" t="s">
        <v>1158</v>
      </c>
      <c r="V878" s="262">
        <v>15</v>
      </c>
      <c r="W878" s="201" t="s">
        <v>505</v>
      </c>
      <c r="X878" s="201">
        <v>0</v>
      </c>
      <c r="Y878" s="216">
        <v>51</v>
      </c>
      <c r="Z878" s="216">
        <v>90171</v>
      </c>
      <c r="AA878" s="216" t="s">
        <v>1161</v>
      </c>
      <c r="AB878" s="228" t="s">
        <v>505</v>
      </c>
      <c r="AC878" s="163">
        <v>90169</v>
      </c>
      <c r="AD878" s="216"/>
      <c r="AE878" s="216"/>
      <c r="AF878" s="216"/>
      <c r="AG878" s="216"/>
      <c r="AH878" s="216"/>
      <c r="AI878" s="216"/>
      <c r="AJ878" s="216"/>
      <c r="AK878" s="216"/>
    </row>
    <row r="879" spans="1:37" s="182" customFormat="1">
      <c r="A879" s="216"/>
      <c r="B879" s="208">
        <v>90171</v>
      </c>
      <c r="C879" s="216" t="s">
        <v>1320</v>
      </c>
      <c r="D879" s="216" t="s">
        <v>1320</v>
      </c>
      <c r="E879" s="216" t="s">
        <v>505</v>
      </c>
      <c r="F879" s="216" t="s">
        <v>2440</v>
      </c>
      <c r="G879" s="169">
        <v>1</v>
      </c>
      <c r="H879" s="216">
        <v>0</v>
      </c>
      <c r="I879" s="216" t="s">
        <v>506</v>
      </c>
      <c r="J879" s="216">
        <v>0</v>
      </c>
      <c r="K879" s="216">
        <v>16</v>
      </c>
      <c r="L879" s="216">
        <v>0</v>
      </c>
      <c r="M879" s="216">
        <v>0</v>
      </c>
      <c r="N879" s="216">
        <v>0</v>
      </c>
      <c r="O879" s="216">
        <v>0</v>
      </c>
      <c r="P879" s="216">
        <v>1</v>
      </c>
      <c r="Q879" s="216">
        <v>1</v>
      </c>
      <c r="R879" s="216">
        <v>0</v>
      </c>
      <c r="S879" s="253" t="s">
        <v>882</v>
      </c>
      <c r="T879" s="253">
        <v>550</v>
      </c>
      <c r="U879" s="261" t="s">
        <v>1161</v>
      </c>
      <c r="V879" s="262">
        <v>160</v>
      </c>
      <c r="W879" s="201" t="s">
        <v>505</v>
      </c>
      <c r="X879" s="201">
        <v>0</v>
      </c>
      <c r="Y879" s="216">
        <v>53</v>
      </c>
      <c r="Z879" s="216">
        <v>90172</v>
      </c>
      <c r="AA879" s="216" t="s">
        <v>1158</v>
      </c>
      <c r="AB879" s="228" t="s">
        <v>505</v>
      </c>
      <c r="AC879" s="163">
        <v>90170</v>
      </c>
      <c r="AD879" s="216"/>
      <c r="AE879" s="216"/>
      <c r="AF879" s="216"/>
      <c r="AG879" s="216"/>
      <c r="AH879" s="216"/>
      <c r="AI879" s="216"/>
      <c r="AJ879" s="216"/>
      <c r="AK879" s="216"/>
    </row>
    <row r="880" spans="1:37" s="182" customFormat="1">
      <c r="A880" s="216"/>
      <c r="B880" s="208">
        <v>90172</v>
      </c>
      <c r="C880" s="216" t="s">
        <v>1320</v>
      </c>
      <c r="D880" s="216" t="s">
        <v>1320</v>
      </c>
      <c r="E880" s="216" t="s">
        <v>505</v>
      </c>
      <c r="F880" s="216" t="s">
        <v>2441</v>
      </c>
      <c r="G880" s="169">
        <v>1</v>
      </c>
      <c r="H880" s="216">
        <v>0</v>
      </c>
      <c r="I880" s="216" t="s">
        <v>506</v>
      </c>
      <c r="J880" s="216">
        <v>0</v>
      </c>
      <c r="K880" s="216">
        <v>16</v>
      </c>
      <c r="L880" s="216">
        <v>0</v>
      </c>
      <c r="M880" s="216">
        <v>0</v>
      </c>
      <c r="N880" s="216">
        <v>0</v>
      </c>
      <c r="O880" s="216">
        <v>0</v>
      </c>
      <c r="P880" s="216">
        <v>1</v>
      </c>
      <c r="Q880" s="216">
        <v>1</v>
      </c>
      <c r="R880" s="216">
        <v>0</v>
      </c>
      <c r="S880" s="253" t="s">
        <v>1325</v>
      </c>
      <c r="T880" s="253">
        <v>711</v>
      </c>
      <c r="U880" s="261" t="s">
        <v>1158</v>
      </c>
      <c r="V880" s="262">
        <v>12</v>
      </c>
      <c r="W880" s="201" t="s">
        <v>505</v>
      </c>
      <c r="X880" s="201">
        <v>0</v>
      </c>
      <c r="Y880" s="216">
        <v>51</v>
      </c>
      <c r="Z880" s="216">
        <v>90173</v>
      </c>
      <c r="AA880" s="216" t="s">
        <v>1159</v>
      </c>
      <c r="AB880" s="228" t="s">
        <v>505</v>
      </c>
      <c r="AC880" s="163">
        <v>90171</v>
      </c>
      <c r="AD880" s="216"/>
      <c r="AE880" s="216"/>
      <c r="AF880" s="216"/>
      <c r="AG880" s="216"/>
      <c r="AH880" s="216"/>
      <c r="AI880" s="216"/>
      <c r="AJ880" s="216"/>
      <c r="AK880" s="216"/>
    </row>
    <row r="881" spans="1:37" s="182" customFormat="1">
      <c r="A881" s="216"/>
      <c r="B881" s="208">
        <v>90173</v>
      </c>
      <c r="C881" s="216" t="s">
        <v>1320</v>
      </c>
      <c r="D881" s="216" t="s">
        <v>1320</v>
      </c>
      <c r="E881" s="216" t="s">
        <v>505</v>
      </c>
      <c r="F881" s="216" t="s">
        <v>2442</v>
      </c>
      <c r="G881" s="169">
        <v>1</v>
      </c>
      <c r="H881" s="216">
        <v>0</v>
      </c>
      <c r="I881" s="216" t="s">
        <v>506</v>
      </c>
      <c r="J881" s="216">
        <v>0</v>
      </c>
      <c r="K881" s="216">
        <v>16</v>
      </c>
      <c r="L881" s="216">
        <v>0</v>
      </c>
      <c r="M881" s="216">
        <v>0</v>
      </c>
      <c r="N881" s="216">
        <v>0</v>
      </c>
      <c r="O881" s="216">
        <v>0</v>
      </c>
      <c r="P881" s="216">
        <v>1</v>
      </c>
      <c r="Q881" s="216">
        <v>1</v>
      </c>
      <c r="R881" s="216">
        <v>0</v>
      </c>
      <c r="S881" s="253" t="s">
        <v>884</v>
      </c>
      <c r="T881" s="253">
        <v>20</v>
      </c>
      <c r="U881" s="261" t="s">
        <v>1159</v>
      </c>
      <c r="V881" s="262">
        <v>4000</v>
      </c>
      <c r="W881" s="201" t="s">
        <v>505</v>
      </c>
      <c r="X881" s="201">
        <v>0</v>
      </c>
      <c r="Y881" s="216">
        <v>52</v>
      </c>
      <c r="Z881" s="216">
        <v>90174</v>
      </c>
      <c r="AA881" s="216" t="s">
        <v>1158</v>
      </c>
      <c r="AB881" s="228" t="s">
        <v>505</v>
      </c>
      <c r="AC881" s="163">
        <v>90172</v>
      </c>
      <c r="AD881" s="216"/>
      <c r="AE881" s="216"/>
      <c r="AF881" s="216"/>
      <c r="AG881" s="216"/>
      <c r="AH881" s="216"/>
      <c r="AI881" s="216"/>
      <c r="AJ881" s="216"/>
      <c r="AK881" s="216"/>
    </row>
    <row r="882" spans="1:37" s="182" customFormat="1">
      <c r="A882" s="216"/>
      <c r="B882" s="208">
        <v>90174</v>
      </c>
      <c r="C882" s="216" t="s">
        <v>1320</v>
      </c>
      <c r="D882" s="216" t="s">
        <v>1320</v>
      </c>
      <c r="E882" s="216" t="s">
        <v>505</v>
      </c>
      <c r="F882" s="216" t="s">
        <v>2443</v>
      </c>
      <c r="G882" s="169">
        <v>1</v>
      </c>
      <c r="H882" s="216">
        <v>0</v>
      </c>
      <c r="I882" s="216" t="s">
        <v>506</v>
      </c>
      <c r="J882" s="216">
        <v>0</v>
      </c>
      <c r="K882" s="216">
        <v>16</v>
      </c>
      <c r="L882" s="216">
        <v>0</v>
      </c>
      <c r="M882" s="216">
        <v>0</v>
      </c>
      <c r="N882" s="216">
        <v>0</v>
      </c>
      <c r="O882" s="216">
        <v>0</v>
      </c>
      <c r="P882" s="216">
        <v>1</v>
      </c>
      <c r="Q882" s="216">
        <v>1</v>
      </c>
      <c r="R882" s="216">
        <v>0</v>
      </c>
      <c r="S882" s="253" t="s">
        <v>882</v>
      </c>
      <c r="T882" s="253">
        <v>550</v>
      </c>
      <c r="U882" s="261" t="s">
        <v>1158</v>
      </c>
      <c r="V882" s="262">
        <v>12</v>
      </c>
      <c r="W882" s="201" t="s">
        <v>505</v>
      </c>
      <c r="X882" s="201">
        <v>0</v>
      </c>
      <c r="Y882" s="216">
        <v>51</v>
      </c>
      <c r="Z882" s="216">
        <v>90175</v>
      </c>
      <c r="AA882" s="216" t="s">
        <v>1166</v>
      </c>
      <c r="AB882" s="228" t="s">
        <v>505</v>
      </c>
      <c r="AC882" s="163">
        <v>90173</v>
      </c>
      <c r="AD882" s="216"/>
      <c r="AE882" s="216"/>
      <c r="AF882" s="216"/>
      <c r="AG882" s="216"/>
      <c r="AH882" s="216"/>
      <c r="AI882" s="216"/>
      <c r="AJ882" s="216"/>
      <c r="AK882" s="216"/>
    </row>
    <row r="883" spans="1:37" s="182" customFormat="1">
      <c r="A883" s="216"/>
      <c r="B883" s="208">
        <v>90175</v>
      </c>
      <c r="C883" s="216" t="s">
        <v>1320</v>
      </c>
      <c r="D883" s="216" t="s">
        <v>1320</v>
      </c>
      <c r="E883" s="216" t="s">
        <v>505</v>
      </c>
      <c r="F883" s="216" t="s">
        <v>2444</v>
      </c>
      <c r="G883" s="169">
        <v>1</v>
      </c>
      <c r="H883" s="216">
        <v>0</v>
      </c>
      <c r="I883" s="216" t="s">
        <v>506</v>
      </c>
      <c r="J883" s="216">
        <v>0</v>
      </c>
      <c r="K883" s="216">
        <v>16</v>
      </c>
      <c r="L883" s="216">
        <v>0</v>
      </c>
      <c r="M883" s="216">
        <v>0</v>
      </c>
      <c r="N883" s="216">
        <v>0</v>
      </c>
      <c r="O883" s="216">
        <v>0</v>
      </c>
      <c r="P883" s="216">
        <v>1</v>
      </c>
      <c r="Q883" s="216">
        <v>1</v>
      </c>
      <c r="R883" s="216">
        <v>0</v>
      </c>
      <c r="S883" s="253" t="s">
        <v>882</v>
      </c>
      <c r="T883" s="253">
        <v>550</v>
      </c>
      <c r="U883" s="261" t="s">
        <v>1166</v>
      </c>
      <c r="V883" s="262">
        <v>90</v>
      </c>
      <c r="W883" s="201" t="s">
        <v>505</v>
      </c>
      <c r="X883" s="201">
        <v>0</v>
      </c>
      <c r="Y883" s="216">
        <v>55</v>
      </c>
      <c r="Z883" s="216">
        <v>90176</v>
      </c>
      <c r="AA883" s="216" t="s">
        <v>1159</v>
      </c>
      <c r="AB883" s="228" t="s">
        <v>505</v>
      </c>
      <c r="AC883" s="163">
        <v>90174</v>
      </c>
      <c r="AD883" s="216"/>
      <c r="AE883" s="216"/>
      <c r="AF883" s="216"/>
      <c r="AG883" s="216"/>
      <c r="AH883" s="216"/>
      <c r="AI883" s="216"/>
      <c r="AJ883" s="216"/>
      <c r="AK883" s="216"/>
    </row>
    <row r="884" spans="1:37" s="182" customFormat="1">
      <c r="A884" s="216"/>
      <c r="B884" s="208">
        <v>90176</v>
      </c>
      <c r="C884" s="216" t="s">
        <v>1320</v>
      </c>
      <c r="D884" s="216" t="s">
        <v>1320</v>
      </c>
      <c r="E884" s="216" t="s">
        <v>505</v>
      </c>
      <c r="F884" s="216" t="s">
        <v>2445</v>
      </c>
      <c r="G884" s="169">
        <v>1</v>
      </c>
      <c r="H884" s="216">
        <v>0</v>
      </c>
      <c r="I884" s="216" t="s">
        <v>506</v>
      </c>
      <c r="J884" s="216">
        <v>0</v>
      </c>
      <c r="K884" s="216">
        <v>16</v>
      </c>
      <c r="L884" s="216">
        <v>0</v>
      </c>
      <c r="M884" s="216">
        <v>0</v>
      </c>
      <c r="N884" s="216">
        <v>0</v>
      </c>
      <c r="O884" s="216">
        <v>0</v>
      </c>
      <c r="P884" s="216">
        <v>1</v>
      </c>
      <c r="Q884" s="216">
        <v>1</v>
      </c>
      <c r="R884" s="216">
        <v>0</v>
      </c>
      <c r="S884" s="253" t="s">
        <v>1325</v>
      </c>
      <c r="T884" s="253">
        <v>811</v>
      </c>
      <c r="U884" s="261" t="s">
        <v>1159</v>
      </c>
      <c r="V884" s="262">
        <v>4000</v>
      </c>
      <c r="W884" s="201" t="s">
        <v>505</v>
      </c>
      <c r="X884" s="201">
        <v>0</v>
      </c>
      <c r="Y884" s="216">
        <v>52</v>
      </c>
      <c r="Z884" s="216">
        <v>90177</v>
      </c>
      <c r="AA884" s="216" t="s">
        <v>1158</v>
      </c>
      <c r="AB884" s="228" t="s">
        <v>505</v>
      </c>
      <c r="AC884" s="163">
        <v>90175</v>
      </c>
      <c r="AD884" s="216"/>
      <c r="AE884" s="216"/>
      <c r="AF884" s="216"/>
      <c r="AG884" s="216"/>
      <c r="AH884" s="216"/>
      <c r="AI884" s="216"/>
      <c r="AJ884" s="216"/>
      <c r="AK884" s="216"/>
    </row>
    <row r="885" spans="1:37" s="182" customFormat="1">
      <c r="A885" s="216"/>
      <c r="B885" s="208">
        <v>90177</v>
      </c>
      <c r="C885" s="216" t="s">
        <v>1320</v>
      </c>
      <c r="D885" s="216" t="s">
        <v>1320</v>
      </c>
      <c r="E885" s="216" t="s">
        <v>505</v>
      </c>
      <c r="F885" s="216" t="s">
        <v>2446</v>
      </c>
      <c r="G885" s="169">
        <v>1</v>
      </c>
      <c r="H885" s="216">
        <v>0</v>
      </c>
      <c r="I885" s="216" t="s">
        <v>506</v>
      </c>
      <c r="J885" s="216">
        <v>0</v>
      </c>
      <c r="K885" s="216">
        <v>16</v>
      </c>
      <c r="L885" s="216">
        <v>0</v>
      </c>
      <c r="M885" s="216">
        <v>0</v>
      </c>
      <c r="N885" s="216">
        <v>0</v>
      </c>
      <c r="O885" s="216">
        <v>0</v>
      </c>
      <c r="P885" s="216">
        <v>1</v>
      </c>
      <c r="Q885" s="216">
        <v>1</v>
      </c>
      <c r="R885" s="216">
        <v>0</v>
      </c>
      <c r="S885" s="253" t="s">
        <v>882</v>
      </c>
      <c r="T885" s="253">
        <v>550</v>
      </c>
      <c r="U885" s="261" t="s">
        <v>1158</v>
      </c>
      <c r="V885" s="262">
        <v>15</v>
      </c>
      <c r="W885" s="201" t="s">
        <v>505</v>
      </c>
      <c r="X885" s="201">
        <v>0</v>
      </c>
      <c r="Y885" s="216">
        <v>51</v>
      </c>
      <c r="Z885" s="216">
        <v>90178</v>
      </c>
      <c r="AA885" s="203" t="s">
        <v>2597</v>
      </c>
      <c r="AB885" s="228" t="s">
        <v>505</v>
      </c>
      <c r="AC885" s="163">
        <v>90176</v>
      </c>
      <c r="AD885" s="216"/>
      <c r="AE885" s="216"/>
      <c r="AF885" s="216"/>
      <c r="AG885" s="216"/>
      <c r="AH885" s="216"/>
      <c r="AI885" s="216"/>
      <c r="AJ885" s="216"/>
      <c r="AK885" s="216"/>
    </row>
    <row r="886" spans="1:37" s="188" customFormat="1">
      <c r="A886" s="216"/>
      <c r="B886" s="208">
        <v>90178</v>
      </c>
      <c r="C886" s="216" t="s">
        <v>1320</v>
      </c>
      <c r="D886" s="216" t="s">
        <v>1320</v>
      </c>
      <c r="E886" s="216" t="s">
        <v>505</v>
      </c>
      <c r="F886" s="216" t="s">
        <v>2447</v>
      </c>
      <c r="G886" s="169">
        <v>1</v>
      </c>
      <c r="H886" s="216">
        <v>0</v>
      </c>
      <c r="I886" s="216" t="s">
        <v>506</v>
      </c>
      <c r="J886" s="216">
        <v>0</v>
      </c>
      <c r="K886" s="216">
        <v>16</v>
      </c>
      <c r="L886" s="216">
        <v>0</v>
      </c>
      <c r="M886" s="216">
        <v>0</v>
      </c>
      <c r="N886" s="216">
        <v>0</v>
      </c>
      <c r="O886" s="216">
        <v>0</v>
      </c>
      <c r="P886" s="216">
        <v>1</v>
      </c>
      <c r="Q886" s="216">
        <v>1</v>
      </c>
      <c r="R886" s="216">
        <v>0</v>
      </c>
      <c r="S886" s="253" t="s">
        <v>1325</v>
      </c>
      <c r="T886" s="253">
        <v>107</v>
      </c>
      <c r="U886" s="259" t="s">
        <v>2597</v>
      </c>
      <c r="V886" s="260">
        <v>206</v>
      </c>
      <c r="W886" s="201" t="s">
        <v>505</v>
      </c>
      <c r="X886" s="201">
        <v>0</v>
      </c>
      <c r="Y886" s="216">
        <v>47</v>
      </c>
      <c r="Z886" s="216">
        <v>90179</v>
      </c>
      <c r="AA886" s="216" t="s">
        <v>1159</v>
      </c>
      <c r="AB886" s="228" t="s">
        <v>505</v>
      </c>
      <c r="AC886" s="163">
        <v>90177</v>
      </c>
      <c r="AD886" s="216"/>
      <c r="AE886" s="216"/>
      <c r="AF886" s="216"/>
      <c r="AG886" s="216"/>
      <c r="AH886" s="216"/>
      <c r="AI886" s="216"/>
      <c r="AJ886" s="216"/>
      <c r="AK886" s="216"/>
    </row>
    <row r="887" spans="1:37" s="182" customFormat="1">
      <c r="A887" s="216"/>
      <c r="B887" s="208">
        <v>90179</v>
      </c>
      <c r="C887" s="216" t="s">
        <v>1320</v>
      </c>
      <c r="D887" s="216" t="s">
        <v>1320</v>
      </c>
      <c r="E887" s="216" t="s">
        <v>505</v>
      </c>
      <c r="F887" s="216" t="s">
        <v>2448</v>
      </c>
      <c r="G887" s="169">
        <v>1</v>
      </c>
      <c r="H887" s="216">
        <v>0</v>
      </c>
      <c r="I887" s="216" t="s">
        <v>506</v>
      </c>
      <c r="J887" s="216">
        <v>0</v>
      </c>
      <c r="K887" s="216">
        <v>16</v>
      </c>
      <c r="L887" s="216">
        <v>0</v>
      </c>
      <c r="M887" s="216">
        <v>0</v>
      </c>
      <c r="N887" s="216">
        <v>0</v>
      </c>
      <c r="O887" s="216">
        <v>0</v>
      </c>
      <c r="P887" s="216">
        <v>1</v>
      </c>
      <c r="Q887" s="216">
        <v>1</v>
      </c>
      <c r="R887" s="216">
        <v>0</v>
      </c>
      <c r="S887" s="253" t="s">
        <v>1325</v>
      </c>
      <c r="T887" s="253">
        <v>1112</v>
      </c>
      <c r="U887" s="261" t="s">
        <v>1159</v>
      </c>
      <c r="V887" s="262">
        <v>5000</v>
      </c>
      <c r="W887" s="201" t="s">
        <v>505</v>
      </c>
      <c r="X887" s="201">
        <v>0</v>
      </c>
      <c r="Y887" s="216">
        <v>52</v>
      </c>
      <c r="Z887" s="216">
        <v>90180</v>
      </c>
      <c r="AA887" s="216" t="s">
        <v>1158</v>
      </c>
      <c r="AB887" s="228" t="s">
        <v>505</v>
      </c>
      <c r="AC887" s="163">
        <v>90178</v>
      </c>
      <c r="AD887" s="216"/>
      <c r="AE887" s="216"/>
      <c r="AF887" s="216"/>
      <c r="AG887" s="216"/>
      <c r="AH887" s="216"/>
      <c r="AI887" s="216"/>
      <c r="AJ887" s="216"/>
      <c r="AK887" s="216"/>
    </row>
    <row r="888" spans="1:37" s="182" customFormat="1">
      <c r="A888" s="216"/>
      <c r="B888" s="208">
        <v>90180</v>
      </c>
      <c r="C888" s="216" t="s">
        <v>1320</v>
      </c>
      <c r="D888" s="216" t="s">
        <v>1320</v>
      </c>
      <c r="E888" s="216" t="s">
        <v>505</v>
      </c>
      <c r="F888" s="216" t="s">
        <v>2449</v>
      </c>
      <c r="G888" s="169">
        <v>1</v>
      </c>
      <c r="H888" s="216">
        <v>0</v>
      </c>
      <c r="I888" s="216" t="s">
        <v>506</v>
      </c>
      <c r="J888" s="216">
        <v>0</v>
      </c>
      <c r="K888" s="216">
        <v>16</v>
      </c>
      <c r="L888" s="216">
        <v>0</v>
      </c>
      <c r="M888" s="216">
        <v>0</v>
      </c>
      <c r="N888" s="216">
        <v>0</v>
      </c>
      <c r="O888" s="216">
        <v>0</v>
      </c>
      <c r="P888" s="216">
        <v>1</v>
      </c>
      <c r="Q888" s="216">
        <v>1</v>
      </c>
      <c r="R888" s="216">
        <v>0</v>
      </c>
      <c r="S888" s="253" t="s">
        <v>882</v>
      </c>
      <c r="T888" s="253">
        <v>550</v>
      </c>
      <c r="U888" s="261" t="s">
        <v>1158</v>
      </c>
      <c r="V888" s="262">
        <v>12</v>
      </c>
      <c r="W888" s="201" t="s">
        <v>505</v>
      </c>
      <c r="X888" s="201">
        <v>0</v>
      </c>
      <c r="Y888" s="216">
        <v>51</v>
      </c>
      <c r="Z888" s="216">
        <v>90181</v>
      </c>
      <c r="AA888" s="216" t="s">
        <v>1761</v>
      </c>
      <c r="AB888" s="228" t="s">
        <v>505</v>
      </c>
      <c r="AC888" s="163">
        <v>90179</v>
      </c>
      <c r="AD888" s="216"/>
      <c r="AE888" s="216"/>
      <c r="AF888" s="216"/>
      <c r="AG888" s="216"/>
      <c r="AH888" s="216"/>
      <c r="AI888" s="216"/>
      <c r="AJ888" s="216"/>
      <c r="AK888" s="216"/>
    </row>
    <row r="889" spans="1:37" s="183" customFormat="1">
      <c r="A889" s="216"/>
      <c r="B889" s="208">
        <v>90181</v>
      </c>
      <c r="C889" s="216" t="s">
        <v>1320</v>
      </c>
      <c r="D889" s="216" t="s">
        <v>1320</v>
      </c>
      <c r="E889" s="216" t="s">
        <v>505</v>
      </c>
      <c r="F889" s="216" t="s">
        <v>2450</v>
      </c>
      <c r="G889" s="169">
        <v>1</v>
      </c>
      <c r="H889" s="216">
        <v>0</v>
      </c>
      <c r="I889" s="216" t="s">
        <v>506</v>
      </c>
      <c r="J889" s="216">
        <v>0</v>
      </c>
      <c r="K889" s="216">
        <v>16</v>
      </c>
      <c r="L889" s="216">
        <v>0</v>
      </c>
      <c r="M889" s="216">
        <v>0</v>
      </c>
      <c r="N889" s="216">
        <v>0</v>
      </c>
      <c r="O889" s="216">
        <v>0</v>
      </c>
      <c r="P889" s="216">
        <v>1</v>
      </c>
      <c r="Q889" s="216">
        <v>1</v>
      </c>
      <c r="R889" s="216">
        <v>0</v>
      </c>
      <c r="S889" s="253" t="s">
        <v>883</v>
      </c>
      <c r="T889" s="253">
        <v>30</v>
      </c>
      <c r="U889" s="261" t="s">
        <v>1761</v>
      </c>
      <c r="V889" s="262">
        <v>4</v>
      </c>
      <c r="W889" s="201" t="s">
        <v>505</v>
      </c>
      <c r="X889" s="201">
        <v>0</v>
      </c>
      <c r="Y889" s="216">
        <v>54</v>
      </c>
      <c r="Z889" s="216">
        <v>90182</v>
      </c>
      <c r="AA889" s="216" t="s">
        <v>1159</v>
      </c>
      <c r="AB889" s="228" t="s">
        <v>505</v>
      </c>
      <c r="AC889" s="163">
        <v>90180</v>
      </c>
      <c r="AD889" s="216"/>
      <c r="AE889" s="216"/>
      <c r="AF889" s="216"/>
      <c r="AG889" s="216"/>
      <c r="AH889" s="216"/>
      <c r="AI889" s="216"/>
      <c r="AJ889" s="216"/>
      <c r="AK889" s="216"/>
    </row>
    <row r="890" spans="1:37" s="183" customFormat="1">
      <c r="A890" s="216"/>
      <c r="B890" s="208">
        <v>90182</v>
      </c>
      <c r="C890" s="216" t="s">
        <v>1320</v>
      </c>
      <c r="D890" s="216" t="s">
        <v>1320</v>
      </c>
      <c r="E890" s="216" t="s">
        <v>505</v>
      </c>
      <c r="F890" s="216" t="s">
        <v>2451</v>
      </c>
      <c r="G890" s="169">
        <v>1</v>
      </c>
      <c r="H890" s="216">
        <v>0</v>
      </c>
      <c r="I890" s="216" t="s">
        <v>506</v>
      </c>
      <c r="J890" s="216">
        <v>0</v>
      </c>
      <c r="K890" s="216">
        <v>16</v>
      </c>
      <c r="L890" s="216">
        <v>0</v>
      </c>
      <c r="M890" s="216">
        <v>0</v>
      </c>
      <c r="N890" s="216">
        <v>0</v>
      </c>
      <c r="O890" s="216">
        <v>0</v>
      </c>
      <c r="P890" s="216">
        <v>1</v>
      </c>
      <c r="Q890" s="216">
        <v>1</v>
      </c>
      <c r="R890" s="216">
        <v>0</v>
      </c>
      <c r="S890" s="253" t="s">
        <v>882</v>
      </c>
      <c r="T890" s="253">
        <v>550</v>
      </c>
      <c r="U890" s="261" t="s">
        <v>1159</v>
      </c>
      <c r="V890" s="262">
        <v>4000</v>
      </c>
      <c r="W890" s="201" t="s">
        <v>505</v>
      </c>
      <c r="X890" s="201">
        <v>0</v>
      </c>
      <c r="Y890" s="216">
        <v>52</v>
      </c>
      <c r="Z890" s="216">
        <v>90183</v>
      </c>
      <c r="AA890" s="216" t="s">
        <v>1166</v>
      </c>
      <c r="AB890" s="228" t="s">
        <v>505</v>
      </c>
      <c r="AC890" s="163">
        <v>90181</v>
      </c>
      <c r="AD890" s="216"/>
      <c r="AE890" s="216"/>
      <c r="AF890" s="216"/>
      <c r="AG890" s="216"/>
      <c r="AH890" s="216"/>
      <c r="AI890" s="216"/>
      <c r="AJ890" s="216"/>
      <c r="AK890" s="216"/>
    </row>
    <row r="891" spans="1:37" s="182" customFormat="1">
      <c r="A891" s="216"/>
      <c r="B891" s="208">
        <v>90183</v>
      </c>
      <c r="C891" s="216" t="s">
        <v>1320</v>
      </c>
      <c r="D891" s="216" t="s">
        <v>1320</v>
      </c>
      <c r="E891" s="216" t="s">
        <v>505</v>
      </c>
      <c r="F891" s="216" t="s">
        <v>2452</v>
      </c>
      <c r="G891" s="169">
        <v>1</v>
      </c>
      <c r="H891" s="216">
        <v>0</v>
      </c>
      <c r="I891" s="216" t="s">
        <v>506</v>
      </c>
      <c r="J891" s="216">
        <v>0</v>
      </c>
      <c r="K891" s="216">
        <v>16</v>
      </c>
      <c r="L891" s="216">
        <v>0</v>
      </c>
      <c r="M891" s="216">
        <v>0</v>
      </c>
      <c r="N891" s="216">
        <v>0</v>
      </c>
      <c r="O891" s="216">
        <v>0</v>
      </c>
      <c r="P891" s="216">
        <v>1</v>
      </c>
      <c r="Q891" s="216">
        <v>1</v>
      </c>
      <c r="R891" s="216">
        <v>0</v>
      </c>
      <c r="S891" s="253" t="s">
        <v>1325</v>
      </c>
      <c r="T891" s="253">
        <v>1025</v>
      </c>
      <c r="U891" s="261" t="s">
        <v>1166</v>
      </c>
      <c r="V891" s="262">
        <v>70</v>
      </c>
      <c r="W891" s="201" t="s">
        <v>505</v>
      </c>
      <c r="X891" s="201">
        <v>0</v>
      </c>
      <c r="Y891" s="216">
        <v>55</v>
      </c>
      <c r="Z891" s="216">
        <v>90184</v>
      </c>
      <c r="AA891" s="216" t="s">
        <v>1159</v>
      </c>
      <c r="AB891" s="228" t="s">
        <v>505</v>
      </c>
      <c r="AC891" s="163">
        <v>90182</v>
      </c>
      <c r="AD891" s="216"/>
      <c r="AE891" s="216"/>
      <c r="AF891" s="216"/>
      <c r="AG891" s="216"/>
      <c r="AH891" s="216"/>
      <c r="AI891" s="216"/>
      <c r="AJ891" s="216"/>
      <c r="AK891" s="216"/>
    </row>
    <row r="892" spans="1:37" s="183" customFormat="1">
      <c r="A892" s="216"/>
      <c r="B892" s="208">
        <v>90184</v>
      </c>
      <c r="C892" s="216" t="s">
        <v>1320</v>
      </c>
      <c r="D892" s="216" t="s">
        <v>1320</v>
      </c>
      <c r="E892" s="216" t="s">
        <v>505</v>
      </c>
      <c r="F892" s="216" t="s">
        <v>2453</v>
      </c>
      <c r="G892" s="169">
        <v>1</v>
      </c>
      <c r="H892" s="216">
        <v>0</v>
      </c>
      <c r="I892" s="216" t="s">
        <v>506</v>
      </c>
      <c r="J892" s="216">
        <v>0</v>
      </c>
      <c r="K892" s="216">
        <v>16</v>
      </c>
      <c r="L892" s="216">
        <v>0</v>
      </c>
      <c r="M892" s="216">
        <v>0</v>
      </c>
      <c r="N892" s="216">
        <v>0</v>
      </c>
      <c r="O892" s="216">
        <v>0</v>
      </c>
      <c r="P892" s="216">
        <v>1</v>
      </c>
      <c r="Q892" s="216">
        <v>1</v>
      </c>
      <c r="R892" s="216">
        <v>0</v>
      </c>
      <c r="S892" s="253" t="s">
        <v>1325</v>
      </c>
      <c r="T892" s="263">
        <v>1201</v>
      </c>
      <c r="U892" s="261" t="s">
        <v>1159</v>
      </c>
      <c r="V892" s="262">
        <v>5000</v>
      </c>
      <c r="W892" s="201" t="s">
        <v>505</v>
      </c>
      <c r="X892" s="201">
        <v>0</v>
      </c>
      <c r="Y892" s="216">
        <v>52</v>
      </c>
      <c r="Z892" s="216">
        <v>90185</v>
      </c>
      <c r="AA892" s="216" t="s">
        <v>1158</v>
      </c>
      <c r="AB892" s="228" t="s">
        <v>505</v>
      </c>
      <c r="AC892" s="163">
        <v>90183</v>
      </c>
      <c r="AD892" s="216"/>
      <c r="AE892" s="216"/>
      <c r="AF892" s="216"/>
      <c r="AG892" s="216"/>
      <c r="AH892" s="216"/>
      <c r="AI892" s="216"/>
      <c r="AJ892" s="216"/>
      <c r="AK892" s="216"/>
    </row>
    <row r="893" spans="1:37" s="182" customFormat="1">
      <c r="A893" s="216"/>
      <c r="B893" s="208">
        <v>90185</v>
      </c>
      <c r="C893" s="216" t="s">
        <v>1320</v>
      </c>
      <c r="D893" s="216" t="s">
        <v>1320</v>
      </c>
      <c r="E893" s="216" t="s">
        <v>505</v>
      </c>
      <c r="F893" s="216" t="s">
        <v>2454</v>
      </c>
      <c r="G893" s="169">
        <v>1</v>
      </c>
      <c r="H893" s="216">
        <v>0</v>
      </c>
      <c r="I893" s="216" t="s">
        <v>506</v>
      </c>
      <c r="J893" s="216">
        <v>0</v>
      </c>
      <c r="K893" s="216">
        <v>16</v>
      </c>
      <c r="L893" s="216">
        <v>0</v>
      </c>
      <c r="M893" s="216">
        <v>0</v>
      </c>
      <c r="N893" s="216">
        <v>0</v>
      </c>
      <c r="O893" s="216">
        <v>0</v>
      </c>
      <c r="P893" s="216">
        <v>1</v>
      </c>
      <c r="Q893" s="216">
        <v>1</v>
      </c>
      <c r="R893" s="216">
        <v>0</v>
      </c>
      <c r="S893" s="253" t="s">
        <v>882</v>
      </c>
      <c r="T893" s="253">
        <v>550</v>
      </c>
      <c r="U893" s="261" t="s">
        <v>1158</v>
      </c>
      <c r="V893" s="262">
        <v>12</v>
      </c>
      <c r="W893" s="201" t="s">
        <v>505</v>
      </c>
      <c r="X893" s="201">
        <v>0</v>
      </c>
      <c r="Y893" s="216">
        <v>51</v>
      </c>
      <c r="Z893" s="216">
        <v>90186</v>
      </c>
      <c r="AA893" s="216" t="s">
        <v>1161</v>
      </c>
      <c r="AB893" s="228" t="s">
        <v>505</v>
      </c>
      <c r="AC893" s="163">
        <v>90184</v>
      </c>
      <c r="AD893" s="216"/>
      <c r="AE893" s="216"/>
      <c r="AF893" s="216"/>
      <c r="AG893" s="216"/>
      <c r="AH893" s="216"/>
      <c r="AI893" s="216"/>
      <c r="AJ893" s="216"/>
      <c r="AK893" s="216"/>
    </row>
    <row r="894" spans="1:37" s="182" customFormat="1">
      <c r="A894" s="216"/>
      <c r="B894" s="208">
        <v>90186</v>
      </c>
      <c r="C894" s="216" t="s">
        <v>1320</v>
      </c>
      <c r="D894" s="216" t="s">
        <v>1320</v>
      </c>
      <c r="E894" s="216" t="s">
        <v>505</v>
      </c>
      <c r="F894" s="216" t="s">
        <v>2455</v>
      </c>
      <c r="G894" s="169">
        <v>1</v>
      </c>
      <c r="H894" s="216">
        <v>0</v>
      </c>
      <c r="I894" s="216" t="s">
        <v>506</v>
      </c>
      <c r="J894" s="216">
        <v>0</v>
      </c>
      <c r="K894" s="216">
        <v>16</v>
      </c>
      <c r="L894" s="216">
        <v>0</v>
      </c>
      <c r="M894" s="216">
        <v>0</v>
      </c>
      <c r="N894" s="216">
        <v>0</v>
      </c>
      <c r="O894" s="216">
        <v>0</v>
      </c>
      <c r="P894" s="216">
        <v>1</v>
      </c>
      <c r="Q894" s="216">
        <v>1</v>
      </c>
      <c r="R894" s="216">
        <v>0</v>
      </c>
      <c r="S894" s="253" t="s">
        <v>884</v>
      </c>
      <c r="T894" s="253">
        <v>20</v>
      </c>
      <c r="U894" s="261" t="s">
        <v>1161</v>
      </c>
      <c r="V894" s="262">
        <v>160</v>
      </c>
      <c r="W894" s="201" t="s">
        <v>505</v>
      </c>
      <c r="X894" s="201">
        <v>0</v>
      </c>
      <c r="Y894" s="216">
        <v>53</v>
      </c>
      <c r="Z894" s="216">
        <v>90187</v>
      </c>
      <c r="AA894" s="216" t="s">
        <v>1166</v>
      </c>
      <c r="AB894" s="228" t="s">
        <v>505</v>
      </c>
      <c r="AC894" s="163">
        <v>90185</v>
      </c>
      <c r="AD894" s="216"/>
      <c r="AE894" s="216"/>
      <c r="AF894" s="216"/>
      <c r="AG894" s="216"/>
      <c r="AH894" s="216"/>
      <c r="AI894" s="216"/>
      <c r="AJ894" s="216"/>
      <c r="AK894" s="216"/>
    </row>
    <row r="895" spans="1:37" s="182" customFormat="1">
      <c r="A895" s="216"/>
      <c r="B895" s="208">
        <v>90187</v>
      </c>
      <c r="C895" s="216" t="s">
        <v>1320</v>
      </c>
      <c r="D895" s="216" t="s">
        <v>1320</v>
      </c>
      <c r="E895" s="216" t="s">
        <v>505</v>
      </c>
      <c r="F895" s="216" t="s">
        <v>2456</v>
      </c>
      <c r="G895" s="169">
        <v>1</v>
      </c>
      <c r="H895" s="216">
        <v>0</v>
      </c>
      <c r="I895" s="216" t="s">
        <v>506</v>
      </c>
      <c r="J895" s="216">
        <v>0</v>
      </c>
      <c r="K895" s="216">
        <v>16</v>
      </c>
      <c r="L895" s="216">
        <v>0</v>
      </c>
      <c r="M895" s="216">
        <v>0</v>
      </c>
      <c r="N895" s="216">
        <v>0</v>
      </c>
      <c r="O895" s="216">
        <v>0</v>
      </c>
      <c r="P895" s="216">
        <v>1</v>
      </c>
      <c r="Q895" s="216">
        <v>1</v>
      </c>
      <c r="R895" s="216">
        <v>0</v>
      </c>
      <c r="S895" s="253" t="s">
        <v>883</v>
      </c>
      <c r="T895" s="253">
        <v>30</v>
      </c>
      <c r="U895" s="261" t="s">
        <v>1166</v>
      </c>
      <c r="V895" s="262">
        <v>90</v>
      </c>
      <c r="W895" s="201" t="s">
        <v>505</v>
      </c>
      <c r="X895" s="201">
        <v>0</v>
      </c>
      <c r="Y895" s="216">
        <v>55</v>
      </c>
      <c r="Z895" s="216">
        <v>90188</v>
      </c>
      <c r="AA895" s="216" t="s">
        <v>1761</v>
      </c>
      <c r="AB895" s="228" t="s">
        <v>505</v>
      </c>
      <c r="AC895" s="163">
        <v>90186</v>
      </c>
      <c r="AD895" s="216"/>
      <c r="AE895" s="216"/>
      <c r="AF895" s="216"/>
      <c r="AG895" s="216"/>
      <c r="AH895" s="216"/>
      <c r="AI895" s="216"/>
      <c r="AJ895" s="216"/>
      <c r="AK895" s="216"/>
    </row>
    <row r="896" spans="1:37" s="182" customFormat="1">
      <c r="A896" s="216"/>
      <c r="B896" s="208">
        <v>90188</v>
      </c>
      <c r="C896" s="216" t="s">
        <v>1320</v>
      </c>
      <c r="D896" s="216" t="s">
        <v>1320</v>
      </c>
      <c r="E896" s="216" t="s">
        <v>505</v>
      </c>
      <c r="F896" s="216" t="s">
        <v>2457</v>
      </c>
      <c r="G896" s="169">
        <v>1</v>
      </c>
      <c r="H896" s="216">
        <v>0</v>
      </c>
      <c r="I896" s="216" t="s">
        <v>506</v>
      </c>
      <c r="J896" s="216">
        <v>0</v>
      </c>
      <c r="K896" s="216">
        <v>16</v>
      </c>
      <c r="L896" s="216">
        <v>0</v>
      </c>
      <c r="M896" s="216">
        <v>0</v>
      </c>
      <c r="N896" s="216">
        <v>0</v>
      </c>
      <c r="O896" s="216">
        <v>0</v>
      </c>
      <c r="P896" s="216">
        <v>1</v>
      </c>
      <c r="Q896" s="216">
        <v>1</v>
      </c>
      <c r="R896" s="216">
        <v>0</v>
      </c>
      <c r="S896" s="253" t="s">
        <v>1325</v>
      </c>
      <c r="T896" s="263">
        <v>1201</v>
      </c>
      <c r="U896" s="261" t="s">
        <v>1761</v>
      </c>
      <c r="V896" s="262">
        <v>4</v>
      </c>
      <c r="W896" s="201" t="s">
        <v>505</v>
      </c>
      <c r="X896" s="201">
        <v>0</v>
      </c>
      <c r="Y896" s="216">
        <v>54</v>
      </c>
      <c r="Z896" s="216">
        <v>90189</v>
      </c>
      <c r="AA896" s="216" t="s">
        <v>1159</v>
      </c>
      <c r="AB896" s="228" t="s">
        <v>505</v>
      </c>
      <c r="AC896" s="163">
        <v>90187</v>
      </c>
      <c r="AD896" s="216"/>
      <c r="AE896" s="216"/>
      <c r="AF896" s="216"/>
      <c r="AG896" s="216"/>
      <c r="AH896" s="216"/>
      <c r="AI896" s="216"/>
      <c r="AJ896" s="216"/>
      <c r="AK896" s="216"/>
    </row>
    <row r="897" spans="1:37" s="182" customFormat="1">
      <c r="A897" s="216"/>
      <c r="B897" s="208">
        <v>90189</v>
      </c>
      <c r="C897" s="216" t="s">
        <v>1320</v>
      </c>
      <c r="D897" s="216" t="s">
        <v>1320</v>
      </c>
      <c r="E897" s="216" t="s">
        <v>505</v>
      </c>
      <c r="F897" s="216" t="s">
        <v>2458</v>
      </c>
      <c r="G897" s="169">
        <v>1</v>
      </c>
      <c r="H897" s="216">
        <v>0</v>
      </c>
      <c r="I897" s="216" t="s">
        <v>506</v>
      </c>
      <c r="J897" s="216">
        <v>0</v>
      </c>
      <c r="K897" s="216">
        <v>16</v>
      </c>
      <c r="L897" s="216">
        <v>0</v>
      </c>
      <c r="M897" s="216">
        <v>0</v>
      </c>
      <c r="N897" s="216">
        <v>0</v>
      </c>
      <c r="O897" s="216">
        <v>0</v>
      </c>
      <c r="P897" s="216">
        <v>1</v>
      </c>
      <c r="Q897" s="216">
        <v>1</v>
      </c>
      <c r="R897" s="216">
        <v>0</v>
      </c>
      <c r="S897" s="253" t="s">
        <v>882</v>
      </c>
      <c r="T897" s="253">
        <v>550</v>
      </c>
      <c r="U897" s="261" t="s">
        <v>1159</v>
      </c>
      <c r="V897" s="262">
        <v>4000</v>
      </c>
      <c r="W897" s="201" t="s">
        <v>505</v>
      </c>
      <c r="X897" s="201">
        <v>0</v>
      </c>
      <c r="Y897" s="216">
        <v>52</v>
      </c>
      <c r="Z897" s="216">
        <v>90190</v>
      </c>
      <c r="AA897" s="216" t="s">
        <v>1158</v>
      </c>
      <c r="AB897" s="228" t="s">
        <v>505</v>
      </c>
      <c r="AC897" s="163">
        <v>90188</v>
      </c>
      <c r="AD897" s="216"/>
      <c r="AE897" s="216"/>
      <c r="AF897" s="216"/>
      <c r="AG897" s="216"/>
      <c r="AH897" s="216"/>
      <c r="AI897" s="216"/>
      <c r="AJ897" s="216"/>
      <c r="AK897" s="216"/>
    </row>
    <row r="898" spans="1:37" s="182" customFormat="1">
      <c r="A898" s="216"/>
      <c r="B898" s="208">
        <v>90190</v>
      </c>
      <c r="C898" s="216" t="s">
        <v>1320</v>
      </c>
      <c r="D898" s="216" t="s">
        <v>1320</v>
      </c>
      <c r="E898" s="216" t="s">
        <v>505</v>
      </c>
      <c r="F898" s="216" t="s">
        <v>2459</v>
      </c>
      <c r="G898" s="169">
        <v>1</v>
      </c>
      <c r="H898" s="216">
        <v>0</v>
      </c>
      <c r="I898" s="216" t="s">
        <v>506</v>
      </c>
      <c r="J898" s="216">
        <v>0</v>
      </c>
      <c r="K898" s="216">
        <v>16</v>
      </c>
      <c r="L898" s="216">
        <v>0</v>
      </c>
      <c r="M898" s="216">
        <v>0</v>
      </c>
      <c r="N898" s="216">
        <v>0</v>
      </c>
      <c r="O898" s="216">
        <v>0</v>
      </c>
      <c r="P898" s="216">
        <v>1</v>
      </c>
      <c r="Q898" s="216">
        <v>1</v>
      </c>
      <c r="R898" s="216">
        <v>0</v>
      </c>
      <c r="S898" s="253" t="s">
        <v>1325</v>
      </c>
      <c r="T898" s="263">
        <v>2101</v>
      </c>
      <c r="U898" s="261" t="s">
        <v>1158</v>
      </c>
      <c r="V898" s="262">
        <v>15</v>
      </c>
      <c r="W898" s="201" t="s">
        <v>505</v>
      </c>
      <c r="X898" s="201">
        <v>0</v>
      </c>
      <c r="Y898" s="216">
        <v>51</v>
      </c>
      <c r="Z898" s="216">
        <v>90191</v>
      </c>
      <c r="AA898" s="203" t="s">
        <v>2597</v>
      </c>
      <c r="AB898" s="228" t="s">
        <v>505</v>
      </c>
      <c r="AC898" s="163">
        <v>90189</v>
      </c>
      <c r="AD898" s="216"/>
      <c r="AE898" s="216"/>
      <c r="AF898" s="216"/>
      <c r="AG898" s="216"/>
      <c r="AH898" s="216"/>
      <c r="AI898" s="216"/>
      <c r="AJ898" s="216"/>
      <c r="AK898" s="216"/>
    </row>
    <row r="899" spans="1:37" s="188" customFormat="1">
      <c r="A899" s="216"/>
      <c r="B899" s="208">
        <v>90191</v>
      </c>
      <c r="C899" s="216" t="s">
        <v>1320</v>
      </c>
      <c r="D899" s="216" t="s">
        <v>1320</v>
      </c>
      <c r="E899" s="216" t="s">
        <v>505</v>
      </c>
      <c r="F899" s="216" t="s">
        <v>2460</v>
      </c>
      <c r="G899" s="169">
        <v>1</v>
      </c>
      <c r="H899" s="216">
        <v>0</v>
      </c>
      <c r="I899" s="216" t="s">
        <v>506</v>
      </c>
      <c r="J899" s="216">
        <v>0</v>
      </c>
      <c r="K899" s="216">
        <v>16</v>
      </c>
      <c r="L899" s="216">
        <v>0</v>
      </c>
      <c r="M899" s="216">
        <v>0</v>
      </c>
      <c r="N899" s="216">
        <v>0</v>
      </c>
      <c r="O899" s="216">
        <v>0</v>
      </c>
      <c r="P899" s="216">
        <v>1</v>
      </c>
      <c r="Q899" s="216">
        <v>1</v>
      </c>
      <c r="R899" s="216">
        <v>0</v>
      </c>
      <c r="S899" s="253" t="s">
        <v>1325</v>
      </c>
      <c r="T899" s="263">
        <v>207</v>
      </c>
      <c r="U899" s="259" t="s">
        <v>2597</v>
      </c>
      <c r="V899" s="260">
        <v>14</v>
      </c>
      <c r="W899" s="201" t="s">
        <v>505</v>
      </c>
      <c r="X899" s="201">
        <v>0</v>
      </c>
      <c r="Y899" s="216">
        <v>47</v>
      </c>
      <c r="Z899" s="216">
        <v>90192</v>
      </c>
      <c r="AA899" s="216" t="s">
        <v>1161</v>
      </c>
      <c r="AB899" s="228" t="s">
        <v>505</v>
      </c>
      <c r="AC899" s="163">
        <v>90190</v>
      </c>
      <c r="AD899" s="216"/>
      <c r="AE899" s="216"/>
      <c r="AF899" s="216"/>
      <c r="AG899" s="216"/>
      <c r="AH899" s="216"/>
      <c r="AI899" s="216"/>
      <c r="AJ899" s="216"/>
      <c r="AK899" s="216"/>
    </row>
    <row r="900" spans="1:37" s="182" customFormat="1">
      <c r="A900" s="216"/>
      <c r="B900" s="208">
        <v>90192</v>
      </c>
      <c r="C900" s="216" t="s">
        <v>1320</v>
      </c>
      <c r="D900" s="216" t="s">
        <v>1320</v>
      </c>
      <c r="E900" s="216" t="s">
        <v>505</v>
      </c>
      <c r="F900" s="216" t="s">
        <v>2461</v>
      </c>
      <c r="G900" s="169">
        <v>1</v>
      </c>
      <c r="H900" s="216">
        <v>0</v>
      </c>
      <c r="I900" s="216" t="s">
        <v>506</v>
      </c>
      <c r="J900" s="216">
        <v>0</v>
      </c>
      <c r="K900" s="216">
        <v>16</v>
      </c>
      <c r="L900" s="216">
        <v>0</v>
      </c>
      <c r="M900" s="216">
        <v>0</v>
      </c>
      <c r="N900" s="216">
        <v>0</v>
      </c>
      <c r="O900" s="216">
        <v>0</v>
      </c>
      <c r="P900" s="216">
        <v>1</v>
      </c>
      <c r="Q900" s="216">
        <v>1</v>
      </c>
      <c r="R900" s="216">
        <v>0</v>
      </c>
      <c r="S900" s="253" t="s">
        <v>882</v>
      </c>
      <c r="T900" s="253">
        <v>550</v>
      </c>
      <c r="U900" s="261" t="s">
        <v>1161</v>
      </c>
      <c r="V900" s="262">
        <v>160</v>
      </c>
      <c r="W900" s="201" t="s">
        <v>505</v>
      </c>
      <c r="X900" s="201">
        <v>0</v>
      </c>
      <c r="Y900" s="216">
        <v>53</v>
      </c>
      <c r="Z900" s="216">
        <v>90193</v>
      </c>
      <c r="AA900" s="216" t="s">
        <v>1158</v>
      </c>
      <c r="AB900" s="228" t="s">
        <v>505</v>
      </c>
      <c r="AC900" s="163">
        <v>90191</v>
      </c>
      <c r="AD900" s="216"/>
      <c r="AE900" s="216"/>
      <c r="AF900" s="216"/>
      <c r="AG900" s="216"/>
      <c r="AH900" s="216"/>
      <c r="AI900" s="216"/>
      <c r="AJ900" s="216"/>
      <c r="AK900" s="216"/>
    </row>
    <row r="901" spans="1:37" s="182" customFormat="1">
      <c r="A901" s="216"/>
      <c r="B901" s="208">
        <v>90193</v>
      </c>
      <c r="C901" s="216" t="s">
        <v>1320</v>
      </c>
      <c r="D901" s="216" t="s">
        <v>1320</v>
      </c>
      <c r="E901" s="216" t="s">
        <v>505</v>
      </c>
      <c r="F901" s="216" t="s">
        <v>2462</v>
      </c>
      <c r="G901" s="169">
        <v>1</v>
      </c>
      <c r="H901" s="216">
        <v>0</v>
      </c>
      <c r="I901" s="216" t="s">
        <v>506</v>
      </c>
      <c r="J901" s="216">
        <v>0</v>
      </c>
      <c r="K901" s="216">
        <v>16</v>
      </c>
      <c r="L901" s="216">
        <v>0</v>
      </c>
      <c r="M901" s="216">
        <v>0</v>
      </c>
      <c r="N901" s="216">
        <v>0</v>
      </c>
      <c r="O901" s="216">
        <v>0</v>
      </c>
      <c r="P901" s="216">
        <v>1</v>
      </c>
      <c r="Q901" s="216">
        <v>1</v>
      </c>
      <c r="R901" s="216">
        <v>0</v>
      </c>
      <c r="S901" s="253" t="s">
        <v>882</v>
      </c>
      <c r="T901" s="253">
        <v>600</v>
      </c>
      <c r="U901" s="264" t="s">
        <v>1158</v>
      </c>
      <c r="V901" s="265">
        <v>15</v>
      </c>
      <c r="W901" s="201" t="s">
        <v>505</v>
      </c>
      <c r="X901" s="201">
        <v>0</v>
      </c>
      <c r="Y901" s="216">
        <v>51</v>
      </c>
      <c r="Z901" s="216">
        <v>90194</v>
      </c>
      <c r="AA901" s="216" t="s">
        <v>1159</v>
      </c>
      <c r="AB901" s="228" t="s">
        <v>505</v>
      </c>
      <c r="AC901" s="163">
        <v>90192</v>
      </c>
      <c r="AD901" s="216"/>
      <c r="AE901" s="216"/>
      <c r="AF901" s="216"/>
      <c r="AG901" s="216"/>
      <c r="AH901" s="216"/>
      <c r="AI901" s="216"/>
      <c r="AJ901" s="216"/>
      <c r="AK901" s="216"/>
    </row>
    <row r="902" spans="1:37" s="182" customFormat="1">
      <c r="A902" s="216"/>
      <c r="B902" s="208">
        <v>90194</v>
      </c>
      <c r="C902" s="216" t="s">
        <v>1320</v>
      </c>
      <c r="D902" s="216" t="s">
        <v>1320</v>
      </c>
      <c r="E902" s="216" t="s">
        <v>505</v>
      </c>
      <c r="F902" s="216" t="s">
        <v>2463</v>
      </c>
      <c r="G902" s="169">
        <v>1</v>
      </c>
      <c r="H902" s="216">
        <v>0</v>
      </c>
      <c r="I902" s="216" t="s">
        <v>506</v>
      </c>
      <c r="J902" s="216">
        <v>0</v>
      </c>
      <c r="K902" s="216">
        <v>16</v>
      </c>
      <c r="L902" s="216">
        <v>0</v>
      </c>
      <c r="M902" s="216">
        <v>0</v>
      </c>
      <c r="N902" s="216">
        <v>0</v>
      </c>
      <c r="O902" s="216">
        <v>0</v>
      </c>
      <c r="P902" s="216">
        <v>1</v>
      </c>
      <c r="Q902" s="216">
        <v>1</v>
      </c>
      <c r="R902" s="216">
        <v>0</v>
      </c>
      <c r="S902" s="253" t="s">
        <v>1325</v>
      </c>
      <c r="T902" s="253">
        <v>811</v>
      </c>
      <c r="U902" s="264" t="s">
        <v>1159</v>
      </c>
      <c r="V902" s="265">
        <v>5000</v>
      </c>
      <c r="W902" s="201" t="s">
        <v>505</v>
      </c>
      <c r="X902" s="201">
        <v>0</v>
      </c>
      <c r="Y902" s="216">
        <v>52</v>
      </c>
      <c r="Z902" s="216">
        <v>90195</v>
      </c>
      <c r="AA902" s="216" t="s">
        <v>1166</v>
      </c>
      <c r="AB902" s="228" t="s">
        <v>505</v>
      </c>
      <c r="AC902" s="163">
        <v>90193</v>
      </c>
      <c r="AD902" s="216"/>
      <c r="AE902" s="216"/>
      <c r="AF902" s="216"/>
      <c r="AG902" s="216"/>
      <c r="AH902" s="216"/>
      <c r="AI902" s="216"/>
      <c r="AJ902" s="216"/>
      <c r="AK902" s="216"/>
    </row>
    <row r="903" spans="1:37" s="182" customFormat="1">
      <c r="A903" s="216"/>
      <c r="B903" s="208">
        <v>90195</v>
      </c>
      <c r="C903" s="216" t="s">
        <v>1320</v>
      </c>
      <c r="D903" s="216" t="s">
        <v>1320</v>
      </c>
      <c r="E903" s="216" t="s">
        <v>505</v>
      </c>
      <c r="F903" s="216" t="s">
        <v>2464</v>
      </c>
      <c r="G903" s="169">
        <v>1</v>
      </c>
      <c r="H903" s="216">
        <v>0</v>
      </c>
      <c r="I903" s="216" t="s">
        <v>506</v>
      </c>
      <c r="J903" s="216">
        <v>0</v>
      </c>
      <c r="K903" s="216">
        <v>16</v>
      </c>
      <c r="L903" s="216">
        <v>0</v>
      </c>
      <c r="M903" s="216">
        <v>0</v>
      </c>
      <c r="N903" s="216">
        <v>0</v>
      </c>
      <c r="O903" s="216">
        <v>0</v>
      </c>
      <c r="P903" s="216">
        <v>1</v>
      </c>
      <c r="Q903" s="216">
        <v>1</v>
      </c>
      <c r="R903" s="216">
        <v>0</v>
      </c>
      <c r="S903" s="253" t="s">
        <v>1325</v>
      </c>
      <c r="T903" s="253">
        <v>711</v>
      </c>
      <c r="U903" s="264" t="s">
        <v>1166</v>
      </c>
      <c r="V903" s="265">
        <v>70</v>
      </c>
      <c r="W903" s="201" t="s">
        <v>505</v>
      </c>
      <c r="X903" s="201">
        <v>0</v>
      </c>
      <c r="Y903" s="216">
        <v>55</v>
      </c>
      <c r="Z903" s="216">
        <v>90196</v>
      </c>
      <c r="AA903" s="216" t="s">
        <v>1761</v>
      </c>
      <c r="AB903" s="228" t="s">
        <v>505</v>
      </c>
      <c r="AC903" s="163">
        <v>90194</v>
      </c>
      <c r="AD903" s="216"/>
      <c r="AE903" s="216"/>
      <c r="AF903" s="216"/>
      <c r="AG903" s="216"/>
      <c r="AH903" s="216"/>
      <c r="AI903" s="216"/>
      <c r="AJ903" s="216"/>
      <c r="AK903" s="216"/>
    </row>
    <row r="904" spans="1:37" s="182" customFormat="1">
      <c r="A904" s="216"/>
      <c r="B904" s="208">
        <v>90196</v>
      </c>
      <c r="C904" s="216" t="s">
        <v>1320</v>
      </c>
      <c r="D904" s="216" t="s">
        <v>1320</v>
      </c>
      <c r="E904" s="216" t="s">
        <v>505</v>
      </c>
      <c r="F904" s="216" t="s">
        <v>2465</v>
      </c>
      <c r="G904" s="169">
        <v>1</v>
      </c>
      <c r="H904" s="216">
        <v>0</v>
      </c>
      <c r="I904" s="216" t="s">
        <v>506</v>
      </c>
      <c r="J904" s="216">
        <v>0</v>
      </c>
      <c r="K904" s="216">
        <v>16</v>
      </c>
      <c r="L904" s="216">
        <v>0</v>
      </c>
      <c r="M904" s="216">
        <v>0</v>
      </c>
      <c r="N904" s="216">
        <v>0</v>
      </c>
      <c r="O904" s="216">
        <v>0</v>
      </c>
      <c r="P904" s="216">
        <v>1</v>
      </c>
      <c r="Q904" s="216">
        <v>1</v>
      </c>
      <c r="R904" s="216">
        <v>0</v>
      </c>
      <c r="S904" s="253" t="s">
        <v>882</v>
      </c>
      <c r="T904" s="253">
        <v>600</v>
      </c>
      <c r="U904" s="264" t="s">
        <v>1761</v>
      </c>
      <c r="V904" s="265">
        <v>4</v>
      </c>
      <c r="W904" s="201" t="s">
        <v>505</v>
      </c>
      <c r="X904" s="201">
        <v>0</v>
      </c>
      <c r="Y904" s="216">
        <v>54</v>
      </c>
      <c r="Z904" s="216">
        <v>90197</v>
      </c>
      <c r="AA904" s="216" t="s">
        <v>1166</v>
      </c>
      <c r="AB904" s="228" t="s">
        <v>505</v>
      </c>
      <c r="AC904" s="163">
        <v>90195</v>
      </c>
      <c r="AD904" s="216"/>
      <c r="AE904" s="216"/>
      <c r="AF904" s="216"/>
      <c r="AG904" s="216"/>
      <c r="AH904" s="216"/>
      <c r="AI904" s="216"/>
      <c r="AJ904" s="216"/>
      <c r="AK904" s="216"/>
    </row>
    <row r="905" spans="1:37" s="182" customFormat="1">
      <c r="A905" s="216"/>
      <c r="B905" s="208">
        <v>90197</v>
      </c>
      <c r="C905" s="216" t="s">
        <v>1320</v>
      </c>
      <c r="D905" s="216" t="s">
        <v>1320</v>
      </c>
      <c r="E905" s="216" t="s">
        <v>505</v>
      </c>
      <c r="F905" s="216" t="s">
        <v>2466</v>
      </c>
      <c r="G905" s="169">
        <v>1</v>
      </c>
      <c r="H905" s="216">
        <v>0</v>
      </c>
      <c r="I905" s="216" t="s">
        <v>506</v>
      </c>
      <c r="J905" s="216">
        <v>0</v>
      </c>
      <c r="K905" s="216">
        <v>16</v>
      </c>
      <c r="L905" s="216">
        <v>0</v>
      </c>
      <c r="M905" s="216">
        <v>0</v>
      </c>
      <c r="N905" s="216">
        <v>0</v>
      </c>
      <c r="O905" s="216">
        <v>0</v>
      </c>
      <c r="P905" s="216">
        <v>1</v>
      </c>
      <c r="Q905" s="216">
        <v>1</v>
      </c>
      <c r="R905" s="216">
        <v>0</v>
      </c>
      <c r="S905" s="253" t="s">
        <v>884</v>
      </c>
      <c r="T905" s="253">
        <v>30</v>
      </c>
      <c r="U905" s="264" t="s">
        <v>1166</v>
      </c>
      <c r="V905" s="265">
        <v>90</v>
      </c>
      <c r="W905" s="201" t="s">
        <v>505</v>
      </c>
      <c r="X905" s="201">
        <v>0</v>
      </c>
      <c r="Y905" s="216">
        <v>55</v>
      </c>
      <c r="Z905" s="216">
        <v>90198</v>
      </c>
      <c r="AA905" s="216" t="s">
        <v>1161</v>
      </c>
      <c r="AB905" s="228" t="s">
        <v>505</v>
      </c>
      <c r="AC905" s="163">
        <v>90196</v>
      </c>
      <c r="AD905" s="216"/>
      <c r="AE905" s="216"/>
      <c r="AF905" s="216"/>
      <c r="AG905" s="216"/>
      <c r="AH905" s="216"/>
      <c r="AI905" s="216"/>
      <c r="AJ905" s="216"/>
      <c r="AK905" s="216"/>
    </row>
    <row r="906" spans="1:37" s="182" customFormat="1">
      <c r="A906" s="216"/>
      <c r="B906" s="208">
        <v>90198</v>
      </c>
      <c r="C906" s="216" t="s">
        <v>1320</v>
      </c>
      <c r="D906" s="216" t="s">
        <v>1320</v>
      </c>
      <c r="E906" s="216" t="s">
        <v>505</v>
      </c>
      <c r="F906" s="216" t="s">
        <v>2467</v>
      </c>
      <c r="G906" s="169">
        <v>1</v>
      </c>
      <c r="H906" s="216">
        <v>0</v>
      </c>
      <c r="I906" s="216" t="s">
        <v>506</v>
      </c>
      <c r="J906" s="216">
        <v>0</v>
      </c>
      <c r="K906" s="216">
        <v>16</v>
      </c>
      <c r="L906" s="216">
        <v>0</v>
      </c>
      <c r="M906" s="216">
        <v>0</v>
      </c>
      <c r="N906" s="216">
        <v>0</v>
      </c>
      <c r="O906" s="216">
        <v>0</v>
      </c>
      <c r="P906" s="216">
        <v>1</v>
      </c>
      <c r="Q906" s="216">
        <v>1</v>
      </c>
      <c r="R906" s="216">
        <v>0</v>
      </c>
      <c r="S906" s="253" t="s">
        <v>883</v>
      </c>
      <c r="T906" s="253">
        <v>30</v>
      </c>
      <c r="U906" s="264" t="s">
        <v>1161</v>
      </c>
      <c r="V906" s="265">
        <v>320</v>
      </c>
      <c r="W906" s="201" t="s">
        <v>505</v>
      </c>
      <c r="X906" s="201">
        <v>0</v>
      </c>
      <c r="Y906" s="216">
        <v>53</v>
      </c>
      <c r="Z906" s="216">
        <v>90199</v>
      </c>
      <c r="AA906" s="216" t="s">
        <v>1167</v>
      </c>
      <c r="AB906" s="228" t="s">
        <v>505</v>
      </c>
      <c r="AC906" s="163">
        <v>90197</v>
      </c>
      <c r="AD906" s="216"/>
      <c r="AE906" s="216"/>
      <c r="AF906" s="216"/>
      <c r="AG906" s="216"/>
      <c r="AH906" s="216"/>
      <c r="AI906" s="216"/>
      <c r="AJ906" s="216"/>
      <c r="AK906" s="216"/>
    </row>
    <row r="907" spans="1:37" s="182" customFormat="1">
      <c r="A907" s="216"/>
      <c r="B907" s="208">
        <v>90199</v>
      </c>
      <c r="C907" s="216" t="s">
        <v>1320</v>
      </c>
      <c r="D907" s="216" t="s">
        <v>1320</v>
      </c>
      <c r="E907" s="216" t="s">
        <v>505</v>
      </c>
      <c r="F907" s="216" t="s">
        <v>2468</v>
      </c>
      <c r="G907" s="169">
        <v>1</v>
      </c>
      <c r="H907" s="216">
        <v>0</v>
      </c>
      <c r="I907" s="216" t="s">
        <v>506</v>
      </c>
      <c r="J907" s="216">
        <v>0</v>
      </c>
      <c r="K907" s="216">
        <v>16</v>
      </c>
      <c r="L907" s="216">
        <v>0</v>
      </c>
      <c r="M907" s="216">
        <v>0</v>
      </c>
      <c r="N907" s="216">
        <v>0</v>
      </c>
      <c r="O907" s="216">
        <v>0</v>
      </c>
      <c r="P907" s="216">
        <v>1</v>
      </c>
      <c r="Q907" s="216">
        <v>1</v>
      </c>
      <c r="R907" s="216">
        <v>0</v>
      </c>
      <c r="S907" s="253" t="s">
        <v>882</v>
      </c>
      <c r="T907" s="253">
        <v>600</v>
      </c>
      <c r="U907" s="264" t="s">
        <v>1167</v>
      </c>
      <c r="V907" s="265">
        <v>4</v>
      </c>
      <c r="W907" s="201" t="s">
        <v>505</v>
      </c>
      <c r="X907" s="201">
        <v>0</v>
      </c>
      <c r="Y907" s="216">
        <v>56</v>
      </c>
      <c r="Z907" s="216">
        <v>90200</v>
      </c>
      <c r="AA907" s="216" t="s">
        <v>1159</v>
      </c>
      <c r="AB907" s="228" t="s">
        <v>505</v>
      </c>
      <c r="AC907" s="163">
        <v>90198</v>
      </c>
      <c r="AD907" s="216"/>
      <c r="AE907" s="216"/>
      <c r="AF907" s="216"/>
      <c r="AG907" s="216"/>
      <c r="AH907" s="216"/>
      <c r="AI907" s="216"/>
      <c r="AJ907" s="216"/>
      <c r="AK907" s="216"/>
    </row>
    <row r="908" spans="1:37" s="182" customFormat="1">
      <c r="A908" s="216"/>
      <c r="B908" s="208">
        <v>90200</v>
      </c>
      <c r="C908" s="216" t="s">
        <v>1320</v>
      </c>
      <c r="D908" s="216" t="s">
        <v>1320</v>
      </c>
      <c r="E908" s="216" t="s">
        <v>505</v>
      </c>
      <c r="F908" s="216" t="s">
        <v>2469</v>
      </c>
      <c r="G908" s="169">
        <v>1</v>
      </c>
      <c r="H908" s="216">
        <v>0</v>
      </c>
      <c r="I908" s="216" t="s">
        <v>506</v>
      </c>
      <c r="J908" s="216">
        <v>0</v>
      </c>
      <c r="K908" s="216">
        <v>16</v>
      </c>
      <c r="L908" s="216">
        <v>0</v>
      </c>
      <c r="M908" s="216">
        <v>0</v>
      </c>
      <c r="N908" s="216">
        <v>0</v>
      </c>
      <c r="O908" s="216">
        <v>0</v>
      </c>
      <c r="P908" s="216">
        <v>1</v>
      </c>
      <c r="Q908" s="216">
        <v>1</v>
      </c>
      <c r="R908" s="216">
        <v>0</v>
      </c>
      <c r="S908" s="253" t="s">
        <v>1325</v>
      </c>
      <c r="T908" s="263">
        <v>1201</v>
      </c>
      <c r="U908" s="264" t="s">
        <v>1159</v>
      </c>
      <c r="V908" s="265">
        <v>5000</v>
      </c>
      <c r="W908" s="201" t="s">
        <v>505</v>
      </c>
      <c r="X908" s="201">
        <v>0</v>
      </c>
      <c r="Y908" s="216">
        <v>52</v>
      </c>
      <c r="Z908" s="216">
        <v>90201</v>
      </c>
      <c r="AA908" s="203" t="s">
        <v>2597</v>
      </c>
      <c r="AB908" s="228" t="s">
        <v>505</v>
      </c>
      <c r="AC908" s="163">
        <v>90199</v>
      </c>
      <c r="AD908" s="216"/>
      <c r="AE908" s="216"/>
      <c r="AF908" s="216"/>
      <c r="AG908" s="216"/>
      <c r="AH908" s="216"/>
      <c r="AI908" s="216"/>
      <c r="AJ908" s="216"/>
      <c r="AK908" s="216"/>
    </row>
    <row r="909" spans="1:37" s="188" customFormat="1">
      <c r="A909" s="216"/>
      <c r="B909" s="208">
        <v>90201</v>
      </c>
      <c r="C909" s="216" t="s">
        <v>1320</v>
      </c>
      <c r="D909" s="216" t="s">
        <v>1320</v>
      </c>
      <c r="E909" s="216" t="s">
        <v>505</v>
      </c>
      <c r="F909" s="216" t="s">
        <v>2470</v>
      </c>
      <c r="G909" s="169">
        <v>1</v>
      </c>
      <c r="H909" s="216">
        <v>0</v>
      </c>
      <c r="I909" s="216" t="s">
        <v>506</v>
      </c>
      <c r="J909" s="216">
        <v>0</v>
      </c>
      <c r="K909" s="216">
        <v>16</v>
      </c>
      <c r="L909" s="216">
        <v>0</v>
      </c>
      <c r="M909" s="216">
        <v>0</v>
      </c>
      <c r="N909" s="216">
        <v>0</v>
      </c>
      <c r="O909" s="216">
        <v>0</v>
      </c>
      <c r="P909" s="216">
        <v>1</v>
      </c>
      <c r="Q909" s="216">
        <v>1</v>
      </c>
      <c r="R909" s="216">
        <v>0</v>
      </c>
      <c r="S909" s="253" t="s">
        <v>1325</v>
      </c>
      <c r="T909" s="263">
        <v>211</v>
      </c>
      <c r="U909" s="259" t="s">
        <v>2597</v>
      </c>
      <c r="V909" s="260">
        <v>111</v>
      </c>
      <c r="W909" s="201" t="s">
        <v>505</v>
      </c>
      <c r="X909" s="201">
        <v>0</v>
      </c>
      <c r="Y909" s="216">
        <v>48</v>
      </c>
      <c r="Z909" s="216">
        <v>90202</v>
      </c>
      <c r="AA909" s="216" t="s">
        <v>1761</v>
      </c>
      <c r="AB909" s="228" t="s">
        <v>505</v>
      </c>
      <c r="AC909" s="163">
        <v>90200</v>
      </c>
      <c r="AD909" s="216"/>
      <c r="AE909" s="216"/>
      <c r="AF909" s="216"/>
      <c r="AG909" s="216"/>
      <c r="AH909" s="216"/>
      <c r="AI909" s="216"/>
      <c r="AJ909" s="216"/>
      <c r="AK909" s="216"/>
    </row>
    <row r="910" spans="1:37" s="182" customFormat="1">
      <c r="A910" s="216"/>
      <c r="B910" s="208">
        <v>90202</v>
      </c>
      <c r="C910" s="216" t="s">
        <v>1320</v>
      </c>
      <c r="D910" s="216" t="s">
        <v>1320</v>
      </c>
      <c r="E910" s="216" t="s">
        <v>505</v>
      </c>
      <c r="F910" s="216" t="s">
        <v>2471</v>
      </c>
      <c r="G910" s="169">
        <v>1</v>
      </c>
      <c r="H910" s="216">
        <v>0</v>
      </c>
      <c r="I910" s="216" t="s">
        <v>506</v>
      </c>
      <c r="J910" s="216">
        <v>0</v>
      </c>
      <c r="K910" s="216">
        <v>16</v>
      </c>
      <c r="L910" s="216">
        <v>0</v>
      </c>
      <c r="M910" s="216">
        <v>0</v>
      </c>
      <c r="N910" s="216">
        <v>0</v>
      </c>
      <c r="O910" s="216">
        <v>0</v>
      </c>
      <c r="P910" s="216">
        <v>1</v>
      </c>
      <c r="Q910" s="216">
        <v>1</v>
      </c>
      <c r="R910" s="216">
        <v>0</v>
      </c>
      <c r="S910" s="253" t="s">
        <v>1325</v>
      </c>
      <c r="T910" s="263">
        <v>2101</v>
      </c>
      <c r="U910" s="264" t="s">
        <v>1761</v>
      </c>
      <c r="V910" s="265">
        <v>5</v>
      </c>
      <c r="W910" s="201" t="s">
        <v>505</v>
      </c>
      <c r="X910" s="201">
        <v>0</v>
      </c>
      <c r="Y910" s="216">
        <v>54</v>
      </c>
      <c r="Z910" s="216">
        <v>90203</v>
      </c>
      <c r="AA910" s="216" t="s">
        <v>1158</v>
      </c>
      <c r="AB910" s="228" t="s">
        <v>505</v>
      </c>
      <c r="AC910" s="163">
        <v>90201</v>
      </c>
      <c r="AD910" s="216"/>
      <c r="AE910" s="216"/>
      <c r="AF910" s="216"/>
      <c r="AG910" s="216"/>
      <c r="AH910" s="216"/>
      <c r="AI910" s="216"/>
      <c r="AJ910" s="216"/>
      <c r="AK910" s="216"/>
    </row>
    <row r="911" spans="1:37" s="182" customFormat="1">
      <c r="A911" s="216"/>
      <c r="B911" s="208">
        <v>90203</v>
      </c>
      <c r="C911" s="216" t="s">
        <v>1320</v>
      </c>
      <c r="D911" s="216" t="s">
        <v>1320</v>
      </c>
      <c r="E911" s="216" t="s">
        <v>505</v>
      </c>
      <c r="F911" s="216" t="s">
        <v>2472</v>
      </c>
      <c r="G911" s="169">
        <v>1</v>
      </c>
      <c r="H911" s="216">
        <v>0</v>
      </c>
      <c r="I911" s="216" t="s">
        <v>506</v>
      </c>
      <c r="J911" s="216">
        <v>0</v>
      </c>
      <c r="K911" s="216">
        <v>16</v>
      </c>
      <c r="L911" s="216">
        <v>0</v>
      </c>
      <c r="M911" s="216">
        <v>0</v>
      </c>
      <c r="N911" s="216">
        <v>0</v>
      </c>
      <c r="O911" s="216">
        <v>0</v>
      </c>
      <c r="P911" s="216">
        <v>1</v>
      </c>
      <c r="Q911" s="216">
        <v>1</v>
      </c>
      <c r="R911" s="216">
        <v>0</v>
      </c>
      <c r="S911" s="253" t="s">
        <v>882</v>
      </c>
      <c r="T911" s="253">
        <v>600</v>
      </c>
      <c r="U911" s="264" t="s">
        <v>1158</v>
      </c>
      <c r="V911" s="265">
        <v>15</v>
      </c>
      <c r="W911" s="201" t="s">
        <v>505</v>
      </c>
      <c r="X911" s="201">
        <v>0</v>
      </c>
      <c r="Y911" s="216">
        <v>51</v>
      </c>
      <c r="Z911" s="216">
        <v>90204</v>
      </c>
      <c r="AA911" s="216" t="s">
        <v>1159</v>
      </c>
      <c r="AB911" s="228" t="s">
        <v>505</v>
      </c>
      <c r="AC911" s="163">
        <v>90202</v>
      </c>
      <c r="AD911" s="216"/>
      <c r="AE911" s="216"/>
      <c r="AF911" s="216"/>
      <c r="AG911" s="216"/>
      <c r="AH911" s="216"/>
      <c r="AI911" s="216"/>
      <c r="AJ911" s="216"/>
      <c r="AK911" s="216"/>
    </row>
    <row r="912" spans="1:37" s="182" customFormat="1">
      <c r="A912" s="216"/>
      <c r="B912" s="208">
        <v>90204</v>
      </c>
      <c r="C912" s="216" t="s">
        <v>1320</v>
      </c>
      <c r="D912" s="216" t="s">
        <v>1320</v>
      </c>
      <c r="E912" s="216" t="s">
        <v>505</v>
      </c>
      <c r="F912" s="216" t="s">
        <v>2473</v>
      </c>
      <c r="G912" s="169">
        <v>1</v>
      </c>
      <c r="H912" s="216">
        <v>0</v>
      </c>
      <c r="I912" s="216" t="s">
        <v>506</v>
      </c>
      <c r="J912" s="216">
        <v>0</v>
      </c>
      <c r="K912" s="216">
        <v>16</v>
      </c>
      <c r="L912" s="216">
        <v>0</v>
      </c>
      <c r="M912" s="216">
        <v>0</v>
      </c>
      <c r="N912" s="216">
        <v>0</v>
      </c>
      <c r="O912" s="216">
        <v>0</v>
      </c>
      <c r="P912" s="216">
        <v>1</v>
      </c>
      <c r="Q912" s="216">
        <v>1</v>
      </c>
      <c r="R912" s="216">
        <v>0</v>
      </c>
      <c r="S912" s="253" t="s">
        <v>1325</v>
      </c>
      <c r="T912" s="253">
        <v>1025</v>
      </c>
      <c r="U912" s="264" t="s">
        <v>1159</v>
      </c>
      <c r="V912" s="265">
        <v>7000</v>
      </c>
      <c r="W912" s="201" t="s">
        <v>505</v>
      </c>
      <c r="X912" s="201">
        <v>0</v>
      </c>
      <c r="Y912" s="216">
        <v>52</v>
      </c>
      <c r="Z912" s="216">
        <v>90205</v>
      </c>
      <c r="AA912" s="216" t="s">
        <v>1161</v>
      </c>
      <c r="AB912" s="228" t="s">
        <v>505</v>
      </c>
      <c r="AC912" s="163">
        <v>90203</v>
      </c>
      <c r="AD912" s="216"/>
      <c r="AE912" s="216"/>
      <c r="AF912" s="216"/>
      <c r="AG912" s="216"/>
      <c r="AH912" s="216"/>
      <c r="AI912" s="216"/>
      <c r="AJ912" s="216"/>
      <c r="AK912" s="216"/>
    </row>
    <row r="913" spans="1:37" s="182" customFormat="1">
      <c r="A913" s="216"/>
      <c r="B913" s="208">
        <v>90205</v>
      </c>
      <c r="C913" s="216" t="s">
        <v>1320</v>
      </c>
      <c r="D913" s="216" t="s">
        <v>1320</v>
      </c>
      <c r="E913" s="216" t="s">
        <v>505</v>
      </c>
      <c r="F913" s="216" t="s">
        <v>2474</v>
      </c>
      <c r="G913" s="169">
        <v>1</v>
      </c>
      <c r="H913" s="216">
        <v>0</v>
      </c>
      <c r="I913" s="216" t="s">
        <v>506</v>
      </c>
      <c r="J913" s="216">
        <v>0</v>
      </c>
      <c r="K913" s="216">
        <v>16</v>
      </c>
      <c r="L913" s="216">
        <v>0</v>
      </c>
      <c r="M913" s="216">
        <v>0</v>
      </c>
      <c r="N913" s="216">
        <v>0</v>
      </c>
      <c r="O913" s="216">
        <v>0</v>
      </c>
      <c r="P913" s="216">
        <v>1</v>
      </c>
      <c r="Q913" s="216">
        <v>1</v>
      </c>
      <c r="R913" s="216">
        <v>0</v>
      </c>
      <c r="S913" s="253" t="s">
        <v>1325</v>
      </c>
      <c r="T913" s="253">
        <v>811</v>
      </c>
      <c r="U913" s="264" t="s">
        <v>1161</v>
      </c>
      <c r="V913" s="265">
        <v>320</v>
      </c>
      <c r="W913" s="201" t="s">
        <v>505</v>
      </c>
      <c r="X913" s="201">
        <v>0</v>
      </c>
      <c r="Y913" s="216">
        <v>53</v>
      </c>
      <c r="Z913" s="216">
        <v>90206</v>
      </c>
      <c r="AA913" s="216" t="s">
        <v>1167</v>
      </c>
      <c r="AB913" s="228" t="s">
        <v>505</v>
      </c>
      <c r="AC913" s="163">
        <v>90204</v>
      </c>
      <c r="AD913" s="216"/>
      <c r="AE913" s="216"/>
      <c r="AF913" s="216"/>
      <c r="AG913" s="216"/>
      <c r="AH913" s="216"/>
      <c r="AI913" s="216"/>
      <c r="AJ913" s="216"/>
      <c r="AK913" s="216"/>
    </row>
    <row r="914" spans="1:37" s="182" customFormat="1">
      <c r="A914" s="216"/>
      <c r="B914" s="208">
        <v>90206</v>
      </c>
      <c r="C914" s="216" t="s">
        <v>1320</v>
      </c>
      <c r="D914" s="216" t="s">
        <v>1320</v>
      </c>
      <c r="E914" s="216" t="s">
        <v>505</v>
      </c>
      <c r="F914" s="216" t="s">
        <v>2475</v>
      </c>
      <c r="G914" s="169">
        <v>1</v>
      </c>
      <c r="H914" s="216">
        <v>0</v>
      </c>
      <c r="I914" s="216" t="s">
        <v>506</v>
      </c>
      <c r="J914" s="216">
        <v>0</v>
      </c>
      <c r="K914" s="216">
        <v>16</v>
      </c>
      <c r="L914" s="216">
        <v>0</v>
      </c>
      <c r="M914" s="216">
        <v>0</v>
      </c>
      <c r="N914" s="216">
        <v>0</v>
      </c>
      <c r="O914" s="216">
        <v>0</v>
      </c>
      <c r="P914" s="216">
        <v>1</v>
      </c>
      <c r="Q914" s="216">
        <v>1</v>
      </c>
      <c r="R914" s="216">
        <v>0</v>
      </c>
      <c r="S914" s="253" t="s">
        <v>882</v>
      </c>
      <c r="T914" s="253">
        <v>600</v>
      </c>
      <c r="U914" s="264" t="s">
        <v>1167</v>
      </c>
      <c r="V914" s="265">
        <v>4</v>
      </c>
      <c r="W914" s="201" t="s">
        <v>505</v>
      </c>
      <c r="X914" s="201">
        <v>0</v>
      </c>
      <c r="Y914" s="216">
        <v>56</v>
      </c>
      <c r="Z914" s="216">
        <v>90207</v>
      </c>
      <c r="AA914" s="216" t="s">
        <v>1161</v>
      </c>
      <c r="AB914" s="228" t="s">
        <v>505</v>
      </c>
      <c r="AC914" s="163">
        <v>90205</v>
      </c>
      <c r="AD914" s="216"/>
      <c r="AE914" s="216"/>
      <c r="AF914" s="216"/>
      <c r="AG914" s="216"/>
      <c r="AH914" s="216"/>
      <c r="AI914" s="216"/>
      <c r="AJ914" s="216"/>
      <c r="AK914" s="216"/>
    </row>
    <row r="915" spans="1:37" s="182" customFormat="1">
      <c r="A915" s="216"/>
      <c r="B915" s="208">
        <v>90207</v>
      </c>
      <c r="C915" s="216" t="s">
        <v>1320</v>
      </c>
      <c r="D915" s="216" t="s">
        <v>1320</v>
      </c>
      <c r="E915" s="216" t="s">
        <v>505</v>
      </c>
      <c r="F915" s="216" t="s">
        <v>2476</v>
      </c>
      <c r="G915" s="169">
        <v>1</v>
      </c>
      <c r="H915" s="216">
        <v>0</v>
      </c>
      <c r="I915" s="216" t="s">
        <v>506</v>
      </c>
      <c r="J915" s="216">
        <v>0</v>
      </c>
      <c r="K915" s="216">
        <v>16</v>
      </c>
      <c r="L915" s="216">
        <v>0</v>
      </c>
      <c r="M915" s="216">
        <v>0</v>
      </c>
      <c r="N915" s="216">
        <v>0</v>
      </c>
      <c r="O915" s="216">
        <v>0</v>
      </c>
      <c r="P915" s="216">
        <v>1</v>
      </c>
      <c r="Q915" s="216">
        <v>1</v>
      </c>
      <c r="R915" s="216">
        <v>0</v>
      </c>
      <c r="S915" s="253" t="s">
        <v>1325</v>
      </c>
      <c r="T915" s="253">
        <v>1112</v>
      </c>
      <c r="U915" s="264" t="s">
        <v>1161</v>
      </c>
      <c r="V915" s="265">
        <v>640</v>
      </c>
      <c r="W915" s="201" t="s">
        <v>505</v>
      </c>
      <c r="X915" s="201">
        <v>0</v>
      </c>
      <c r="Y915" s="216">
        <v>53</v>
      </c>
      <c r="Z915" s="216">
        <v>90208</v>
      </c>
      <c r="AA915" s="216" t="s">
        <v>1166</v>
      </c>
      <c r="AB915" s="228" t="s">
        <v>505</v>
      </c>
      <c r="AC915" s="163">
        <v>90206</v>
      </c>
      <c r="AD915" s="216"/>
      <c r="AE915" s="216"/>
      <c r="AF915" s="216"/>
      <c r="AG915" s="216"/>
      <c r="AH915" s="216"/>
      <c r="AI915" s="216"/>
      <c r="AJ915" s="216"/>
      <c r="AK915" s="216"/>
    </row>
    <row r="916" spans="1:37" s="182" customFormat="1">
      <c r="A916" s="216"/>
      <c r="B916" s="208">
        <v>90208</v>
      </c>
      <c r="C916" s="216" t="s">
        <v>1320</v>
      </c>
      <c r="D916" s="216" t="s">
        <v>1320</v>
      </c>
      <c r="E916" s="216" t="s">
        <v>505</v>
      </c>
      <c r="F916" s="216" t="s">
        <v>2477</v>
      </c>
      <c r="G916" s="169">
        <v>1</v>
      </c>
      <c r="H916" s="216">
        <v>0</v>
      </c>
      <c r="I916" s="216" t="s">
        <v>506</v>
      </c>
      <c r="J916" s="216">
        <v>0</v>
      </c>
      <c r="K916" s="216">
        <v>16</v>
      </c>
      <c r="L916" s="216">
        <v>0</v>
      </c>
      <c r="M916" s="216">
        <v>0</v>
      </c>
      <c r="N916" s="216">
        <v>0</v>
      </c>
      <c r="O916" s="216">
        <v>0</v>
      </c>
      <c r="P916" s="216">
        <v>1</v>
      </c>
      <c r="Q916" s="216">
        <v>1</v>
      </c>
      <c r="R916" s="216">
        <v>0</v>
      </c>
      <c r="S916" s="253" t="s">
        <v>884</v>
      </c>
      <c r="T916" s="253">
        <v>30</v>
      </c>
      <c r="U916" s="264" t="s">
        <v>1166</v>
      </c>
      <c r="V916" s="265">
        <v>70</v>
      </c>
      <c r="W916" s="201" t="s">
        <v>505</v>
      </c>
      <c r="X916" s="201">
        <v>0</v>
      </c>
      <c r="Y916" s="216">
        <v>55</v>
      </c>
      <c r="Z916" s="216">
        <v>90209</v>
      </c>
      <c r="AA916" s="216" t="s">
        <v>1761</v>
      </c>
      <c r="AB916" s="228" t="s">
        <v>505</v>
      </c>
      <c r="AC916" s="163">
        <v>90207</v>
      </c>
      <c r="AD916" s="216"/>
      <c r="AE916" s="216"/>
      <c r="AF916" s="216"/>
      <c r="AG916" s="216"/>
      <c r="AH916" s="216"/>
      <c r="AI916" s="216"/>
      <c r="AJ916" s="216"/>
      <c r="AK916" s="216"/>
    </row>
    <row r="917" spans="1:37" s="183" customFormat="1">
      <c r="A917" s="216"/>
      <c r="B917" s="208">
        <v>90209</v>
      </c>
      <c r="C917" s="216" t="s">
        <v>1320</v>
      </c>
      <c r="D917" s="216" t="s">
        <v>1320</v>
      </c>
      <c r="E917" s="216" t="s">
        <v>505</v>
      </c>
      <c r="F917" s="216" t="s">
        <v>2478</v>
      </c>
      <c r="G917" s="169">
        <v>1</v>
      </c>
      <c r="H917" s="216">
        <v>0</v>
      </c>
      <c r="I917" s="216" t="s">
        <v>506</v>
      </c>
      <c r="J917" s="216">
        <v>0</v>
      </c>
      <c r="K917" s="216">
        <v>16</v>
      </c>
      <c r="L917" s="216">
        <v>0</v>
      </c>
      <c r="M917" s="216">
        <v>0</v>
      </c>
      <c r="N917" s="216">
        <v>0</v>
      </c>
      <c r="O917" s="216">
        <v>0</v>
      </c>
      <c r="P917" s="216">
        <v>1</v>
      </c>
      <c r="Q917" s="216">
        <v>1</v>
      </c>
      <c r="R917" s="216">
        <v>0</v>
      </c>
      <c r="S917" s="253" t="s">
        <v>882</v>
      </c>
      <c r="T917" s="253">
        <v>600</v>
      </c>
      <c r="U917" s="264" t="s">
        <v>1761</v>
      </c>
      <c r="V917" s="265">
        <v>5</v>
      </c>
      <c r="W917" s="201" t="s">
        <v>505</v>
      </c>
      <c r="X917" s="201">
        <v>0</v>
      </c>
      <c r="Y917" s="216">
        <v>54</v>
      </c>
      <c r="Z917" s="216">
        <v>90210</v>
      </c>
      <c r="AA917" s="216" t="s">
        <v>1159</v>
      </c>
      <c r="AB917" s="228" t="s">
        <v>505</v>
      </c>
      <c r="AC917" s="163">
        <v>90208</v>
      </c>
      <c r="AD917" s="216"/>
      <c r="AE917" s="216"/>
      <c r="AF917" s="216"/>
      <c r="AG917" s="216"/>
      <c r="AH917" s="216"/>
      <c r="AI917" s="216"/>
      <c r="AJ917" s="216"/>
      <c r="AK917" s="216"/>
    </row>
    <row r="918" spans="1:37" s="183" customFormat="1">
      <c r="A918" s="216"/>
      <c r="B918" s="208">
        <v>90210</v>
      </c>
      <c r="C918" s="216" t="s">
        <v>1320</v>
      </c>
      <c r="D918" s="216" t="s">
        <v>1320</v>
      </c>
      <c r="E918" s="216" t="s">
        <v>505</v>
      </c>
      <c r="F918" s="216" t="s">
        <v>2479</v>
      </c>
      <c r="G918" s="169">
        <v>1</v>
      </c>
      <c r="H918" s="216">
        <v>0</v>
      </c>
      <c r="I918" s="216" t="s">
        <v>506</v>
      </c>
      <c r="J918" s="216">
        <v>0</v>
      </c>
      <c r="K918" s="216">
        <v>16</v>
      </c>
      <c r="L918" s="216">
        <v>0</v>
      </c>
      <c r="M918" s="216">
        <v>0</v>
      </c>
      <c r="N918" s="216">
        <v>0</v>
      </c>
      <c r="O918" s="216">
        <v>0</v>
      </c>
      <c r="P918" s="216">
        <v>1</v>
      </c>
      <c r="Q918" s="216">
        <v>1</v>
      </c>
      <c r="R918" s="216">
        <v>0</v>
      </c>
      <c r="S918" s="253" t="s">
        <v>1325</v>
      </c>
      <c r="T918" s="253">
        <v>811</v>
      </c>
      <c r="U918" s="264" t="s">
        <v>1159</v>
      </c>
      <c r="V918" s="265">
        <v>7000</v>
      </c>
      <c r="W918" s="201" t="s">
        <v>505</v>
      </c>
      <c r="X918" s="201">
        <v>0</v>
      </c>
      <c r="Y918" s="216">
        <v>52</v>
      </c>
      <c r="Z918" s="216">
        <v>90211</v>
      </c>
      <c r="AA918" s="216" t="s">
        <v>1158</v>
      </c>
      <c r="AB918" s="228" t="s">
        <v>505</v>
      </c>
      <c r="AC918" s="163">
        <v>90209</v>
      </c>
      <c r="AD918" s="216"/>
      <c r="AE918" s="216"/>
      <c r="AF918" s="216"/>
      <c r="AG918" s="216"/>
      <c r="AH918" s="216"/>
      <c r="AI918" s="216"/>
      <c r="AJ918" s="216"/>
      <c r="AK918" s="216"/>
    </row>
    <row r="919" spans="1:37" s="182" customFormat="1">
      <c r="A919" s="216"/>
      <c r="B919" s="208">
        <v>90211</v>
      </c>
      <c r="C919" s="216" t="s">
        <v>1320</v>
      </c>
      <c r="D919" s="216" t="s">
        <v>1320</v>
      </c>
      <c r="E919" s="216" t="s">
        <v>505</v>
      </c>
      <c r="F919" s="216" t="s">
        <v>2480</v>
      </c>
      <c r="G919" s="169">
        <v>1</v>
      </c>
      <c r="H919" s="216">
        <v>0</v>
      </c>
      <c r="I919" s="216" t="s">
        <v>506</v>
      </c>
      <c r="J919" s="216">
        <v>0</v>
      </c>
      <c r="K919" s="216">
        <v>16</v>
      </c>
      <c r="L919" s="216">
        <v>0</v>
      </c>
      <c r="M919" s="216">
        <v>0</v>
      </c>
      <c r="N919" s="216">
        <v>0</v>
      </c>
      <c r="O919" s="216">
        <v>0</v>
      </c>
      <c r="P919" s="216">
        <v>1</v>
      </c>
      <c r="Q919" s="216">
        <v>1</v>
      </c>
      <c r="R919" s="216">
        <v>0</v>
      </c>
      <c r="S919" s="253" t="s">
        <v>1325</v>
      </c>
      <c r="T919" s="253">
        <v>1112</v>
      </c>
      <c r="U919" s="264" t="s">
        <v>1158</v>
      </c>
      <c r="V919" s="265">
        <v>15</v>
      </c>
      <c r="W919" s="201" t="s">
        <v>505</v>
      </c>
      <c r="X919" s="201">
        <v>0</v>
      </c>
      <c r="Y919" s="216">
        <v>51</v>
      </c>
      <c r="Z919" s="216">
        <v>90212</v>
      </c>
      <c r="AA919" s="216" t="s">
        <v>1166</v>
      </c>
      <c r="AB919" s="228" t="s">
        <v>505</v>
      </c>
      <c r="AC919" s="163">
        <v>90210</v>
      </c>
      <c r="AD919" s="216"/>
      <c r="AE919" s="216"/>
      <c r="AF919" s="216"/>
      <c r="AG919" s="216"/>
      <c r="AH919" s="216"/>
      <c r="AI919" s="216"/>
      <c r="AJ919" s="216"/>
      <c r="AK919" s="216"/>
    </row>
    <row r="920" spans="1:37" s="183" customFormat="1">
      <c r="A920" s="216"/>
      <c r="B920" s="208">
        <v>90212</v>
      </c>
      <c r="C920" s="216" t="s">
        <v>1320</v>
      </c>
      <c r="D920" s="216" t="s">
        <v>1320</v>
      </c>
      <c r="E920" s="216" t="s">
        <v>505</v>
      </c>
      <c r="F920" s="216" t="s">
        <v>2481</v>
      </c>
      <c r="G920" s="169">
        <v>1</v>
      </c>
      <c r="H920" s="216">
        <v>0</v>
      </c>
      <c r="I920" s="216" t="s">
        <v>506</v>
      </c>
      <c r="J920" s="216">
        <v>0</v>
      </c>
      <c r="K920" s="216">
        <v>16</v>
      </c>
      <c r="L920" s="216">
        <v>0</v>
      </c>
      <c r="M920" s="216">
        <v>0</v>
      </c>
      <c r="N920" s="216">
        <v>0</v>
      </c>
      <c r="O920" s="216">
        <v>0</v>
      </c>
      <c r="P920" s="216">
        <v>1</v>
      </c>
      <c r="Q920" s="216">
        <v>1</v>
      </c>
      <c r="R920" s="216">
        <v>0</v>
      </c>
      <c r="S920" s="253" t="s">
        <v>882</v>
      </c>
      <c r="T920" s="253">
        <v>600</v>
      </c>
      <c r="U920" s="264" t="s">
        <v>1166</v>
      </c>
      <c r="V920" s="265">
        <v>90</v>
      </c>
      <c r="W920" s="201" t="s">
        <v>505</v>
      </c>
      <c r="X920" s="201">
        <v>0</v>
      </c>
      <c r="Y920" s="216">
        <v>55</v>
      </c>
      <c r="Z920" s="216">
        <v>90213</v>
      </c>
      <c r="AA920" s="216" t="s">
        <v>1161</v>
      </c>
      <c r="AB920" s="228" t="s">
        <v>505</v>
      </c>
      <c r="AC920" s="163">
        <v>90211</v>
      </c>
      <c r="AD920" s="216"/>
      <c r="AE920" s="216"/>
      <c r="AF920" s="216"/>
      <c r="AG920" s="216"/>
      <c r="AH920" s="216"/>
      <c r="AI920" s="216"/>
      <c r="AJ920" s="216"/>
      <c r="AK920" s="216"/>
    </row>
    <row r="921" spans="1:37" s="182" customFormat="1">
      <c r="A921" s="216"/>
      <c r="B921" s="208">
        <v>90213</v>
      </c>
      <c r="C921" s="216" t="s">
        <v>1320</v>
      </c>
      <c r="D921" s="216" t="s">
        <v>1320</v>
      </c>
      <c r="E921" s="216" t="s">
        <v>505</v>
      </c>
      <c r="F921" s="216" t="s">
        <v>2482</v>
      </c>
      <c r="G921" s="169">
        <v>1</v>
      </c>
      <c r="H921" s="216">
        <v>0</v>
      </c>
      <c r="I921" s="216" t="s">
        <v>506</v>
      </c>
      <c r="J921" s="216">
        <v>0</v>
      </c>
      <c r="K921" s="216">
        <v>16</v>
      </c>
      <c r="L921" s="216">
        <v>0</v>
      </c>
      <c r="M921" s="216">
        <v>0</v>
      </c>
      <c r="N921" s="216">
        <v>0</v>
      </c>
      <c r="O921" s="216">
        <v>0</v>
      </c>
      <c r="P921" s="216">
        <v>1</v>
      </c>
      <c r="Q921" s="216">
        <v>1</v>
      </c>
      <c r="R921" s="216">
        <v>0</v>
      </c>
      <c r="S921" s="253" t="s">
        <v>883</v>
      </c>
      <c r="T921" s="253">
        <v>30</v>
      </c>
      <c r="U921" s="264" t="s">
        <v>1161</v>
      </c>
      <c r="V921" s="265">
        <v>320</v>
      </c>
      <c r="W921" s="201" t="s">
        <v>505</v>
      </c>
      <c r="X921" s="201">
        <v>0</v>
      </c>
      <c r="Y921" s="216">
        <v>53</v>
      </c>
      <c r="Z921" s="216">
        <v>90214</v>
      </c>
      <c r="AA921" s="216" t="s">
        <v>1761</v>
      </c>
      <c r="AB921" s="228" t="s">
        <v>505</v>
      </c>
      <c r="AC921" s="163">
        <v>90212</v>
      </c>
      <c r="AD921" s="216"/>
      <c r="AE921" s="216"/>
      <c r="AF921" s="216"/>
      <c r="AG921" s="216"/>
      <c r="AH921" s="216"/>
      <c r="AI921" s="216"/>
      <c r="AJ921" s="216"/>
      <c r="AK921" s="216"/>
    </row>
    <row r="922" spans="1:37" s="182" customFormat="1">
      <c r="A922" s="216"/>
      <c r="B922" s="208">
        <v>90214</v>
      </c>
      <c r="C922" s="216" t="s">
        <v>1320</v>
      </c>
      <c r="D922" s="216" t="s">
        <v>1320</v>
      </c>
      <c r="E922" s="216" t="s">
        <v>505</v>
      </c>
      <c r="F922" s="216" t="s">
        <v>2483</v>
      </c>
      <c r="G922" s="169">
        <v>1</v>
      </c>
      <c r="H922" s="216">
        <v>0</v>
      </c>
      <c r="I922" s="216" t="s">
        <v>506</v>
      </c>
      <c r="J922" s="216">
        <v>0</v>
      </c>
      <c r="K922" s="216">
        <v>16</v>
      </c>
      <c r="L922" s="216">
        <v>0</v>
      </c>
      <c r="M922" s="216">
        <v>0</v>
      </c>
      <c r="N922" s="216">
        <v>0</v>
      </c>
      <c r="O922" s="216">
        <v>0</v>
      </c>
      <c r="P922" s="216">
        <v>1</v>
      </c>
      <c r="Q922" s="216">
        <v>1</v>
      </c>
      <c r="R922" s="216">
        <v>0</v>
      </c>
      <c r="S922" s="253" t="s">
        <v>883</v>
      </c>
      <c r="T922" s="253">
        <v>30</v>
      </c>
      <c r="U922" s="264" t="s">
        <v>1761</v>
      </c>
      <c r="V922" s="265">
        <v>4</v>
      </c>
      <c r="W922" s="201" t="s">
        <v>505</v>
      </c>
      <c r="X922" s="201">
        <v>0</v>
      </c>
      <c r="Y922" s="216">
        <v>54</v>
      </c>
      <c r="Z922" s="216">
        <v>90215</v>
      </c>
      <c r="AA922" s="216" t="s">
        <v>1166</v>
      </c>
      <c r="AB922" s="228" t="s">
        <v>505</v>
      </c>
      <c r="AC922" s="163">
        <v>90213</v>
      </c>
      <c r="AD922" s="216"/>
      <c r="AE922" s="216"/>
      <c r="AF922" s="216"/>
      <c r="AG922" s="216"/>
      <c r="AH922" s="216"/>
      <c r="AI922" s="216"/>
      <c r="AJ922" s="216"/>
      <c r="AK922" s="216"/>
    </row>
    <row r="923" spans="1:37" s="182" customFormat="1">
      <c r="A923" s="216"/>
      <c r="B923" s="208">
        <v>90215</v>
      </c>
      <c r="C923" s="216" t="s">
        <v>1320</v>
      </c>
      <c r="D923" s="216" t="s">
        <v>1320</v>
      </c>
      <c r="E923" s="216" t="s">
        <v>505</v>
      </c>
      <c r="F923" s="216" t="s">
        <v>2484</v>
      </c>
      <c r="G923" s="169">
        <v>1</v>
      </c>
      <c r="H923" s="216">
        <v>0</v>
      </c>
      <c r="I923" s="216" t="s">
        <v>506</v>
      </c>
      <c r="J923" s="216">
        <v>0</v>
      </c>
      <c r="K923" s="216">
        <v>16</v>
      </c>
      <c r="L923" s="216">
        <v>0</v>
      </c>
      <c r="M923" s="216">
        <v>0</v>
      </c>
      <c r="N923" s="216">
        <v>0</v>
      </c>
      <c r="O923" s="216">
        <v>0</v>
      </c>
      <c r="P923" s="216">
        <v>1</v>
      </c>
      <c r="Q923" s="216">
        <v>1</v>
      </c>
      <c r="R923" s="216">
        <v>0</v>
      </c>
      <c r="S923" s="253" t="s">
        <v>882</v>
      </c>
      <c r="T923" s="253">
        <v>600</v>
      </c>
      <c r="U923" s="264" t="s">
        <v>1166</v>
      </c>
      <c r="V923" s="265">
        <v>90</v>
      </c>
      <c r="W923" s="201" t="s">
        <v>505</v>
      </c>
      <c r="X923" s="201">
        <v>0</v>
      </c>
      <c r="Y923" s="216">
        <v>55</v>
      </c>
      <c r="Z923" s="216">
        <v>90216</v>
      </c>
      <c r="AA923" s="216" t="s">
        <v>1761</v>
      </c>
      <c r="AB923" s="228" t="s">
        <v>505</v>
      </c>
      <c r="AC923" s="163">
        <v>90214</v>
      </c>
      <c r="AD923" s="216"/>
      <c r="AE923" s="216"/>
      <c r="AF923" s="216"/>
      <c r="AG923" s="216"/>
      <c r="AH923" s="216"/>
      <c r="AI923" s="216"/>
      <c r="AJ923" s="216"/>
      <c r="AK923" s="216"/>
    </row>
    <row r="924" spans="1:37" s="182" customFormat="1">
      <c r="A924" s="216"/>
      <c r="B924" s="208">
        <v>90216</v>
      </c>
      <c r="C924" s="216" t="s">
        <v>1320</v>
      </c>
      <c r="D924" s="216" t="s">
        <v>1320</v>
      </c>
      <c r="E924" s="216" t="s">
        <v>505</v>
      </c>
      <c r="F924" s="216" t="s">
        <v>2485</v>
      </c>
      <c r="G924" s="169">
        <v>1</v>
      </c>
      <c r="H924" s="216">
        <v>0</v>
      </c>
      <c r="I924" s="216" t="s">
        <v>506</v>
      </c>
      <c r="J924" s="216">
        <v>0</v>
      </c>
      <c r="K924" s="216">
        <v>16</v>
      </c>
      <c r="L924" s="216">
        <v>0</v>
      </c>
      <c r="M924" s="216">
        <v>0</v>
      </c>
      <c r="N924" s="216">
        <v>0</v>
      </c>
      <c r="O924" s="216">
        <v>0</v>
      </c>
      <c r="P924" s="216">
        <v>1</v>
      </c>
      <c r="Q924" s="216">
        <v>1</v>
      </c>
      <c r="R924" s="216">
        <v>0</v>
      </c>
      <c r="S924" s="253" t="s">
        <v>1325</v>
      </c>
      <c r="T924" s="263">
        <v>1201</v>
      </c>
      <c r="U924" s="264" t="s">
        <v>1761</v>
      </c>
      <c r="V924" s="265">
        <v>4</v>
      </c>
      <c r="W924" s="201" t="s">
        <v>505</v>
      </c>
      <c r="X924" s="201">
        <v>0</v>
      </c>
      <c r="Y924" s="216">
        <v>54</v>
      </c>
      <c r="Z924" s="216">
        <v>90217</v>
      </c>
      <c r="AA924" s="203" t="s">
        <v>2597</v>
      </c>
      <c r="AB924" s="228" t="s">
        <v>505</v>
      </c>
      <c r="AC924" s="163">
        <v>90215</v>
      </c>
      <c r="AD924" s="216"/>
      <c r="AE924" s="216"/>
      <c r="AF924" s="216"/>
      <c r="AG924" s="216"/>
      <c r="AH924" s="216"/>
      <c r="AI924" s="216"/>
      <c r="AJ924" s="216"/>
      <c r="AK924" s="216"/>
    </row>
    <row r="925" spans="1:37" s="188" customFormat="1">
      <c r="A925" s="216"/>
      <c r="B925" s="208">
        <v>90217</v>
      </c>
      <c r="C925" s="216" t="s">
        <v>1320</v>
      </c>
      <c r="D925" s="216" t="s">
        <v>1320</v>
      </c>
      <c r="E925" s="216" t="s">
        <v>505</v>
      </c>
      <c r="F925" s="216" t="s">
        <v>2486</v>
      </c>
      <c r="G925" s="169">
        <v>1</v>
      </c>
      <c r="H925" s="216">
        <v>0</v>
      </c>
      <c r="I925" s="216" t="s">
        <v>506</v>
      </c>
      <c r="J925" s="216">
        <v>0</v>
      </c>
      <c r="K925" s="216">
        <v>16</v>
      </c>
      <c r="L925" s="216">
        <v>0</v>
      </c>
      <c r="M925" s="216">
        <v>0</v>
      </c>
      <c r="N925" s="216">
        <v>0</v>
      </c>
      <c r="O925" s="216">
        <v>0</v>
      </c>
      <c r="P925" s="216">
        <v>1</v>
      </c>
      <c r="Q925" s="216">
        <v>1</v>
      </c>
      <c r="R925" s="216">
        <v>0</v>
      </c>
      <c r="S925" s="253" t="s">
        <v>1325</v>
      </c>
      <c r="T925" s="263">
        <v>2201</v>
      </c>
      <c r="U925" s="259" t="s">
        <v>2597</v>
      </c>
      <c r="V925" s="260">
        <v>210</v>
      </c>
      <c r="W925" s="201" t="s">
        <v>505</v>
      </c>
      <c r="X925" s="201">
        <v>0</v>
      </c>
      <c r="Y925" s="216">
        <v>48</v>
      </c>
      <c r="Z925" s="216">
        <v>90218</v>
      </c>
      <c r="AA925" s="216" t="s">
        <v>1167</v>
      </c>
      <c r="AB925" s="228" t="s">
        <v>505</v>
      </c>
      <c r="AC925" s="163">
        <v>90216</v>
      </c>
      <c r="AD925" s="216"/>
      <c r="AE925" s="216"/>
      <c r="AF925" s="216"/>
      <c r="AG925" s="216"/>
      <c r="AH925" s="216"/>
      <c r="AI925" s="216"/>
      <c r="AJ925" s="216"/>
      <c r="AK925" s="216"/>
    </row>
    <row r="926" spans="1:37" s="182" customFormat="1">
      <c r="A926" s="216"/>
      <c r="B926" s="208">
        <v>90218</v>
      </c>
      <c r="C926" s="216" t="s">
        <v>1320</v>
      </c>
      <c r="D926" s="216" t="s">
        <v>1320</v>
      </c>
      <c r="E926" s="216" t="s">
        <v>505</v>
      </c>
      <c r="F926" s="216" t="s">
        <v>2487</v>
      </c>
      <c r="G926" s="169">
        <v>1</v>
      </c>
      <c r="H926" s="216">
        <v>0</v>
      </c>
      <c r="I926" s="216" t="s">
        <v>506</v>
      </c>
      <c r="J926" s="216">
        <v>0</v>
      </c>
      <c r="K926" s="216">
        <v>16</v>
      </c>
      <c r="L926" s="216">
        <v>0</v>
      </c>
      <c r="M926" s="216">
        <v>0</v>
      </c>
      <c r="N926" s="216">
        <v>0</v>
      </c>
      <c r="O926" s="216">
        <v>0</v>
      </c>
      <c r="P926" s="216">
        <v>1</v>
      </c>
      <c r="Q926" s="216">
        <v>1</v>
      </c>
      <c r="R926" s="216">
        <v>0</v>
      </c>
      <c r="S926" s="253" t="s">
        <v>1325</v>
      </c>
      <c r="T926" s="263">
        <v>2101</v>
      </c>
      <c r="U926" s="264" t="s">
        <v>1167</v>
      </c>
      <c r="V926" s="265">
        <v>4</v>
      </c>
      <c r="W926" s="201" t="s">
        <v>505</v>
      </c>
      <c r="X926" s="201">
        <v>0</v>
      </c>
      <c r="Y926" s="216">
        <v>56</v>
      </c>
      <c r="Z926" s="216">
        <v>90219</v>
      </c>
      <c r="AA926" s="216" t="s">
        <v>1158</v>
      </c>
      <c r="AB926" s="228" t="s">
        <v>505</v>
      </c>
      <c r="AC926" s="163">
        <v>90217</v>
      </c>
      <c r="AD926" s="216"/>
      <c r="AE926" s="216"/>
      <c r="AF926" s="216"/>
      <c r="AG926" s="216"/>
      <c r="AH926" s="216"/>
      <c r="AI926" s="216"/>
      <c r="AJ926" s="216"/>
      <c r="AK926" s="216"/>
    </row>
    <row r="927" spans="1:37" s="182" customFormat="1">
      <c r="A927" s="216"/>
      <c r="B927" s="208">
        <v>90219</v>
      </c>
      <c r="C927" s="216" t="s">
        <v>1320</v>
      </c>
      <c r="D927" s="216" t="s">
        <v>1320</v>
      </c>
      <c r="E927" s="216" t="s">
        <v>505</v>
      </c>
      <c r="F927" s="216" t="s">
        <v>2488</v>
      </c>
      <c r="G927" s="169">
        <v>1</v>
      </c>
      <c r="H927" s="216">
        <v>0</v>
      </c>
      <c r="I927" s="216" t="s">
        <v>506</v>
      </c>
      <c r="J927" s="216">
        <v>0</v>
      </c>
      <c r="K927" s="216">
        <v>16</v>
      </c>
      <c r="L927" s="216">
        <v>0</v>
      </c>
      <c r="M927" s="216">
        <v>0</v>
      </c>
      <c r="N927" s="216">
        <v>0</v>
      </c>
      <c r="O927" s="216">
        <v>0</v>
      </c>
      <c r="P927" s="216">
        <v>1</v>
      </c>
      <c r="Q927" s="216">
        <v>1</v>
      </c>
      <c r="R927" s="216">
        <v>0</v>
      </c>
      <c r="S927" s="253" t="s">
        <v>1325</v>
      </c>
      <c r="T927" s="253">
        <v>711</v>
      </c>
      <c r="U927" s="261" t="s">
        <v>1158</v>
      </c>
      <c r="V927" s="262">
        <v>12</v>
      </c>
      <c r="W927" s="201" t="s">
        <v>505</v>
      </c>
      <c r="X927" s="201">
        <v>0</v>
      </c>
      <c r="Y927" s="216">
        <v>51</v>
      </c>
      <c r="Z927" s="216">
        <v>90220</v>
      </c>
      <c r="AA927" s="216" t="s">
        <v>1159</v>
      </c>
      <c r="AB927" s="228" t="s">
        <v>505</v>
      </c>
      <c r="AC927" s="163">
        <v>90218</v>
      </c>
      <c r="AD927" s="216"/>
      <c r="AE927" s="216"/>
      <c r="AF927" s="216"/>
      <c r="AG927" s="216"/>
      <c r="AH927" s="216"/>
      <c r="AI927" s="216"/>
      <c r="AJ927" s="216"/>
      <c r="AK927" s="216"/>
    </row>
    <row r="928" spans="1:37" s="182" customFormat="1">
      <c r="A928" s="216"/>
      <c r="B928" s="208">
        <v>90220</v>
      </c>
      <c r="C928" s="216" t="s">
        <v>1320</v>
      </c>
      <c r="D928" s="216" t="s">
        <v>1320</v>
      </c>
      <c r="E928" s="216" t="s">
        <v>505</v>
      </c>
      <c r="F928" s="216" t="s">
        <v>2489</v>
      </c>
      <c r="G928" s="169">
        <v>1</v>
      </c>
      <c r="H928" s="216">
        <v>0</v>
      </c>
      <c r="I928" s="216" t="s">
        <v>506</v>
      </c>
      <c r="J928" s="216">
        <v>0</v>
      </c>
      <c r="K928" s="216">
        <v>16</v>
      </c>
      <c r="L928" s="216">
        <v>0</v>
      </c>
      <c r="M928" s="216">
        <v>0</v>
      </c>
      <c r="N928" s="216">
        <v>0</v>
      </c>
      <c r="O928" s="216">
        <v>0</v>
      </c>
      <c r="P928" s="216">
        <v>1</v>
      </c>
      <c r="Q928" s="216">
        <v>1</v>
      </c>
      <c r="R928" s="216">
        <v>0</v>
      </c>
      <c r="S928" s="253" t="s">
        <v>884</v>
      </c>
      <c r="T928" s="253">
        <v>20</v>
      </c>
      <c r="U928" s="261" t="s">
        <v>1159</v>
      </c>
      <c r="V928" s="262">
        <v>4000</v>
      </c>
      <c r="W928" s="201" t="s">
        <v>505</v>
      </c>
      <c r="X928" s="201">
        <v>0</v>
      </c>
      <c r="Y928" s="216">
        <v>52</v>
      </c>
      <c r="Z928" s="216">
        <v>90221</v>
      </c>
      <c r="AA928" s="216" t="s">
        <v>1158</v>
      </c>
      <c r="AB928" s="228" t="s">
        <v>505</v>
      </c>
      <c r="AC928" s="163">
        <v>90219</v>
      </c>
      <c r="AD928" s="216"/>
      <c r="AE928" s="216"/>
      <c r="AF928" s="216"/>
      <c r="AG928" s="216"/>
      <c r="AH928" s="216"/>
      <c r="AI928" s="216"/>
      <c r="AJ928" s="216"/>
      <c r="AK928" s="216"/>
    </row>
    <row r="929" spans="1:37" s="182" customFormat="1">
      <c r="A929" s="216"/>
      <c r="B929" s="208">
        <v>90221</v>
      </c>
      <c r="C929" s="216" t="s">
        <v>1320</v>
      </c>
      <c r="D929" s="216" t="s">
        <v>1320</v>
      </c>
      <c r="E929" s="216" t="s">
        <v>505</v>
      </c>
      <c r="F929" s="216" t="s">
        <v>2490</v>
      </c>
      <c r="G929" s="169">
        <v>1</v>
      </c>
      <c r="H929" s="216">
        <v>0</v>
      </c>
      <c r="I929" s="216" t="s">
        <v>506</v>
      </c>
      <c r="J929" s="216">
        <v>0</v>
      </c>
      <c r="K929" s="216">
        <v>16</v>
      </c>
      <c r="L929" s="216">
        <v>0</v>
      </c>
      <c r="M929" s="216">
        <v>0</v>
      </c>
      <c r="N929" s="216">
        <v>0</v>
      </c>
      <c r="O929" s="216">
        <v>0</v>
      </c>
      <c r="P929" s="216">
        <v>1</v>
      </c>
      <c r="Q929" s="216">
        <v>1</v>
      </c>
      <c r="R929" s="216">
        <v>0</v>
      </c>
      <c r="S929" s="253" t="s">
        <v>882</v>
      </c>
      <c r="T929" s="253">
        <v>550</v>
      </c>
      <c r="U929" s="261" t="s">
        <v>1158</v>
      </c>
      <c r="V929" s="262">
        <v>12</v>
      </c>
      <c r="W929" s="201" t="s">
        <v>505</v>
      </c>
      <c r="X929" s="201">
        <v>0</v>
      </c>
      <c r="Y929" s="216">
        <v>51</v>
      </c>
      <c r="Z929" s="216">
        <v>90222</v>
      </c>
      <c r="AA929" s="216" t="s">
        <v>1166</v>
      </c>
      <c r="AB929" s="228" t="s">
        <v>505</v>
      </c>
      <c r="AC929" s="163">
        <v>90220</v>
      </c>
      <c r="AD929" s="216"/>
      <c r="AE929" s="216"/>
      <c r="AF929" s="216"/>
      <c r="AG929" s="216"/>
      <c r="AH929" s="216"/>
      <c r="AI929" s="216"/>
      <c r="AJ929" s="216"/>
      <c r="AK929" s="216"/>
    </row>
    <row r="930" spans="1:37" s="182" customFormat="1">
      <c r="A930" s="216"/>
      <c r="B930" s="208">
        <v>90222</v>
      </c>
      <c r="C930" s="216" t="s">
        <v>1320</v>
      </c>
      <c r="D930" s="216" t="s">
        <v>1320</v>
      </c>
      <c r="E930" s="216" t="s">
        <v>505</v>
      </c>
      <c r="F930" s="216" t="s">
        <v>2491</v>
      </c>
      <c r="G930" s="169">
        <v>1</v>
      </c>
      <c r="H930" s="216">
        <v>0</v>
      </c>
      <c r="I930" s="216" t="s">
        <v>506</v>
      </c>
      <c r="J930" s="216">
        <v>0</v>
      </c>
      <c r="K930" s="216">
        <v>16</v>
      </c>
      <c r="L930" s="216">
        <v>0</v>
      </c>
      <c r="M930" s="216">
        <v>0</v>
      </c>
      <c r="N930" s="216">
        <v>0</v>
      </c>
      <c r="O930" s="216">
        <v>0</v>
      </c>
      <c r="P930" s="216">
        <v>1</v>
      </c>
      <c r="Q930" s="216">
        <v>1</v>
      </c>
      <c r="R930" s="216">
        <v>0</v>
      </c>
      <c r="S930" s="253" t="s">
        <v>882</v>
      </c>
      <c r="T930" s="253">
        <v>550</v>
      </c>
      <c r="U930" s="261" t="s">
        <v>1166</v>
      </c>
      <c r="V930" s="262">
        <v>90</v>
      </c>
      <c r="W930" s="201" t="s">
        <v>505</v>
      </c>
      <c r="X930" s="201">
        <v>0</v>
      </c>
      <c r="Y930" s="216">
        <v>55</v>
      </c>
      <c r="Z930" s="216">
        <v>90223</v>
      </c>
      <c r="AA930" s="216" t="s">
        <v>1159</v>
      </c>
      <c r="AB930" s="228" t="s">
        <v>505</v>
      </c>
      <c r="AC930" s="163">
        <v>90221</v>
      </c>
      <c r="AD930" s="216"/>
      <c r="AE930" s="216"/>
      <c r="AF930" s="216"/>
      <c r="AG930" s="216"/>
      <c r="AH930" s="216"/>
      <c r="AI930" s="216"/>
      <c r="AJ930" s="216"/>
      <c r="AK930" s="216"/>
    </row>
    <row r="931" spans="1:37" s="182" customFormat="1">
      <c r="A931" s="216"/>
      <c r="B931" s="208">
        <v>90223</v>
      </c>
      <c r="C931" s="216" t="s">
        <v>1320</v>
      </c>
      <c r="D931" s="216" t="s">
        <v>1320</v>
      </c>
      <c r="E931" s="216" t="s">
        <v>505</v>
      </c>
      <c r="F931" s="216" t="s">
        <v>2492</v>
      </c>
      <c r="G931" s="169">
        <v>1</v>
      </c>
      <c r="H931" s="216">
        <v>0</v>
      </c>
      <c r="I931" s="216" t="s">
        <v>506</v>
      </c>
      <c r="J931" s="216">
        <v>0</v>
      </c>
      <c r="K931" s="216">
        <v>16</v>
      </c>
      <c r="L931" s="216">
        <v>0</v>
      </c>
      <c r="M931" s="216">
        <v>0</v>
      </c>
      <c r="N931" s="216">
        <v>0</v>
      </c>
      <c r="O931" s="216">
        <v>0</v>
      </c>
      <c r="P931" s="216">
        <v>1</v>
      </c>
      <c r="Q931" s="216">
        <v>1</v>
      </c>
      <c r="R931" s="216">
        <v>0</v>
      </c>
      <c r="S931" s="253" t="s">
        <v>1325</v>
      </c>
      <c r="T931" s="253">
        <v>811</v>
      </c>
      <c r="U931" s="261" t="s">
        <v>1159</v>
      </c>
      <c r="V931" s="262">
        <v>4000</v>
      </c>
      <c r="W931" s="201" t="s">
        <v>505</v>
      </c>
      <c r="X931" s="201">
        <v>0</v>
      </c>
      <c r="Y931" s="216">
        <v>52</v>
      </c>
      <c r="Z931" s="216">
        <v>90224</v>
      </c>
      <c r="AA931" s="216" t="s">
        <v>1158</v>
      </c>
      <c r="AB931" s="228" t="s">
        <v>505</v>
      </c>
      <c r="AC931" s="163">
        <v>90222</v>
      </c>
      <c r="AD931" s="216"/>
      <c r="AE931" s="216"/>
      <c r="AF931" s="216"/>
      <c r="AG931" s="216"/>
      <c r="AH931" s="216"/>
      <c r="AI931" s="216"/>
      <c r="AJ931" s="216"/>
      <c r="AK931" s="216"/>
    </row>
    <row r="932" spans="1:37" s="182" customFormat="1">
      <c r="A932" s="216"/>
      <c r="B932" s="208">
        <v>90224</v>
      </c>
      <c r="C932" s="216" t="s">
        <v>1320</v>
      </c>
      <c r="D932" s="216" t="s">
        <v>1320</v>
      </c>
      <c r="E932" s="216" t="s">
        <v>505</v>
      </c>
      <c r="F932" s="216" t="s">
        <v>2493</v>
      </c>
      <c r="G932" s="169">
        <v>1</v>
      </c>
      <c r="H932" s="216">
        <v>0</v>
      </c>
      <c r="I932" s="216" t="s">
        <v>506</v>
      </c>
      <c r="J932" s="216">
        <v>0</v>
      </c>
      <c r="K932" s="216">
        <v>16</v>
      </c>
      <c r="L932" s="216">
        <v>0</v>
      </c>
      <c r="M932" s="216">
        <v>0</v>
      </c>
      <c r="N932" s="216">
        <v>0</v>
      </c>
      <c r="O932" s="216">
        <v>0</v>
      </c>
      <c r="P932" s="216">
        <v>1</v>
      </c>
      <c r="Q932" s="216">
        <v>1</v>
      </c>
      <c r="R932" s="216">
        <v>0</v>
      </c>
      <c r="S932" s="253" t="s">
        <v>882</v>
      </c>
      <c r="T932" s="253">
        <v>550</v>
      </c>
      <c r="U932" s="261" t="s">
        <v>1158</v>
      </c>
      <c r="V932" s="262">
        <v>15</v>
      </c>
      <c r="W932" s="201" t="s">
        <v>505</v>
      </c>
      <c r="X932" s="201">
        <v>0</v>
      </c>
      <c r="Y932" s="216">
        <v>51</v>
      </c>
      <c r="Z932" s="216">
        <v>90225</v>
      </c>
      <c r="AA932" s="216" t="s">
        <v>1159</v>
      </c>
      <c r="AB932" s="228" t="s">
        <v>505</v>
      </c>
      <c r="AC932" s="163">
        <v>90223</v>
      </c>
      <c r="AD932" s="216"/>
      <c r="AE932" s="216"/>
      <c r="AF932" s="216"/>
      <c r="AG932" s="216"/>
      <c r="AH932" s="216"/>
      <c r="AI932" s="216"/>
      <c r="AJ932" s="216"/>
      <c r="AK932" s="216"/>
    </row>
    <row r="933" spans="1:37" s="182" customFormat="1">
      <c r="A933" s="216"/>
      <c r="B933" s="208">
        <v>90225</v>
      </c>
      <c r="C933" s="216" t="s">
        <v>1320</v>
      </c>
      <c r="D933" s="216" t="s">
        <v>1320</v>
      </c>
      <c r="E933" s="216" t="s">
        <v>505</v>
      </c>
      <c r="F933" s="216" t="s">
        <v>2494</v>
      </c>
      <c r="G933" s="169">
        <v>1</v>
      </c>
      <c r="H933" s="216">
        <v>0</v>
      </c>
      <c r="I933" s="216" t="s">
        <v>506</v>
      </c>
      <c r="J933" s="216">
        <v>0</v>
      </c>
      <c r="K933" s="216">
        <v>16</v>
      </c>
      <c r="L933" s="216">
        <v>0</v>
      </c>
      <c r="M933" s="216">
        <v>0</v>
      </c>
      <c r="N933" s="216">
        <v>0</v>
      </c>
      <c r="O933" s="216">
        <v>0</v>
      </c>
      <c r="P933" s="216">
        <v>1</v>
      </c>
      <c r="Q933" s="216">
        <v>1</v>
      </c>
      <c r="R933" s="216">
        <v>0</v>
      </c>
      <c r="S933" s="253" t="s">
        <v>1325</v>
      </c>
      <c r="T933" s="253">
        <v>1112</v>
      </c>
      <c r="U933" s="261" t="s">
        <v>1159</v>
      </c>
      <c r="V933" s="262">
        <v>5000</v>
      </c>
      <c r="W933" s="201" t="s">
        <v>505</v>
      </c>
      <c r="X933" s="201">
        <v>0</v>
      </c>
      <c r="Y933" s="216">
        <v>52</v>
      </c>
      <c r="Z933" s="216">
        <v>90226</v>
      </c>
      <c r="AA933" s="216" t="s">
        <v>1158</v>
      </c>
      <c r="AB933" s="228" t="s">
        <v>505</v>
      </c>
      <c r="AC933" s="163">
        <v>90224</v>
      </c>
      <c r="AD933" s="216"/>
      <c r="AE933" s="216"/>
      <c r="AF933" s="216"/>
      <c r="AG933" s="216"/>
      <c r="AH933" s="216"/>
      <c r="AI933" s="216"/>
      <c r="AJ933" s="216"/>
      <c r="AK933" s="216"/>
    </row>
    <row r="934" spans="1:37" s="182" customFormat="1">
      <c r="A934" s="216"/>
      <c r="B934" s="208">
        <v>90226</v>
      </c>
      <c r="C934" s="216" t="s">
        <v>1320</v>
      </c>
      <c r="D934" s="216" t="s">
        <v>1320</v>
      </c>
      <c r="E934" s="216" t="s">
        <v>505</v>
      </c>
      <c r="F934" s="216" t="s">
        <v>2495</v>
      </c>
      <c r="G934" s="169">
        <v>1</v>
      </c>
      <c r="H934" s="216">
        <v>0</v>
      </c>
      <c r="I934" s="216" t="s">
        <v>506</v>
      </c>
      <c r="J934" s="216">
        <v>0</v>
      </c>
      <c r="K934" s="216">
        <v>16</v>
      </c>
      <c r="L934" s="216">
        <v>0</v>
      </c>
      <c r="M934" s="216">
        <v>0</v>
      </c>
      <c r="N934" s="216">
        <v>0</v>
      </c>
      <c r="O934" s="216">
        <v>0</v>
      </c>
      <c r="P934" s="216">
        <v>1</v>
      </c>
      <c r="Q934" s="216">
        <v>1</v>
      </c>
      <c r="R934" s="216">
        <v>0</v>
      </c>
      <c r="S934" s="253" t="s">
        <v>882</v>
      </c>
      <c r="T934" s="253">
        <v>550</v>
      </c>
      <c r="U934" s="261" t="s">
        <v>1158</v>
      </c>
      <c r="V934" s="262">
        <v>12</v>
      </c>
      <c r="W934" s="201" t="s">
        <v>505</v>
      </c>
      <c r="X934" s="201">
        <v>0</v>
      </c>
      <c r="Y934" s="216">
        <v>51</v>
      </c>
      <c r="Z934" s="216">
        <v>90227</v>
      </c>
      <c r="AA934" s="216" t="s">
        <v>1761</v>
      </c>
      <c r="AB934" s="228" t="s">
        <v>505</v>
      </c>
      <c r="AC934" s="163">
        <v>90225</v>
      </c>
      <c r="AD934" s="216"/>
      <c r="AE934" s="216"/>
      <c r="AF934" s="216"/>
      <c r="AG934" s="216"/>
      <c r="AH934" s="216"/>
      <c r="AI934" s="216"/>
      <c r="AJ934" s="216"/>
      <c r="AK934" s="216"/>
    </row>
    <row r="935" spans="1:37" s="182" customFormat="1">
      <c r="A935" s="216"/>
      <c r="B935" s="208">
        <v>90227</v>
      </c>
      <c r="C935" s="216" t="s">
        <v>1320</v>
      </c>
      <c r="D935" s="216" t="s">
        <v>1320</v>
      </c>
      <c r="E935" s="216" t="s">
        <v>505</v>
      </c>
      <c r="F935" s="216" t="s">
        <v>2496</v>
      </c>
      <c r="G935" s="169">
        <v>1</v>
      </c>
      <c r="H935" s="216">
        <v>0</v>
      </c>
      <c r="I935" s="216" t="s">
        <v>506</v>
      </c>
      <c r="J935" s="216">
        <v>0</v>
      </c>
      <c r="K935" s="216">
        <v>16</v>
      </c>
      <c r="L935" s="216">
        <v>0</v>
      </c>
      <c r="M935" s="216">
        <v>0</v>
      </c>
      <c r="N935" s="216">
        <v>0</v>
      </c>
      <c r="O935" s="216">
        <v>0</v>
      </c>
      <c r="P935" s="216">
        <v>1</v>
      </c>
      <c r="Q935" s="216">
        <v>1</v>
      </c>
      <c r="R935" s="216">
        <v>0</v>
      </c>
      <c r="S935" s="253" t="s">
        <v>883</v>
      </c>
      <c r="T935" s="253">
        <v>30</v>
      </c>
      <c r="U935" s="261" t="s">
        <v>1761</v>
      </c>
      <c r="V935" s="262">
        <v>4</v>
      </c>
      <c r="W935" s="201" t="s">
        <v>505</v>
      </c>
      <c r="X935" s="201">
        <v>0</v>
      </c>
      <c r="Y935" s="216">
        <v>54</v>
      </c>
      <c r="Z935" s="216">
        <v>90228</v>
      </c>
      <c r="AA935" s="216" t="s">
        <v>1159</v>
      </c>
      <c r="AB935" s="228" t="s">
        <v>505</v>
      </c>
      <c r="AC935" s="163">
        <v>90226</v>
      </c>
      <c r="AD935" s="216"/>
      <c r="AE935" s="216"/>
      <c r="AF935" s="216"/>
      <c r="AG935" s="216"/>
      <c r="AH935" s="216"/>
      <c r="AI935" s="216"/>
      <c r="AJ935" s="216"/>
      <c r="AK935" s="216"/>
    </row>
    <row r="936" spans="1:37" s="182" customFormat="1">
      <c r="A936" s="216"/>
      <c r="B936" s="208">
        <v>90228</v>
      </c>
      <c r="C936" s="216" t="s">
        <v>1320</v>
      </c>
      <c r="D936" s="216" t="s">
        <v>1320</v>
      </c>
      <c r="E936" s="216" t="s">
        <v>505</v>
      </c>
      <c r="F936" s="216" t="s">
        <v>2497</v>
      </c>
      <c r="G936" s="169">
        <v>1</v>
      </c>
      <c r="H936" s="216">
        <v>0</v>
      </c>
      <c r="I936" s="216" t="s">
        <v>506</v>
      </c>
      <c r="J936" s="216">
        <v>0</v>
      </c>
      <c r="K936" s="216">
        <v>16</v>
      </c>
      <c r="L936" s="216">
        <v>0</v>
      </c>
      <c r="M936" s="216">
        <v>0</v>
      </c>
      <c r="N936" s="216">
        <v>0</v>
      </c>
      <c r="O936" s="216">
        <v>0</v>
      </c>
      <c r="P936" s="216">
        <v>1</v>
      </c>
      <c r="Q936" s="216">
        <v>1</v>
      </c>
      <c r="R936" s="216">
        <v>0</v>
      </c>
      <c r="S936" s="253" t="s">
        <v>882</v>
      </c>
      <c r="T936" s="253">
        <v>550</v>
      </c>
      <c r="U936" s="261" t="s">
        <v>1159</v>
      </c>
      <c r="V936" s="262">
        <v>4000</v>
      </c>
      <c r="W936" s="201" t="s">
        <v>505</v>
      </c>
      <c r="X936" s="201">
        <v>0</v>
      </c>
      <c r="Y936" s="216">
        <v>52</v>
      </c>
      <c r="Z936" s="216">
        <v>90229</v>
      </c>
      <c r="AA936" s="216" t="s">
        <v>1166</v>
      </c>
      <c r="AB936" s="228" t="s">
        <v>505</v>
      </c>
      <c r="AC936" s="163">
        <v>90227</v>
      </c>
      <c r="AD936" s="216"/>
      <c r="AE936" s="216"/>
      <c r="AF936" s="216"/>
      <c r="AG936" s="216"/>
      <c r="AH936" s="216"/>
      <c r="AI936" s="216"/>
      <c r="AJ936" s="216"/>
      <c r="AK936" s="216"/>
    </row>
    <row r="937" spans="1:37" s="182" customFormat="1">
      <c r="A937" s="216"/>
      <c r="B937" s="208">
        <v>90229</v>
      </c>
      <c r="C937" s="216" t="s">
        <v>1320</v>
      </c>
      <c r="D937" s="216" t="s">
        <v>1320</v>
      </c>
      <c r="E937" s="216" t="s">
        <v>505</v>
      </c>
      <c r="F937" s="216" t="s">
        <v>2498</v>
      </c>
      <c r="G937" s="169">
        <v>1</v>
      </c>
      <c r="H937" s="216">
        <v>0</v>
      </c>
      <c r="I937" s="216" t="s">
        <v>506</v>
      </c>
      <c r="J937" s="216">
        <v>0</v>
      </c>
      <c r="K937" s="216">
        <v>16</v>
      </c>
      <c r="L937" s="216">
        <v>0</v>
      </c>
      <c r="M937" s="216">
        <v>0</v>
      </c>
      <c r="N937" s="216">
        <v>0</v>
      </c>
      <c r="O937" s="216">
        <v>0</v>
      </c>
      <c r="P937" s="216">
        <v>1</v>
      </c>
      <c r="Q937" s="216">
        <v>1</v>
      </c>
      <c r="R937" s="216">
        <v>0</v>
      </c>
      <c r="S937" s="253" t="s">
        <v>1325</v>
      </c>
      <c r="T937" s="253">
        <v>1025</v>
      </c>
      <c r="U937" s="261" t="s">
        <v>1166</v>
      </c>
      <c r="V937" s="262">
        <v>70</v>
      </c>
      <c r="W937" s="201" t="s">
        <v>505</v>
      </c>
      <c r="X937" s="201">
        <v>0</v>
      </c>
      <c r="Y937" s="216">
        <v>55</v>
      </c>
      <c r="Z937" s="216">
        <v>90230</v>
      </c>
      <c r="AA937" s="216" t="s">
        <v>1159</v>
      </c>
      <c r="AB937" s="228" t="s">
        <v>505</v>
      </c>
      <c r="AC937" s="163">
        <v>90228</v>
      </c>
      <c r="AD937" s="216"/>
      <c r="AE937" s="216"/>
      <c r="AF937" s="216"/>
      <c r="AG937" s="216"/>
      <c r="AH937" s="216"/>
      <c r="AI937" s="216"/>
      <c r="AJ937" s="216"/>
      <c r="AK937" s="216"/>
    </row>
    <row r="938" spans="1:37" s="182" customFormat="1">
      <c r="A938" s="216"/>
      <c r="B938" s="208">
        <v>90230</v>
      </c>
      <c r="C938" s="216" t="s">
        <v>1320</v>
      </c>
      <c r="D938" s="216" t="s">
        <v>1320</v>
      </c>
      <c r="E938" s="216" t="s">
        <v>505</v>
      </c>
      <c r="F938" s="216" t="s">
        <v>2499</v>
      </c>
      <c r="G938" s="169">
        <v>1</v>
      </c>
      <c r="H938" s="216">
        <v>0</v>
      </c>
      <c r="I938" s="216" t="s">
        <v>506</v>
      </c>
      <c r="J938" s="216">
        <v>0</v>
      </c>
      <c r="K938" s="216">
        <v>16</v>
      </c>
      <c r="L938" s="216">
        <v>0</v>
      </c>
      <c r="M938" s="216">
        <v>0</v>
      </c>
      <c r="N938" s="216">
        <v>0</v>
      </c>
      <c r="O938" s="216">
        <v>0</v>
      </c>
      <c r="P938" s="216">
        <v>1</v>
      </c>
      <c r="Q938" s="216">
        <v>1</v>
      </c>
      <c r="R938" s="216">
        <v>0</v>
      </c>
      <c r="S938" s="253" t="s">
        <v>1325</v>
      </c>
      <c r="T938" s="263">
        <v>1201</v>
      </c>
      <c r="U938" s="261" t="s">
        <v>1159</v>
      </c>
      <c r="V938" s="262">
        <v>5000</v>
      </c>
      <c r="W938" s="201" t="s">
        <v>505</v>
      </c>
      <c r="X938" s="201">
        <v>0</v>
      </c>
      <c r="Y938" s="216">
        <v>52</v>
      </c>
      <c r="Z938" s="216">
        <v>90231</v>
      </c>
      <c r="AA938" s="216" t="s">
        <v>1158</v>
      </c>
      <c r="AB938" s="228" t="s">
        <v>505</v>
      </c>
      <c r="AC938" s="163">
        <v>90229</v>
      </c>
      <c r="AD938" s="216"/>
      <c r="AE938" s="216"/>
      <c r="AF938" s="216"/>
      <c r="AG938" s="216"/>
      <c r="AH938" s="216"/>
      <c r="AI938" s="216"/>
      <c r="AJ938" s="216"/>
      <c r="AK938" s="216"/>
    </row>
    <row r="939" spans="1:37" s="182" customFormat="1">
      <c r="A939" s="216"/>
      <c r="B939" s="208">
        <v>90231</v>
      </c>
      <c r="C939" s="216" t="s">
        <v>1320</v>
      </c>
      <c r="D939" s="216" t="s">
        <v>1320</v>
      </c>
      <c r="E939" s="216" t="s">
        <v>505</v>
      </c>
      <c r="F939" s="216" t="s">
        <v>2500</v>
      </c>
      <c r="G939" s="169">
        <v>1</v>
      </c>
      <c r="H939" s="216">
        <v>0</v>
      </c>
      <c r="I939" s="216" t="s">
        <v>506</v>
      </c>
      <c r="J939" s="216">
        <v>0</v>
      </c>
      <c r="K939" s="216">
        <v>16</v>
      </c>
      <c r="L939" s="216">
        <v>0</v>
      </c>
      <c r="M939" s="216">
        <v>0</v>
      </c>
      <c r="N939" s="216">
        <v>0</v>
      </c>
      <c r="O939" s="216">
        <v>0</v>
      </c>
      <c r="P939" s="216">
        <v>1</v>
      </c>
      <c r="Q939" s="216">
        <v>1</v>
      </c>
      <c r="R939" s="216">
        <v>0</v>
      </c>
      <c r="S939" s="253" t="s">
        <v>882</v>
      </c>
      <c r="T939" s="253">
        <v>550</v>
      </c>
      <c r="U939" s="261" t="s">
        <v>1158</v>
      </c>
      <c r="V939" s="262">
        <v>12</v>
      </c>
      <c r="W939" s="201" t="s">
        <v>505</v>
      </c>
      <c r="X939" s="201">
        <v>0</v>
      </c>
      <c r="Y939" s="216">
        <v>51</v>
      </c>
      <c r="Z939" s="216">
        <v>90232</v>
      </c>
      <c r="AA939" s="216" t="s">
        <v>1161</v>
      </c>
      <c r="AB939" s="228" t="s">
        <v>505</v>
      </c>
      <c r="AC939" s="163">
        <v>90230</v>
      </c>
      <c r="AD939" s="216"/>
      <c r="AE939" s="216"/>
      <c r="AF939" s="216"/>
      <c r="AG939" s="216"/>
      <c r="AH939" s="216"/>
      <c r="AI939" s="216"/>
      <c r="AJ939" s="216"/>
      <c r="AK939" s="216"/>
    </row>
    <row r="940" spans="1:37" s="182" customFormat="1">
      <c r="A940" s="216"/>
      <c r="B940" s="208">
        <v>90232</v>
      </c>
      <c r="C940" s="216" t="s">
        <v>1320</v>
      </c>
      <c r="D940" s="216" t="s">
        <v>1320</v>
      </c>
      <c r="E940" s="216" t="s">
        <v>505</v>
      </c>
      <c r="F940" s="216" t="s">
        <v>2501</v>
      </c>
      <c r="G940" s="169">
        <v>1</v>
      </c>
      <c r="H940" s="216">
        <v>0</v>
      </c>
      <c r="I940" s="216" t="s">
        <v>506</v>
      </c>
      <c r="J940" s="216">
        <v>0</v>
      </c>
      <c r="K940" s="216">
        <v>16</v>
      </c>
      <c r="L940" s="216">
        <v>0</v>
      </c>
      <c r="M940" s="216">
        <v>0</v>
      </c>
      <c r="N940" s="216">
        <v>0</v>
      </c>
      <c r="O940" s="216">
        <v>0</v>
      </c>
      <c r="P940" s="216">
        <v>1</v>
      </c>
      <c r="Q940" s="216">
        <v>1</v>
      </c>
      <c r="R940" s="216">
        <v>0</v>
      </c>
      <c r="S940" s="253" t="s">
        <v>884</v>
      </c>
      <c r="T940" s="253">
        <v>20</v>
      </c>
      <c r="U940" s="261" t="s">
        <v>1161</v>
      </c>
      <c r="V940" s="262">
        <v>160</v>
      </c>
      <c r="W940" s="201" t="s">
        <v>505</v>
      </c>
      <c r="X940" s="201">
        <v>0</v>
      </c>
      <c r="Y940" s="216">
        <v>53</v>
      </c>
      <c r="Z940" s="216">
        <v>90233</v>
      </c>
      <c r="AA940" s="216" t="s">
        <v>1166</v>
      </c>
      <c r="AB940" s="228" t="s">
        <v>505</v>
      </c>
      <c r="AC940" s="163">
        <v>90231</v>
      </c>
      <c r="AD940" s="216"/>
      <c r="AE940" s="216"/>
      <c r="AF940" s="216"/>
      <c r="AG940" s="216"/>
      <c r="AH940" s="216"/>
      <c r="AI940" s="216"/>
      <c r="AJ940" s="216"/>
      <c r="AK940" s="216"/>
    </row>
    <row r="941" spans="1:37" s="182" customFormat="1">
      <c r="A941" s="216"/>
      <c r="B941" s="208">
        <v>90233</v>
      </c>
      <c r="C941" s="216" t="s">
        <v>1320</v>
      </c>
      <c r="D941" s="216" t="s">
        <v>1320</v>
      </c>
      <c r="E941" s="216" t="s">
        <v>505</v>
      </c>
      <c r="F941" s="216" t="s">
        <v>2502</v>
      </c>
      <c r="G941" s="169">
        <v>1</v>
      </c>
      <c r="H941" s="216">
        <v>0</v>
      </c>
      <c r="I941" s="216" t="s">
        <v>506</v>
      </c>
      <c r="J941" s="216">
        <v>0</v>
      </c>
      <c r="K941" s="216">
        <v>16</v>
      </c>
      <c r="L941" s="216">
        <v>0</v>
      </c>
      <c r="M941" s="216">
        <v>0</v>
      </c>
      <c r="N941" s="216">
        <v>0</v>
      </c>
      <c r="O941" s="216">
        <v>0</v>
      </c>
      <c r="P941" s="216">
        <v>1</v>
      </c>
      <c r="Q941" s="216">
        <v>1</v>
      </c>
      <c r="R941" s="216">
        <v>0</v>
      </c>
      <c r="S941" s="253" t="s">
        <v>883</v>
      </c>
      <c r="T941" s="253">
        <v>30</v>
      </c>
      <c r="U941" s="261" t="s">
        <v>1166</v>
      </c>
      <c r="V941" s="262">
        <v>90</v>
      </c>
      <c r="W941" s="201" t="s">
        <v>505</v>
      </c>
      <c r="X941" s="201">
        <v>0</v>
      </c>
      <c r="Y941" s="216">
        <v>55</v>
      </c>
      <c r="Z941" s="216">
        <v>90234</v>
      </c>
      <c r="AA941" s="216" t="s">
        <v>1761</v>
      </c>
      <c r="AB941" s="228" t="s">
        <v>505</v>
      </c>
      <c r="AC941" s="163">
        <v>90232</v>
      </c>
      <c r="AD941" s="216"/>
      <c r="AE941" s="216"/>
      <c r="AF941" s="216"/>
      <c r="AG941" s="216"/>
      <c r="AH941" s="216"/>
      <c r="AI941" s="216"/>
      <c r="AJ941" s="216"/>
      <c r="AK941" s="216"/>
    </row>
    <row r="942" spans="1:37" s="182" customFormat="1">
      <c r="A942" s="216"/>
      <c r="B942" s="208">
        <v>90234</v>
      </c>
      <c r="C942" s="216" t="s">
        <v>1320</v>
      </c>
      <c r="D942" s="216" t="s">
        <v>1320</v>
      </c>
      <c r="E942" s="216" t="s">
        <v>505</v>
      </c>
      <c r="F942" s="216" t="s">
        <v>2503</v>
      </c>
      <c r="G942" s="169">
        <v>1</v>
      </c>
      <c r="H942" s="216">
        <v>0</v>
      </c>
      <c r="I942" s="216" t="s">
        <v>506</v>
      </c>
      <c r="J942" s="216">
        <v>0</v>
      </c>
      <c r="K942" s="216">
        <v>16</v>
      </c>
      <c r="L942" s="216">
        <v>0</v>
      </c>
      <c r="M942" s="216">
        <v>0</v>
      </c>
      <c r="N942" s="216">
        <v>0</v>
      </c>
      <c r="O942" s="216">
        <v>0</v>
      </c>
      <c r="P942" s="216">
        <v>1</v>
      </c>
      <c r="Q942" s="216">
        <v>1</v>
      </c>
      <c r="R942" s="216">
        <v>0</v>
      </c>
      <c r="S942" s="253" t="s">
        <v>1325</v>
      </c>
      <c r="T942" s="263">
        <v>1201</v>
      </c>
      <c r="U942" s="261" t="s">
        <v>1761</v>
      </c>
      <c r="V942" s="262">
        <v>4</v>
      </c>
      <c r="W942" s="201" t="s">
        <v>505</v>
      </c>
      <c r="X942" s="201">
        <v>0</v>
      </c>
      <c r="Y942" s="216">
        <v>54</v>
      </c>
      <c r="Z942" s="216">
        <v>90235</v>
      </c>
      <c r="AA942" s="216" t="s">
        <v>1159</v>
      </c>
      <c r="AB942" s="228" t="s">
        <v>505</v>
      </c>
      <c r="AC942" s="163">
        <v>90233</v>
      </c>
      <c r="AD942" s="216"/>
      <c r="AE942" s="216"/>
      <c r="AF942" s="216"/>
      <c r="AG942" s="216"/>
      <c r="AH942" s="216"/>
      <c r="AI942" s="216"/>
      <c r="AJ942" s="216"/>
      <c r="AK942" s="216"/>
    </row>
    <row r="943" spans="1:37" s="182" customFormat="1">
      <c r="A943" s="216"/>
      <c r="B943" s="208">
        <v>90235</v>
      </c>
      <c r="C943" s="216" t="s">
        <v>1320</v>
      </c>
      <c r="D943" s="216" t="s">
        <v>1320</v>
      </c>
      <c r="E943" s="216" t="s">
        <v>505</v>
      </c>
      <c r="F943" s="216" t="s">
        <v>2504</v>
      </c>
      <c r="G943" s="169">
        <v>1</v>
      </c>
      <c r="H943" s="216">
        <v>0</v>
      </c>
      <c r="I943" s="216" t="s">
        <v>506</v>
      </c>
      <c r="J943" s="216">
        <v>0</v>
      </c>
      <c r="K943" s="216">
        <v>16</v>
      </c>
      <c r="L943" s="216">
        <v>0</v>
      </c>
      <c r="M943" s="216">
        <v>0</v>
      </c>
      <c r="N943" s="216">
        <v>0</v>
      </c>
      <c r="O943" s="216">
        <v>0</v>
      </c>
      <c r="P943" s="216">
        <v>1</v>
      </c>
      <c r="Q943" s="216">
        <v>1</v>
      </c>
      <c r="R943" s="216">
        <v>0</v>
      </c>
      <c r="S943" s="253" t="s">
        <v>882</v>
      </c>
      <c r="T943" s="253">
        <v>550</v>
      </c>
      <c r="U943" s="261" t="s">
        <v>1159</v>
      </c>
      <c r="V943" s="262">
        <v>4000</v>
      </c>
      <c r="W943" s="201" t="s">
        <v>505</v>
      </c>
      <c r="X943" s="201">
        <v>0</v>
      </c>
      <c r="Y943" s="216">
        <v>52</v>
      </c>
      <c r="Z943" s="216">
        <v>90236</v>
      </c>
      <c r="AA943" s="216" t="s">
        <v>1158</v>
      </c>
      <c r="AB943" s="228" t="s">
        <v>505</v>
      </c>
      <c r="AC943" s="163">
        <v>90234</v>
      </c>
      <c r="AD943" s="216"/>
      <c r="AE943" s="216"/>
      <c r="AF943" s="216"/>
      <c r="AG943" s="216"/>
      <c r="AH943" s="216"/>
      <c r="AI943" s="216"/>
      <c r="AJ943" s="216"/>
      <c r="AK943" s="216"/>
    </row>
    <row r="944" spans="1:37" s="183" customFormat="1">
      <c r="A944" s="216"/>
      <c r="B944" s="208">
        <v>90236</v>
      </c>
      <c r="C944" s="216" t="s">
        <v>1320</v>
      </c>
      <c r="D944" s="216" t="s">
        <v>1320</v>
      </c>
      <c r="E944" s="216" t="s">
        <v>505</v>
      </c>
      <c r="F944" s="216" t="s">
        <v>2505</v>
      </c>
      <c r="G944" s="169">
        <v>1</v>
      </c>
      <c r="H944" s="216">
        <v>0</v>
      </c>
      <c r="I944" s="216" t="s">
        <v>506</v>
      </c>
      <c r="J944" s="216">
        <v>0</v>
      </c>
      <c r="K944" s="216">
        <v>16</v>
      </c>
      <c r="L944" s="216">
        <v>0</v>
      </c>
      <c r="M944" s="216">
        <v>0</v>
      </c>
      <c r="N944" s="216">
        <v>0</v>
      </c>
      <c r="O944" s="216">
        <v>0</v>
      </c>
      <c r="P944" s="216">
        <v>1</v>
      </c>
      <c r="Q944" s="216">
        <v>1</v>
      </c>
      <c r="R944" s="216">
        <v>0</v>
      </c>
      <c r="S944" s="253" t="s">
        <v>1325</v>
      </c>
      <c r="T944" s="263">
        <v>2101</v>
      </c>
      <c r="U944" s="261" t="s">
        <v>1158</v>
      </c>
      <c r="V944" s="262">
        <v>15</v>
      </c>
      <c r="W944" s="201" t="s">
        <v>505</v>
      </c>
      <c r="X944" s="201">
        <v>0</v>
      </c>
      <c r="Y944" s="216">
        <v>51</v>
      </c>
      <c r="Z944" s="216">
        <v>90237</v>
      </c>
      <c r="AA944" s="216" t="s">
        <v>1161</v>
      </c>
      <c r="AB944" s="228" t="s">
        <v>505</v>
      </c>
      <c r="AC944" s="163">
        <v>90235</v>
      </c>
      <c r="AD944" s="216"/>
      <c r="AE944" s="216"/>
      <c r="AF944" s="216"/>
      <c r="AG944" s="216"/>
      <c r="AH944" s="216"/>
      <c r="AI944" s="216"/>
      <c r="AJ944" s="216"/>
      <c r="AK944" s="216"/>
    </row>
    <row r="945" spans="1:37" s="183" customFormat="1">
      <c r="A945" s="216"/>
      <c r="B945" s="208">
        <v>90237</v>
      </c>
      <c r="C945" s="216" t="s">
        <v>1320</v>
      </c>
      <c r="D945" s="216" t="s">
        <v>1320</v>
      </c>
      <c r="E945" s="216" t="s">
        <v>505</v>
      </c>
      <c r="F945" s="216" t="s">
        <v>2506</v>
      </c>
      <c r="G945" s="169">
        <v>1</v>
      </c>
      <c r="H945" s="216">
        <v>0</v>
      </c>
      <c r="I945" s="216" t="s">
        <v>506</v>
      </c>
      <c r="J945" s="216">
        <v>0</v>
      </c>
      <c r="K945" s="216">
        <v>16</v>
      </c>
      <c r="L945" s="216">
        <v>0</v>
      </c>
      <c r="M945" s="216">
        <v>0</v>
      </c>
      <c r="N945" s="216">
        <v>0</v>
      </c>
      <c r="O945" s="216">
        <v>0</v>
      </c>
      <c r="P945" s="216">
        <v>1</v>
      </c>
      <c r="Q945" s="216">
        <v>1</v>
      </c>
      <c r="R945" s="216">
        <v>0</v>
      </c>
      <c r="S945" s="253" t="s">
        <v>882</v>
      </c>
      <c r="T945" s="253">
        <v>550</v>
      </c>
      <c r="U945" s="261" t="s">
        <v>1161</v>
      </c>
      <c r="V945" s="262">
        <v>160</v>
      </c>
      <c r="W945" s="201" t="s">
        <v>505</v>
      </c>
      <c r="X945" s="201">
        <v>0</v>
      </c>
      <c r="Y945" s="216">
        <v>53</v>
      </c>
      <c r="Z945" s="216">
        <v>90238</v>
      </c>
      <c r="AA945" s="203" t="s">
        <v>2597</v>
      </c>
      <c r="AB945" s="228" t="s">
        <v>505</v>
      </c>
      <c r="AC945" s="163">
        <v>90236</v>
      </c>
      <c r="AD945" s="216"/>
      <c r="AE945" s="216"/>
      <c r="AF945" s="216"/>
      <c r="AG945" s="216"/>
      <c r="AH945" s="216"/>
      <c r="AI945" s="216"/>
      <c r="AJ945" s="216"/>
      <c r="AK945" s="216"/>
    </row>
    <row r="946" spans="1:37" s="189" customFormat="1">
      <c r="A946" s="216"/>
      <c r="B946" s="208">
        <v>90238</v>
      </c>
      <c r="C946" s="216" t="s">
        <v>1320</v>
      </c>
      <c r="D946" s="216" t="s">
        <v>1320</v>
      </c>
      <c r="E946" s="216" t="s">
        <v>505</v>
      </c>
      <c r="F946" s="216" t="s">
        <v>2507</v>
      </c>
      <c r="G946" s="169">
        <v>1</v>
      </c>
      <c r="H946" s="216">
        <v>0</v>
      </c>
      <c r="I946" s="216" t="s">
        <v>506</v>
      </c>
      <c r="J946" s="216">
        <v>0</v>
      </c>
      <c r="K946" s="216">
        <v>16</v>
      </c>
      <c r="L946" s="216">
        <v>0</v>
      </c>
      <c r="M946" s="216">
        <v>0</v>
      </c>
      <c r="N946" s="216">
        <v>0</v>
      </c>
      <c r="O946" s="216">
        <v>0</v>
      </c>
      <c r="P946" s="216">
        <v>1</v>
      </c>
      <c r="Q946" s="216">
        <v>1</v>
      </c>
      <c r="R946" s="216">
        <v>0</v>
      </c>
      <c r="S946" s="253" t="s">
        <v>1325</v>
      </c>
      <c r="T946" s="263">
        <v>2201</v>
      </c>
      <c r="U946" s="259" t="s">
        <v>2597</v>
      </c>
      <c r="V946" s="260">
        <v>112</v>
      </c>
      <c r="W946" s="201" t="s">
        <v>505</v>
      </c>
      <c r="X946" s="201">
        <v>0</v>
      </c>
      <c r="Y946" s="216">
        <v>49</v>
      </c>
      <c r="Z946" s="216">
        <v>90239</v>
      </c>
      <c r="AA946" s="216" t="s">
        <v>1158</v>
      </c>
      <c r="AB946" s="228" t="s">
        <v>505</v>
      </c>
      <c r="AC946" s="163">
        <v>90237</v>
      </c>
      <c r="AD946" s="216"/>
      <c r="AE946" s="216"/>
      <c r="AF946" s="216"/>
      <c r="AG946" s="216"/>
      <c r="AH946" s="216"/>
      <c r="AI946" s="216"/>
      <c r="AJ946" s="216"/>
      <c r="AK946" s="216"/>
    </row>
    <row r="947" spans="1:37" s="182" customFormat="1">
      <c r="A947" s="216"/>
      <c r="B947" s="208">
        <v>90239</v>
      </c>
      <c r="C947" s="216" t="s">
        <v>1320</v>
      </c>
      <c r="D947" s="216" t="s">
        <v>1320</v>
      </c>
      <c r="E947" s="216" t="s">
        <v>505</v>
      </c>
      <c r="F947" s="216" t="s">
        <v>2508</v>
      </c>
      <c r="G947" s="169">
        <v>1</v>
      </c>
      <c r="H947" s="216">
        <v>0</v>
      </c>
      <c r="I947" s="216" t="s">
        <v>506</v>
      </c>
      <c r="J947" s="216">
        <v>0</v>
      </c>
      <c r="K947" s="216">
        <v>16</v>
      </c>
      <c r="L947" s="216">
        <v>0</v>
      </c>
      <c r="M947" s="216">
        <v>0</v>
      </c>
      <c r="N947" s="216">
        <v>0</v>
      </c>
      <c r="O947" s="216">
        <v>0</v>
      </c>
      <c r="P947" s="216">
        <v>1</v>
      </c>
      <c r="Q947" s="216">
        <v>1</v>
      </c>
      <c r="R947" s="216">
        <v>0</v>
      </c>
      <c r="S947" s="253" t="s">
        <v>882</v>
      </c>
      <c r="T947" s="253">
        <v>600</v>
      </c>
      <c r="U947" s="264" t="s">
        <v>1158</v>
      </c>
      <c r="V947" s="265">
        <v>15</v>
      </c>
      <c r="W947" s="201" t="s">
        <v>505</v>
      </c>
      <c r="X947" s="201">
        <v>0</v>
      </c>
      <c r="Y947" s="216">
        <v>51</v>
      </c>
      <c r="Z947" s="216">
        <v>90240</v>
      </c>
      <c r="AA947" s="216" t="s">
        <v>1159</v>
      </c>
      <c r="AB947" s="228" t="s">
        <v>505</v>
      </c>
      <c r="AC947" s="163">
        <v>90238</v>
      </c>
      <c r="AD947" s="216"/>
      <c r="AE947" s="216"/>
      <c r="AF947" s="216"/>
      <c r="AG947" s="216"/>
      <c r="AH947" s="216"/>
      <c r="AI947" s="216"/>
      <c r="AJ947" s="216"/>
      <c r="AK947" s="216"/>
    </row>
    <row r="948" spans="1:37" s="182" customFormat="1">
      <c r="A948" s="216"/>
      <c r="B948" s="208">
        <v>90240</v>
      </c>
      <c r="C948" s="216" t="s">
        <v>1320</v>
      </c>
      <c r="D948" s="216" t="s">
        <v>1320</v>
      </c>
      <c r="E948" s="216" t="s">
        <v>505</v>
      </c>
      <c r="F948" s="216" t="s">
        <v>2509</v>
      </c>
      <c r="G948" s="169">
        <v>1</v>
      </c>
      <c r="H948" s="216">
        <v>0</v>
      </c>
      <c r="I948" s="216" t="s">
        <v>506</v>
      </c>
      <c r="J948" s="216">
        <v>0</v>
      </c>
      <c r="K948" s="216">
        <v>16</v>
      </c>
      <c r="L948" s="216">
        <v>0</v>
      </c>
      <c r="M948" s="216">
        <v>0</v>
      </c>
      <c r="N948" s="216">
        <v>0</v>
      </c>
      <c r="O948" s="216">
        <v>0</v>
      </c>
      <c r="P948" s="216">
        <v>1</v>
      </c>
      <c r="Q948" s="216">
        <v>1</v>
      </c>
      <c r="R948" s="216">
        <v>0</v>
      </c>
      <c r="S948" s="253" t="s">
        <v>1325</v>
      </c>
      <c r="T948" s="253">
        <v>811</v>
      </c>
      <c r="U948" s="264" t="s">
        <v>1159</v>
      </c>
      <c r="V948" s="265">
        <v>5000</v>
      </c>
      <c r="W948" s="201" t="s">
        <v>505</v>
      </c>
      <c r="X948" s="201">
        <v>0</v>
      </c>
      <c r="Y948" s="216">
        <v>52</v>
      </c>
      <c r="Z948" s="216">
        <v>90241</v>
      </c>
      <c r="AA948" s="216" t="s">
        <v>1166</v>
      </c>
      <c r="AB948" s="228" t="s">
        <v>505</v>
      </c>
      <c r="AC948" s="163">
        <v>90239</v>
      </c>
      <c r="AD948" s="216"/>
      <c r="AE948" s="216"/>
      <c r="AF948" s="216"/>
      <c r="AG948" s="216"/>
      <c r="AH948" s="216"/>
      <c r="AI948" s="216"/>
      <c r="AJ948" s="216"/>
      <c r="AK948" s="216"/>
    </row>
    <row r="949" spans="1:37" s="182" customFormat="1">
      <c r="A949" s="216"/>
      <c r="B949" s="208">
        <v>90241</v>
      </c>
      <c r="C949" s="216" t="s">
        <v>1320</v>
      </c>
      <c r="D949" s="216" t="s">
        <v>1320</v>
      </c>
      <c r="E949" s="216" t="s">
        <v>505</v>
      </c>
      <c r="F949" s="216" t="s">
        <v>2510</v>
      </c>
      <c r="G949" s="169">
        <v>1</v>
      </c>
      <c r="H949" s="216">
        <v>0</v>
      </c>
      <c r="I949" s="216" t="s">
        <v>506</v>
      </c>
      <c r="J949" s="216">
        <v>0</v>
      </c>
      <c r="K949" s="216">
        <v>16</v>
      </c>
      <c r="L949" s="216">
        <v>0</v>
      </c>
      <c r="M949" s="216">
        <v>0</v>
      </c>
      <c r="N949" s="216">
        <v>0</v>
      </c>
      <c r="O949" s="216">
        <v>0</v>
      </c>
      <c r="P949" s="216">
        <v>1</v>
      </c>
      <c r="Q949" s="216">
        <v>1</v>
      </c>
      <c r="R949" s="216">
        <v>0</v>
      </c>
      <c r="S949" s="253" t="s">
        <v>1325</v>
      </c>
      <c r="T949" s="253">
        <v>711</v>
      </c>
      <c r="U949" s="264" t="s">
        <v>1166</v>
      </c>
      <c r="V949" s="265">
        <v>70</v>
      </c>
      <c r="W949" s="201" t="s">
        <v>505</v>
      </c>
      <c r="X949" s="201">
        <v>0</v>
      </c>
      <c r="Y949" s="216">
        <v>55</v>
      </c>
      <c r="Z949" s="216">
        <v>90242</v>
      </c>
      <c r="AA949" s="216" t="s">
        <v>1761</v>
      </c>
      <c r="AB949" s="228" t="s">
        <v>505</v>
      </c>
      <c r="AC949" s="163">
        <v>90240</v>
      </c>
      <c r="AD949" s="216"/>
      <c r="AE949" s="216"/>
      <c r="AF949" s="216"/>
      <c r="AG949" s="216"/>
      <c r="AH949" s="216"/>
      <c r="AI949" s="216"/>
      <c r="AJ949" s="216"/>
      <c r="AK949" s="216"/>
    </row>
    <row r="950" spans="1:37" s="182" customFormat="1">
      <c r="A950" s="216"/>
      <c r="B950" s="208">
        <v>90242</v>
      </c>
      <c r="C950" s="216" t="s">
        <v>1320</v>
      </c>
      <c r="D950" s="216" t="s">
        <v>1320</v>
      </c>
      <c r="E950" s="216" t="s">
        <v>505</v>
      </c>
      <c r="F950" s="216" t="s">
        <v>2511</v>
      </c>
      <c r="G950" s="169">
        <v>1</v>
      </c>
      <c r="H950" s="216">
        <v>0</v>
      </c>
      <c r="I950" s="216" t="s">
        <v>506</v>
      </c>
      <c r="J950" s="216">
        <v>0</v>
      </c>
      <c r="K950" s="216">
        <v>16</v>
      </c>
      <c r="L950" s="216">
        <v>0</v>
      </c>
      <c r="M950" s="216">
        <v>0</v>
      </c>
      <c r="N950" s="216">
        <v>0</v>
      </c>
      <c r="O950" s="216">
        <v>0</v>
      </c>
      <c r="P950" s="216">
        <v>1</v>
      </c>
      <c r="Q950" s="216">
        <v>1</v>
      </c>
      <c r="R950" s="216">
        <v>0</v>
      </c>
      <c r="S950" s="253" t="s">
        <v>882</v>
      </c>
      <c r="T950" s="253">
        <v>600</v>
      </c>
      <c r="U950" s="264" t="s">
        <v>1761</v>
      </c>
      <c r="V950" s="265">
        <v>4</v>
      </c>
      <c r="W950" s="201" t="s">
        <v>505</v>
      </c>
      <c r="X950" s="201">
        <v>0</v>
      </c>
      <c r="Y950" s="216">
        <v>54</v>
      </c>
      <c r="Z950" s="216">
        <v>90243</v>
      </c>
      <c r="AA950" s="216" t="s">
        <v>1166</v>
      </c>
      <c r="AB950" s="228" t="s">
        <v>505</v>
      </c>
      <c r="AC950" s="163">
        <v>90241</v>
      </c>
      <c r="AD950" s="216"/>
      <c r="AE950" s="216"/>
      <c r="AF950" s="216"/>
      <c r="AG950" s="216"/>
      <c r="AH950" s="216"/>
      <c r="AI950" s="216"/>
      <c r="AJ950" s="216"/>
      <c r="AK950" s="216"/>
    </row>
    <row r="951" spans="1:37" s="182" customFormat="1">
      <c r="A951" s="216"/>
      <c r="B951" s="208">
        <v>90243</v>
      </c>
      <c r="C951" s="216" t="s">
        <v>1320</v>
      </c>
      <c r="D951" s="216" t="s">
        <v>1320</v>
      </c>
      <c r="E951" s="216" t="s">
        <v>505</v>
      </c>
      <c r="F951" s="216" t="s">
        <v>2512</v>
      </c>
      <c r="G951" s="169">
        <v>1</v>
      </c>
      <c r="H951" s="216">
        <v>0</v>
      </c>
      <c r="I951" s="216" t="s">
        <v>506</v>
      </c>
      <c r="J951" s="216">
        <v>0</v>
      </c>
      <c r="K951" s="216">
        <v>16</v>
      </c>
      <c r="L951" s="216">
        <v>0</v>
      </c>
      <c r="M951" s="216">
        <v>0</v>
      </c>
      <c r="N951" s="216">
        <v>0</v>
      </c>
      <c r="O951" s="216">
        <v>0</v>
      </c>
      <c r="P951" s="216">
        <v>1</v>
      </c>
      <c r="Q951" s="216">
        <v>1</v>
      </c>
      <c r="R951" s="216">
        <v>0</v>
      </c>
      <c r="S951" s="253" t="s">
        <v>884</v>
      </c>
      <c r="T951" s="253">
        <v>30</v>
      </c>
      <c r="U951" s="264" t="s">
        <v>1166</v>
      </c>
      <c r="V951" s="265">
        <v>90</v>
      </c>
      <c r="W951" s="201" t="s">
        <v>505</v>
      </c>
      <c r="X951" s="201">
        <v>0</v>
      </c>
      <c r="Y951" s="216">
        <v>55</v>
      </c>
      <c r="Z951" s="216">
        <v>90244</v>
      </c>
      <c r="AA951" s="216" t="s">
        <v>1161</v>
      </c>
      <c r="AB951" s="228" t="s">
        <v>505</v>
      </c>
      <c r="AC951" s="163">
        <v>90242</v>
      </c>
      <c r="AD951" s="216"/>
      <c r="AE951" s="216"/>
      <c r="AF951" s="216"/>
      <c r="AG951" s="216"/>
      <c r="AH951" s="216"/>
      <c r="AI951" s="216"/>
      <c r="AJ951" s="216"/>
      <c r="AK951" s="216"/>
    </row>
    <row r="952" spans="1:37" s="182" customFormat="1">
      <c r="A952" s="216"/>
      <c r="B952" s="208">
        <v>90244</v>
      </c>
      <c r="C952" s="216" t="s">
        <v>1320</v>
      </c>
      <c r="D952" s="216" t="s">
        <v>1320</v>
      </c>
      <c r="E952" s="216" t="s">
        <v>505</v>
      </c>
      <c r="F952" s="216" t="s">
        <v>2513</v>
      </c>
      <c r="G952" s="169">
        <v>1</v>
      </c>
      <c r="H952" s="216">
        <v>0</v>
      </c>
      <c r="I952" s="216" t="s">
        <v>506</v>
      </c>
      <c r="J952" s="216">
        <v>0</v>
      </c>
      <c r="K952" s="216">
        <v>16</v>
      </c>
      <c r="L952" s="216">
        <v>0</v>
      </c>
      <c r="M952" s="216">
        <v>0</v>
      </c>
      <c r="N952" s="216">
        <v>0</v>
      </c>
      <c r="O952" s="216">
        <v>0</v>
      </c>
      <c r="P952" s="216">
        <v>1</v>
      </c>
      <c r="Q952" s="216">
        <v>1</v>
      </c>
      <c r="R952" s="216">
        <v>0</v>
      </c>
      <c r="S952" s="253" t="s">
        <v>883</v>
      </c>
      <c r="T952" s="253">
        <v>30</v>
      </c>
      <c r="U952" s="264" t="s">
        <v>1161</v>
      </c>
      <c r="V952" s="265">
        <v>320</v>
      </c>
      <c r="W952" s="201" t="s">
        <v>505</v>
      </c>
      <c r="X952" s="201">
        <v>0</v>
      </c>
      <c r="Y952" s="216">
        <v>53</v>
      </c>
      <c r="Z952" s="216">
        <v>90245</v>
      </c>
      <c r="AA952" s="216" t="s">
        <v>1167</v>
      </c>
      <c r="AB952" s="228" t="s">
        <v>505</v>
      </c>
      <c r="AC952" s="163">
        <v>90243</v>
      </c>
      <c r="AD952" s="216"/>
      <c r="AE952" s="216"/>
      <c r="AF952" s="216"/>
      <c r="AG952" s="216"/>
      <c r="AH952" s="216"/>
      <c r="AI952" s="216"/>
      <c r="AJ952" s="216"/>
      <c r="AK952" s="216"/>
    </row>
    <row r="953" spans="1:37" s="182" customFormat="1">
      <c r="A953" s="216"/>
      <c r="B953" s="208">
        <v>90245</v>
      </c>
      <c r="C953" s="216" t="s">
        <v>1320</v>
      </c>
      <c r="D953" s="216" t="s">
        <v>1320</v>
      </c>
      <c r="E953" s="216" t="s">
        <v>505</v>
      </c>
      <c r="F953" s="216" t="s">
        <v>2514</v>
      </c>
      <c r="G953" s="169">
        <v>1</v>
      </c>
      <c r="H953" s="216">
        <v>0</v>
      </c>
      <c r="I953" s="216" t="s">
        <v>506</v>
      </c>
      <c r="J953" s="216">
        <v>0</v>
      </c>
      <c r="K953" s="216">
        <v>16</v>
      </c>
      <c r="L953" s="216">
        <v>0</v>
      </c>
      <c r="M953" s="216">
        <v>0</v>
      </c>
      <c r="N953" s="216">
        <v>0</v>
      </c>
      <c r="O953" s="216">
        <v>0</v>
      </c>
      <c r="P953" s="216">
        <v>1</v>
      </c>
      <c r="Q953" s="216">
        <v>1</v>
      </c>
      <c r="R953" s="216">
        <v>0</v>
      </c>
      <c r="S953" s="253" t="s">
        <v>882</v>
      </c>
      <c r="T953" s="253">
        <v>600</v>
      </c>
      <c r="U953" s="264" t="s">
        <v>1167</v>
      </c>
      <c r="V953" s="265">
        <v>4</v>
      </c>
      <c r="W953" s="201" t="s">
        <v>505</v>
      </c>
      <c r="X953" s="201">
        <v>0</v>
      </c>
      <c r="Y953" s="216">
        <v>56</v>
      </c>
      <c r="Z953" s="216">
        <v>90246</v>
      </c>
      <c r="AA953" s="216" t="s">
        <v>1159</v>
      </c>
      <c r="AB953" s="228" t="s">
        <v>505</v>
      </c>
      <c r="AC953" s="163">
        <v>90244</v>
      </c>
      <c r="AD953" s="216"/>
      <c r="AE953" s="216"/>
      <c r="AF953" s="216"/>
      <c r="AG953" s="216"/>
      <c r="AH953" s="216"/>
      <c r="AI953" s="216"/>
      <c r="AJ953" s="216"/>
      <c r="AK953" s="216"/>
    </row>
    <row r="954" spans="1:37" s="182" customFormat="1">
      <c r="A954" s="216"/>
      <c r="B954" s="208">
        <v>90246</v>
      </c>
      <c r="C954" s="216" t="s">
        <v>1320</v>
      </c>
      <c r="D954" s="216" t="s">
        <v>1320</v>
      </c>
      <c r="E954" s="216" t="s">
        <v>505</v>
      </c>
      <c r="F954" s="216" t="s">
        <v>2515</v>
      </c>
      <c r="G954" s="169">
        <v>1</v>
      </c>
      <c r="H954" s="216">
        <v>0</v>
      </c>
      <c r="I954" s="216" t="s">
        <v>506</v>
      </c>
      <c r="J954" s="216">
        <v>0</v>
      </c>
      <c r="K954" s="216">
        <v>16</v>
      </c>
      <c r="L954" s="216">
        <v>0</v>
      </c>
      <c r="M954" s="216">
        <v>0</v>
      </c>
      <c r="N954" s="216">
        <v>0</v>
      </c>
      <c r="O954" s="216">
        <v>0</v>
      </c>
      <c r="P954" s="216">
        <v>1</v>
      </c>
      <c r="Q954" s="216">
        <v>1</v>
      </c>
      <c r="R954" s="216">
        <v>0</v>
      </c>
      <c r="S954" s="253" t="s">
        <v>1325</v>
      </c>
      <c r="T954" s="263">
        <v>1201</v>
      </c>
      <c r="U954" s="264" t="s">
        <v>1159</v>
      </c>
      <c r="V954" s="265">
        <v>5000</v>
      </c>
      <c r="W954" s="201" t="s">
        <v>505</v>
      </c>
      <c r="X954" s="201">
        <v>0</v>
      </c>
      <c r="Y954" s="216">
        <v>52</v>
      </c>
      <c r="Z954" s="216">
        <v>90247</v>
      </c>
      <c r="AA954" s="216" t="s">
        <v>1761</v>
      </c>
      <c r="AB954" s="228" t="s">
        <v>505</v>
      </c>
      <c r="AC954" s="163">
        <v>90245</v>
      </c>
      <c r="AD954" s="216"/>
      <c r="AE954" s="216"/>
      <c r="AF954" s="216"/>
      <c r="AG954" s="216"/>
      <c r="AH954" s="216"/>
      <c r="AI954" s="216"/>
      <c r="AJ954" s="216"/>
      <c r="AK954" s="216"/>
    </row>
    <row r="955" spans="1:37" s="182" customFormat="1">
      <c r="A955" s="216"/>
      <c r="B955" s="208">
        <v>90247</v>
      </c>
      <c r="C955" s="216" t="s">
        <v>1320</v>
      </c>
      <c r="D955" s="216" t="s">
        <v>1320</v>
      </c>
      <c r="E955" s="216" t="s">
        <v>505</v>
      </c>
      <c r="F955" s="216" t="s">
        <v>2516</v>
      </c>
      <c r="G955" s="169">
        <v>1</v>
      </c>
      <c r="H955" s="216">
        <v>0</v>
      </c>
      <c r="I955" s="216" t="s">
        <v>506</v>
      </c>
      <c r="J955" s="216">
        <v>0</v>
      </c>
      <c r="K955" s="216">
        <v>16</v>
      </c>
      <c r="L955" s="216">
        <v>0</v>
      </c>
      <c r="M955" s="216">
        <v>0</v>
      </c>
      <c r="N955" s="216">
        <v>0</v>
      </c>
      <c r="O955" s="216">
        <v>0</v>
      </c>
      <c r="P955" s="216">
        <v>1</v>
      </c>
      <c r="Q955" s="216">
        <v>1</v>
      </c>
      <c r="R955" s="216">
        <v>0</v>
      </c>
      <c r="S955" s="253" t="s">
        <v>1325</v>
      </c>
      <c r="T955" s="263">
        <v>2101</v>
      </c>
      <c r="U955" s="264" t="s">
        <v>1761</v>
      </c>
      <c r="V955" s="265">
        <v>5</v>
      </c>
      <c r="W955" s="201" t="s">
        <v>505</v>
      </c>
      <c r="X955" s="201">
        <v>0</v>
      </c>
      <c r="Y955" s="216">
        <v>54</v>
      </c>
      <c r="Z955" s="216">
        <v>90248</v>
      </c>
      <c r="AA955" s="216" t="s">
        <v>1158</v>
      </c>
      <c r="AB955" s="228" t="s">
        <v>505</v>
      </c>
      <c r="AC955" s="163">
        <v>90246</v>
      </c>
      <c r="AD955" s="216"/>
      <c r="AE955" s="216"/>
      <c r="AF955" s="216"/>
      <c r="AG955" s="216"/>
      <c r="AH955" s="216"/>
      <c r="AI955" s="216"/>
      <c r="AJ955" s="216"/>
      <c r="AK955" s="216"/>
    </row>
    <row r="956" spans="1:37" s="182" customFormat="1">
      <c r="A956" s="216"/>
      <c r="B956" s="208">
        <v>90248</v>
      </c>
      <c r="C956" s="216" t="s">
        <v>1320</v>
      </c>
      <c r="D956" s="216" t="s">
        <v>1320</v>
      </c>
      <c r="E956" s="216" t="s">
        <v>505</v>
      </c>
      <c r="F956" s="216" t="s">
        <v>2517</v>
      </c>
      <c r="G956" s="169">
        <v>1</v>
      </c>
      <c r="H956" s="216">
        <v>0</v>
      </c>
      <c r="I956" s="216" t="s">
        <v>506</v>
      </c>
      <c r="J956" s="216">
        <v>0</v>
      </c>
      <c r="K956" s="216">
        <v>16</v>
      </c>
      <c r="L956" s="216">
        <v>0</v>
      </c>
      <c r="M956" s="216">
        <v>0</v>
      </c>
      <c r="N956" s="216">
        <v>0</v>
      </c>
      <c r="O956" s="216">
        <v>0</v>
      </c>
      <c r="P956" s="216">
        <v>1</v>
      </c>
      <c r="Q956" s="216">
        <v>1</v>
      </c>
      <c r="R956" s="216">
        <v>0</v>
      </c>
      <c r="S956" s="253" t="s">
        <v>882</v>
      </c>
      <c r="T956" s="253">
        <v>600</v>
      </c>
      <c r="U956" s="264" t="s">
        <v>1158</v>
      </c>
      <c r="V956" s="265">
        <v>15</v>
      </c>
      <c r="W956" s="201" t="s">
        <v>505</v>
      </c>
      <c r="X956" s="201">
        <v>0</v>
      </c>
      <c r="Y956" s="216">
        <v>51</v>
      </c>
      <c r="Z956" s="216">
        <v>90249</v>
      </c>
      <c r="AA956" s="216" t="s">
        <v>1159</v>
      </c>
      <c r="AB956" s="228" t="s">
        <v>505</v>
      </c>
      <c r="AC956" s="163">
        <v>90247</v>
      </c>
      <c r="AD956" s="216"/>
      <c r="AE956" s="216"/>
      <c r="AF956" s="216"/>
      <c r="AG956" s="216"/>
      <c r="AH956" s="216"/>
      <c r="AI956" s="216"/>
      <c r="AJ956" s="216"/>
      <c r="AK956" s="216"/>
    </row>
    <row r="957" spans="1:37" s="182" customFormat="1">
      <c r="A957" s="216"/>
      <c r="B957" s="208">
        <v>90249</v>
      </c>
      <c r="C957" s="216" t="s">
        <v>1320</v>
      </c>
      <c r="D957" s="216" t="s">
        <v>1320</v>
      </c>
      <c r="E957" s="216" t="s">
        <v>505</v>
      </c>
      <c r="F957" s="216" t="s">
        <v>2518</v>
      </c>
      <c r="G957" s="169">
        <v>1</v>
      </c>
      <c r="H957" s="216">
        <v>0</v>
      </c>
      <c r="I957" s="216" t="s">
        <v>506</v>
      </c>
      <c r="J957" s="216">
        <v>0</v>
      </c>
      <c r="K957" s="216">
        <v>16</v>
      </c>
      <c r="L957" s="216">
        <v>0</v>
      </c>
      <c r="M957" s="216">
        <v>0</v>
      </c>
      <c r="N957" s="216">
        <v>0</v>
      </c>
      <c r="O957" s="216">
        <v>0</v>
      </c>
      <c r="P957" s="216">
        <v>1</v>
      </c>
      <c r="Q957" s="216">
        <v>1</v>
      </c>
      <c r="R957" s="216">
        <v>0</v>
      </c>
      <c r="S957" s="253" t="s">
        <v>1325</v>
      </c>
      <c r="T957" s="253">
        <v>1025</v>
      </c>
      <c r="U957" s="264" t="s">
        <v>1159</v>
      </c>
      <c r="V957" s="265">
        <v>7000</v>
      </c>
      <c r="W957" s="201" t="s">
        <v>505</v>
      </c>
      <c r="X957" s="201">
        <v>0</v>
      </c>
      <c r="Y957" s="216">
        <v>52</v>
      </c>
      <c r="Z957" s="216">
        <v>90250</v>
      </c>
      <c r="AA957" s="216" t="s">
        <v>1161</v>
      </c>
      <c r="AB957" s="228" t="s">
        <v>505</v>
      </c>
      <c r="AC957" s="163">
        <v>90248</v>
      </c>
      <c r="AD957" s="216"/>
      <c r="AE957" s="216"/>
      <c r="AF957" s="216"/>
      <c r="AG957" s="216"/>
      <c r="AH957" s="216"/>
      <c r="AI957" s="216"/>
      <c r="AJ957" s="216"/>
      <c r="AK957" s="216"/>
    </row>
    <row r="958" spans="1:37" s="182" customFormat="1">
      <c r="A958" s="216"/>
      <c r="B958" s="208">
        <v>90250</v>
      </c>
      <c r="C958" s="216" t="s">
        <v>1320</v>
      </c>
      <c r="D958" s="216" t="s">
        <v>1320</v>
      </c>
      <c r="E958" s="216" t="s">
        <v>505</v>
      </c>
      <c r="F958" s="216" t="s">
        <v>2519</v>
      </c>
      <c r="G958" s="169">
        <v>1</v>
      </c>
      <c r="H958" s="216">
        <v>0</v>
      </c>
      <c r="I958" s="216" t="s">
        <v>506</v>
      </c>
      <c r="J958" s="216">
        <v>0</v>
      </c>
      <c r="K958" s="216">
        <v>16</v>
      </c>
      <c r="L958" s="216">
        <v>0</v>
      </c>
      <c r="M958" s="216">
        <v>0</v>
      </c>
      <c r="N958" s="216">
        <v>0</v>
      </c>
      <c r="O958" s="216">
        <v>0</v>
      </c>
      <c r="P958" s="216">
        <v>1</v>
      </c>
      <c r="Q958" s="216">
        <v>1</v>
      </c>
      <c r="R958" s="216">
        <v>0</v>
      </c>
      <c r="S958" s="253" t="s">
        <v>1325</v>
      </c>
      <c r="T958" s="253">
        <v>811</v>
      </c>
      <c r="U958" s="264" t="s">
        <v>1161</v>
      </c>
      <c r="V958" s="265">
        <v>320</v>
      </c>
      <c r="W958" s="201" t="s">
        <v>505</v>
      </c>
      <c r="X958" s="201">
        <v>0</v>
      </c>
      <c r="Y958" s="216">
        <v>53</v>
      </c>
      <c r="Z958" s="216">
        <v>90251</v>
      </c>
      <c r="AA958" s="216" t="s">
        <v>1167</v>
      </c>
      <c r="AB958" s="228" t="s">
        <v>505</v>
      </c>
      <c r="AC958" s="163">
        <v>90249</v>
      </c>
      <c r="AD958" s="216"/>
      <c r="AE958" s="216"/>
      <c r="AF958" s="216"/>
      <c r="AG958" s="216"/>
      <c r="AH958" s="216"/>
      <c r="AI958" s="216"/>
      <c r="AJ958" s="216"/>
      <c r="AK958" s="216"/>
    </row>
    <row r="959" spans="1:37" s="182" customFormat="1">
      <c r="A959" s="216"/>
      <c r="B959" s="208">
        <v>90251</v>
      </c>
      <c r="C959" s="216" t="s">
        <v>1320</v>
      </c>
      <c r="D959" s="216" t="s">
        <v>1320</v>
      </c>
      <c r="E959" s="216" t="s">
        <v>505</v>
      </c>
      <c r="F959" s="216" t="s">
        <v>2520</v>
      </c>
      <c r="G959" s="169">
        <v>1</v>
      </c>
      <c r="H959" s="216">
        <v>0</v>
      </c>
      <c r="I959" s="216" t="s">
        <v>506</v>
      </c>
      <c r="J959" s="216">
        <v>0</v>
      </c>
      <c r="K959" s="216">
        <v>16</v>
      </c>
      <c r="L959" s="216">
        <v>0</v>
      </c>
      <c r="M959" s="216">
        <v>0</v>
      </c>
      <c r="N959" s="216">
        <v>0</v>
      </c>
      <c r="O959" s="216">
        <v>0</v>
      </c>
      <c r="P959" s="216">
        <v>1</v>
      </c>
      <c r="Q959" s="216">
        <v>1</v>
      </c>
      <c r="R959" s="216">
        <v>0</v>
      </c>
      <c r="S959" s="253" t="s">
        <v>882</v>
      </c>
      <c r="T959" s="253">
        <v>600</v>
      </c>
      <c r="U959" s="264" t="s">
        <v>1167</v>
      </c>
      <c r="V959" s="265">
        <v>4</v>
      </c>
      <c r="W959" s="201" t="s">
        <v>505</v>
      </c>
      <c r="X959" s="201">
        <v>0</v>
      </c>
      <c r="Y959" s="216">
        <v>56</v>
      </c>
      <c r="Z959" s="216">
        <v>90252</v>
      </c>
      <c r="AA959" s="216" t="s">
        <v>1161</v>
      </c>
      <c r="AB959" s="228" t="s">
        <v>505</v>
      </c>
      <c r="AC959" s="163">
        <v>90250</v>
      </c>
      <c r="AD959" s="216"/>
      <c r="AE959" s="216"/>
      <c r="AF959" s="216"/>
      <c r="AG959" s="216"/>
      <c r="AH959" s="216"/>
      <c r="AI959" s="216"/>
      <c r="AJ959" s="216"/>
      <c r="AK959" s="216"/>
    </row>
    <row r="960" spans="1:37" s="182" customFormat="1">
      <c r="A960" s="216"/>
      <c r="B960" s="208">
        <v>90252</v>
      </c>
      <c r="C960" s="216" t="s">
        <v>1320</v>
      </c>
      <c r="D960" s="216" t="s">
        <v>1320</v>
      </c>
      <c r="E960" s="216" t="s">
        <v>505</v>
      </c>
      <c r="F960" s="216" t="s">
        <v>2521</v>
      </c>
      <c r="G960" s="169">
        <v>1</v>
      </c>
      <c r="H960" s="216">
        <v>0</v>
      </c>
      <c r="I960" s="216" t="s">
        <v>506</v>
      </c>
      <c r="J960" s="216">
        <v>0</v>
      </c>
      <c r="K960" s="216">
        <v>16</v>
      </c>
      <c r="L960" s="216">
        <v>0</v>
      </c>
      <c r="M960" s="216">
        <v>0</v>
      </c>
      <c r="N960" s="216">
        <v>0</v>
      </c>
      <c r="O960" s="216">
        <v>0</v>
      </c>
      <c r="P960" s="216">
        <v>1</v>
      </c>
      <c r="Q960" s="216">
        <v>1</v>
      </c>
      <c r="R960" s="216">
        <v>0</v>
      </c>
      <c r="S960" s="253" t="s">
        <v>1325</v>
      </c>
      <c r="T960" s="253">
        <v>1112</v>
      </c>
      <c r="U960" s="264" t="s">
        <v>1161</v>
      </c>
      <c r="V960" s="265">
        <v>640</v>
      </c>
      <c r="W960" s="201" t="s">
        <v>505</v>
      </c>
      <c r="X960" s="201">
        <v>0</v>
      </c>
      <c r="Y960" s="216">
        <v>53</v>
      </c>
      <c r="Z960" s="216">
        <v>90253</v>
      </c>
      <c r="AA960" s="216" t="s">
        <v>1166</v>
      </c>
      <c r="AB960" s="228" t="s">
        <v>505</v>
      </c>
      <c r="AC960" s="163">
        <v>90251</v>
      </c>
      <c r="AD960" s="216"/>
      <c r="AE960" s="216"/>
      <c r="AF960" s="216"/>
      <c r="AG960" s="216"/>
      <c r="AH960" s="216"/>
      <c r="AI960" s="216"/>
      <c r="AJ960" s="216"/>
      <c r="AK960" s="216"/>
    </row>
    <row r="961" spans="1:37" s="182" customFormat="1">
      <c r="A961" s="216"/>
      <c r="B961" s="208">
        <v>90253</v>
      </c>
      <c r="C961" s="216" t="s">
        <v>1320</v>
      </c>
      <c r="D961" s="216" t="s">
        <v>1320</v>
      </c>
      <c r="E961" s="216" t="s">
        <v>505</v>
      </c>
      <c r="F961" s="216" t="s">
        <v>2522</v>
      </c>
      <c r="G961" s="169">
        <v>1</v>
      </c>
      <c r="H961" s="216">
        <v>0</v>
      </c>
      <c r="I961" s="216" t="s">
        <v>506</v>
      </c>
      <c r="J961" s="216">
        <v>0</v>
      </c>
      <c r="K961" s="216">
        <v>16</v>
      </c>
      <c r="L961" s="216">
        <v>0</v>
      </c>
      <c r="M961" s="216">
        <v>0</v>
      </c>
      <c r="N961" s="216">
        <v>0</v>
      </c>
      <c r="O961" s="216">
        <v>0</v>
      </c>
      <c r="P961" s="216">
        <v>1</v>
      </c>
      <c r="Q961" s="216">
        <v>1</v>
      </c>
      <c r="R961" s="216">
        <v>0</v>
      </c>
      <c r="S961" s="253" t="s">
        <v>884</v>
      </c>
      <c r="T961" s="253">
        <v>30</v>
      </c>
      <c r="U961" s="264" t="s">
        <v>1166</v>
      </c>
      <c r="V961" s="265">
        <v>70</v>
      </c>
      <c r="W961" s="201" t="s">
        <v>505</v>
      </c>
      <c r="X961" s="201">
        <v>0</v>
      </c>
      <c r="Y961" s="216">
        <v>55</v>
      </c>
      <c r="Z961" s="216">
        <v>90254</v>
      </c>
      <c r="AA961" s="216" t="s">
        <v>1761</v>
      </c>
      <c r="AB961" s="228" t="s">
        <v>505</v>
      </c>
      <c r="AC961" s="163">
        <v>90252</v>
      </c>
      <c r="AD961" s="216"/>
      <c r="AE961" s="216"/>
      <c r="AF961" s="216"/>
      <c r="AG961" s="216"/>
      <c r="AH961" s="216"/>
      <c r="AI961" s="216"/>
      <c r="AJ961" s="216"/>
      <c r="AK961" s="216"/>
    </row>
    <row r="962" spans="1:37" s="182" customFormat="1">
      <c r="A962" s="216"/>
      <c r="B962" s="208">
        <v>90254</v>
      </c>
      <c r="C962" s="216" t="s">
        <v>1320</v>
      </c>
      <c r="D962" s="216" t="s">
        <v>1320</v>
      </c>
      <c r="E962" s="216" t="s">
        <v>505</v>
      </c>
      <c r="F962" s="216" t="s">
        <v>2523</v>
      </c>
      <c r="G962" s="169">
        <v>1</v>
      </c>
      <c r="H962" s="216">
        <v>0</v>
      </c>
      <c r="I962" s="216" t="s">
        <v>506</v>
      </c>
      <c r="J962" s="216">
        <v>0</v>
      </c>
      <c r="K962" s="216">
        <v>16</v>
      </c>
      <c r="L962" s="216">
        <v>0</v>
      </c>
      <c r="M962" s="216">
        <v>0</v>
      </c>
      <c r="N962" s="216">
        <v>0</v>
      </c>
      <c r="O962" s="216">
        <v>0</v>
      </c>
      <c r="P962" s="216">
        <v>1</v>
      </c>
      <c r="Q962" s="216">
        <v>1</v>
      </c>
      <c r="R962" s="216">
        <v>0</v>
      </c>
      <c r="S962" s="253" t="s">
        <v>882</v>
      </c>
      <c r="T962" s="253">
        <v>600</v>
      </c>
      <c r="U962" s="264" t="s">
        <v>1761</v>
      </c>
      <c r="V962" s="265">
        <v>5</v>
      </c>
      <c r="W962" s="201" t="s">
        <v>505</v>
      </c>
      <c r="X962" s="201">
        <v>0</v>
      </c>
      <c r="Y962" s="216">
        <v>54</v>
      </c>
      <c r="Z962" s="216">
        <v>90255</v>
      </c>
      <c r="AA962" s="216" t="s">
        <v>1159</v>
      </c>
      <c r="AB962" s="228" t="s">
        <v>505</v>
      </c>
      <c r="AC962" s="163">
        <v>90253</v>
      </c>
      <c r="AD962" s="216"/>
      <c r="AE962" s="216"/>
      <c r="AF962" s="216"/>
      <c r="AG962" s="216"/>
      <c r="AH962" s="216"/>
      <c r="AI962" s="216"/>
      <c r="AJ962" s="216"/>
      <c r="AK962" s="216"/>
    </row>
    <row r="963" spans="1:37" s="182" customFormat="1">
      <c r="A963" s="216"/>
      <c r="B963" s="208">
        <v>90255</v>
      </c>
      <c r="C963" s="216" t="s">
        <v>1320</v>
      </c>
      <c r="D963" s="216" t="s">
        <v>1320</v>
      </c>
      <c r="E963" s="216" t="s">
        <v>505</v>
      </c>
      <c r="F963" s="216" t="s">
        <v>2524</v>
      </c>
      <c r="G963" s="169">
        <v>1</v>
      </c>
      <c r="H963" s="216">
        <v>0</v>
      </c>
      <c r="I963" s="216" t="s">
        <v>506</v>
      </c>
      <c r="J963" s="216">
        <v>0</v>
      </c>
      <c r="K963" s="216">
        <v>16</v>
      </c>
      <c r="L963" s="216">
        <v>0</v>
      </c>
      <c r="M963" s="216">
        <v>0</v>
      </c>
      <c r="N963" s="216">
        <v>0</v>
      </c>
      <c r="O963" s="216">
        <v>0</v>
      </c>
      <c r="P963" s="216">
        <v>1</v>
      </c>
      <c r="Q963" s="216">
        <v>1</v>
      </c>
      <c r="R963" s="216">
        <v>0</v>
      </c>
      <c r="S963" s="253" t="s">
        <v>1325</v>
      </c>
      <c r="T963" s="253">
        <v>811</v>
      </c>
      <c r="U963" s="264" t="s">
        <v>1159</v>
      </c>
      <c r="V963" s="265">
        <v>7000</v>
      </c>
      <c r="W963" s="201" t="s">
        <v>505</v>
      </c>
      <c r="X963" s="201">
        <v>0</v>
      </c>
      <c r="Y963" s="216">
        <v>52</v>
      </c>
      <c r="Z963" s="216">
        <v>90256</v>
      </c>
      <c r="AA963" s="216" t="s">
        <v>1158</v>
      </c>
      <c r="AB963" s="228" t="s">
        <v>505</v>
      </c>
      <c r="AC963" s="163">
        <v>90254</v>
      </c>
      <c r="AD963" s="216"/>
      <c r="AE963" s="216"/>
      <c r="AF963" s="216"/>
      <c r="AG963" s="216"/>
      <c r="AH963" s="216"/>
      <c r="AI963" s="216"/>
      <c r="AJ963" s="216"/>
      <c r="AK963" s="216"/>
    </row>
    <row r="964" spans="1:37" s="182" customFormat="1">
      <c r="A964" s="216"/>
      <c r="B964" s="208">
        <v>90256</v>
      </c>
      <c r="C964" s="216" t="s">
        <v>1320</v>
      </c>
      <c r="D964" s="216" t="s">
        <v>1320</v>
      </c>
      <c r="E964" s="216" t="s">
        <v>505</v>
      </c>
      <c r="F964" s="216" t="s">
        <v>2525</v>
      </c>
      <c r="G964" s="169">
        <v>1</v>
      </c>
      <c r="H964" s="216">
        <v>0</v>
      </c>
      <c r="I964" s="216" t="s">
        <v>506</v>
      </c>
      <c r="J964" s="216">
        <v>0</v>
      </c>
      <c r="K964" s="216">
        <v>16</v>
      </c>
      <c r="L964" s="216">
        <v>0</v>
      </c>
      <c r="M964" s="216">
        <v>0</v>
      </c>
      <c r="N964" s="216">
        <v>0</v>
      </c>
      <c r="O964" s="216">
        <v>0</v>
      </c>
      <c r="P964" s="216">
        <v>1</v>
      </c>
      <c r="Q964" s="216">
        <v>1</v>
      </c>
      <c r="R964" s="216">
        <v>0</v>
      </c>
      <c r="S964" s="253" t="s">
        <v>1325</v>
      </c>
      <c r="T964" s="253">
        <v>1112</v>
      </c>
      <c r="U964" s="264" t="s">
        <v>1158</v>
      </c>
      <c r="V964" s="265">
        <v>15</v>
      </c>
      <c r="W964" s="201" t="s">
        <v>505</v>
      </c>
      <c r="X964" s="201">
        <v>0</v>
      </c>
      <c r="Y964" s="216">
        <v>51</v>
      </c>
      <c r="Z964" s="216">
        <v>90257</v>
      </c>
      <c r="AA964" s="216" t="s">
        <v>1166</v>
      </c>
      <c r="AB964" s="228" t="s">
        <v>505</v>
      </c>
      <c r="AC964" s="163">
        <v>90255</v>
      </c>
      <c r="AD964" s="216"/>
      <c r="AE964" s="216"/>
      <c r="AF964" s="216"/>
      <c r="AG964" s="216"/>
      <c r="AH964" s="216"/>
      <c r="AI964" s="216"/>
      <c r="AJ964" s="216"/>
      <c r="AK964" s="216"/>
    </row>
    <row r="965" spans="1:37" s="182" customFormat="1">
      <c r="A965" s="216"/>
      <c r="B965" s="208">
        <v>90257</v>
      </c>
      <c r="C965" s="216" t="s">
        <v>1320</v>
      </c>
      <c r="D965" s="216" t="s">
        <v>1320</v>
      </c>
      <c r="E965" s="216" t="s">
        <v>505</v>
      </c>
      <c r="F965" s="216" t="s">
        <v>2526</v>
      </c>
      <c r="G965" s="169">
        <v>1</v>
      </c>
      <c r="H965" s="216">
        <v>0</v>
      </c>
      <c r="I965" s="216" t="s">
        <v>506</v>
      </c>
      <c r="J965" s="216">
        <v>0</v>
      </c>
      <c r="K965" s="216">
        <v>16</v>
      </c>
      <c r="L965" s="216">
        <v>0</v>
      </c>
      <c r="M965" s="216">
        <v>0</v>
      </c>
      <c r="N965" s="216">
        <v>0</v>
      </c>
      <c r="O965" s="216">
        <v>0</v>
      </c>
      <c r="P965" s="216">
        <v>1</v>
      </c>
      <c r="Q965" s="216">
        <v>1</v>
      </c>
      <c r="R965" s="216">
        <v>0</v>
      </c>
      <c r="S965" s="253" t="s">
        <v>882</v>
      </c>
      <c r="T965" s="253">
        <v>600</v>
      </c>
      <c r="U965" s="264" t="s">
        <v>1166</v>
      </c>
      <c r="V965" s="265">
        <v>90</v>
      </c>
      <c r="W965" s="201" t="s">
        <v>505</v>
      </c>
      <c r="X965" s="201">
        <v>0</v>
      </c>
      <c r="Y965" s="216">
        <v>55</v>
      </c>
      <c r="Z965" s="216">
        <v>90258</v>
      </c>
      <c r="AA965" s="216" t="s">
        <v>1161</v>
      </c>
      <c r="AB965" s="228" t="s">
        <v>505</v>
      </c>
      <c r="AC965" s="163">
        <v>90256</v>
      </c>
      <c r="AD965" s="216"/>
      <c r="AE965" s="216"/>
      <c r="AF965" s="216"/>
      <c r="AG965" s="216"/>
      <c r="AH965" s="216"/>
      <c r="AI965" s="216"/>
      <c r="AJ965" s="216"/>
      <c r="AK965" s="216"/>
    </row>
    <row r="966" spans="1:37" s="182" customFormat="1">
      <c r="A966" s="216"/>
      <c r="B966" s="208">
        <v>90258</v>
      </c>
      <c r="C966" s="216" t="s">
        <v>1320</v>
      </c>
      <c r="D966" s="216" t="s">
        <v>1320</v>
      </c>
      <c r="E966" s="216" t="s">
        <v>505</v>
      </c>
      <c r="F966" s="216" t="s">
        <v>2527</v>
      </c>
      <c r="G966" s="169">
        <v>1</v>
      </c>
      <c r="H966" s="216">
        <v>0</v>
      </c>
      <c r="I966" s="216" t="s">
        <v>506</v>
      </c>
      <c r="J966" s="216">
        <v>0</v>
      </c>
      <c r="K966" s="216">
        <v>16</v>
      </c>
      <c r="L966" s="216">
        <v>0</v>
      </c>
      <c r="M966" s="216">
        <v>0</v>
      </c>
      <c r="N966" s="216">
        <v>0</v>
      </c>
      <c r="O966" s="216">
        <v>0</v>
      </c>
      <c r="P966" s="216">
        <v>1</v>
      </c>
      <c r="Q966" s="216">
        <v>1</v>
      </c>
      <c r="R966" s="216">
        <v>0</v>
      </c>
      <c r="S966" s="253" t="s">
        <v>883</v>
      </c>
      <c r="T966" s="253">
        <v>30</v>
      </c>
      <c r="U966" s="264" t="s">
        <v>1161</v>
      </c>
      <c r="V966" s="265">
        <v>320</v>
      </c>
      <c r="W966" s="201" t="s">
        <v>505</v>
      </c>
      <c r="X966" s="201">
        <v>0</v>
      </c>
      <c r="Y966" s="216">
        <v>53</v>
      </c>
      <c r="Z966" s="216">
        <v>90259</v>
      </c>
      <c r="AA966" s="216" t="s">
        <v>1761</v>
      </c>
      <c r="AB966" s="228" t="s">
        <v>505</v>
      </c>
      <c r="AC966" s="163">
        <v>90257</v>
      </c>
      <c r="AD966" s="216"/>
      <c r="AE966" s="216"/>
      <c r="AF966" s="216"/>
      <c r="AG966" s="216"/>
      <c r="AH966" s="216"/>
      <c r="AI966" s="216"/>
      <c r="AJ966" s="216"/>
      <c r="AK966" s="216"/>
    </row>
    <row r="967" spans="1:37" s="182" customFormat="1">
      <c r="A967" s="216"/>
      <c r="B967" s="208">
        <v>90259</v>
      </c>
      <c r="C967" s="216" t="s">
        <v>1320</v>
      </c>
      <c r="D967" s="216" t="s">
        <v>1320</v>
      </c>
      <c r="E967" s="216" t="s">
        <v>505</v>
      </c>
      <c r="F967" s="216" t="s">
        <v>2528</v>
      </c>
      <c r="G967" s="169">
        <v>1</v>
      </c>
      <c r="H967" s="216">
        <v>0</v>
      </c>
      <c r="I967" s="216" t="s">
        <v>506</v>
      </c>
      <c r="J967" s="216">
        <v>0</v>
      </c>
      <c r="K967" s="216">
        <v>16</v>
      </c>
      <c r="L967" s="216">
        <v>0</v>
      </c>
      <c r="M967" s="216">
        <v>0</v>
      </c>
      <c r="N967" s="216">
        <v>0</v>
      </c>
      <c r="O967" s="216">
        <v>0</v>
      </c>
      <c r="P967" s="216">
        <v>1</v>
      </c>
      <c r="Q967" s="216">
        <v>1</v>
      </c>
      <c r="R967" s="216">
        <v>0</v>
      </c>
      <c r="S967" s="253" t="s">
        <v>883</v>
      </c>
      <c r="T967" s="253">
        <v>30</v>
      </c>
      <c r="U967" s="264" t="s">
        <v>1761</v>
      </c>
      <c r="V967" s="265">
        <v>4</v>
      </c>
      <c r="W967" s="201" t="s">
        <v>505</v>
      </c>
      <c r="X967" s="201">
        <v>0</v>
      </c>
      <c r="Y967" s="216">
        <v>54</v>
      </c>
      <c r="Z967" s="216">
        <v>90260</v>
      </c>
      <c r="AA967" s="216" t="s">
        <v>1166</v>
      </c>
      <c r="AB967" s="228" t="s">
        <v>505</v>
      </c>
      <c r="AC967" s="163">
        <v>90258</v>
      </c>
      <c r="AD967" s="216"/>
      <c r="AE967" s="216"/>
      <c r="AF967" s="216"/>
      <c r="AG967" s="216"/>
      <c r="AH967" s="216"/>
      <c r="AI967" s="216"/>
      <c r="AJ967" s="216"/>
      <c r="AK967" s="216"/>
    </row>
    <row r="968" spans="1:37" s="182" customFormat="1">
      <c r="A968" s="216"/>
      <c r="B968" s="208">
        <v>90260</v>
      </c>
      <c r="C968" s="216" t="s">
        <v>1320</v>
      </c>
      <c r="D968" s="216" t="s">
        <v>1320</v>
      </c>
      <c r="E968" s="216" t="s">
        <v>505</v>
      </c>
      <c r="F968" s="216" t="s">
        <v>2529</v>
      </c>
      <c r="G968" s="169">
        <v>1</v>
      </c>
      <c r="H968" s="216">
        <v>0</v>
      </c>
      <c r="I968" s="216" t="s">
        <v>506</v>
      </c>
      <c r="J968" s="216">
        <v>0</v>
      </c>
      <c r="K968" s="216">
        <v>16</v>
      </c>
      <c r="L968" s="216">
        <v>0</v>
      </c>
      <c r="M968" s="216">
        <v>0</v>
      </c>
      <c r="N968" s="216">
        <v>0</v>
      </c>
      <c r="O968" s="216">
        <v>0</v>
      </c>
      <c r="P968" s="216">
        <v>1</v>
      </c>
      <c r="Q968" s="216">
        <v>1</v>
      </c>
      <c r="R968" s="216">
        <v>0</v>
      </c>
      <c r="S968" s="253" t="s">
        <v>882</v>
      </c>
      <c r="T968" s="253">
        <v>600</v>
      </c>
      <c r="U968" s="264" t="s">
        <v>1166</v>
      </c>
      <c r="V968" s="265">
        <v>90</v>
      </c>
      <c r="W968" s="201" t="s">
        <v>505</v>
      </c>
      <c r="X968" s="201">
        <v>0</v>
      </c>
      <c r="Y968" s="216">
        <v>55</v>
      </c>
      <c r="Z968" s="216">
        <v>90261</v>
      </c>
      <c r="AA968" s="216" t="s">
        <v>1761</v>
      </c>
      <c r="AB968" s="228" t="s">
        <v>505</v>
      </c>
      <c r="AC968" s="163">
        <v>90259</v>
      </c>
      <c r="AD968" s="216"/>
      <c r="AE968" s="216"/>
      <c r="AF968" s="216"/>
      <c r="AG968" s="216"/>
      <c r="AH968" s="216"/>
      <c r="AI968" s="216"/>
      <c r="AJ968" s="216"/>
      <c r="AK968" s="216"/>
    </row>
    <row r="969" spans="1:37" s="182" customFormat="1">
      <c r="A969" s="216"/>
      <c r="B969" s="208">
        <v>90261</v>
      </c>
      <c r="C969" s="216" t="s">
        <v>1320</v>
      </c>
      <c r="D969" s="216" t="s">
        <v>1320</v>
      </c>
      <c r="E969" s="216" t="s">
        <v>505</v>
      </c>
      <c r="F969" s="216" t="s">
        <v>2530</v>
      </c>
      <c r="G969" s="169">
        <v>1</v>
      </c>
      <c r="H969" s="216">
        <v>0</v>
      </c>
      <c r="I969" s="216" t="s">
        <v>506</v>
      </c>
      <c r="J969" s="216">
        <v>0</v>
      </c>
      <c r="K969" s="216">
        <v>16</v>
      </c>
      <c r="L969" s="216">
        <v>0</v>
      </c>
      <c r="M969" s="216">
        <v>0</v>
      </c>
      <c r="N969" s="216">
        <v>0</v>
      </c>
      <c r="O969" s="216">
        <v>0</v>
      </c>
      <c r="P969" s="216">
        <v>1</v>
      </c>
      <c r="Q969" s="216">
        <v>1</v>
      </c>
      <c r="R969" s="216">
        <v>0</v>
      </c>
      <c r="S969" s="253" t="s">
        <v>1325</v>
      </c>
      <c r="T969" s="263">
        <v>1201</v>
      </c>
      <c r="U969" s="264" t="s">
        <v>1761</v>
      </c>
      <c r="V969" s="265">
        <v>4</v>
      </c>
      <c r="W969" s="201" t="s">
        <v>505</v>
      </c>
      <c r="X969" s="201">
        <v>0</v>
      </c>
      <c r="Y969" s="216">
        <v>54</v>
      </c>
      <c r="Z969" s="216">
        <v>90262</v>
      </c>
      <c r="AA969" s="216" t="s">
        <v>1167</v>
      </c>
      <c r="AB969" s="228" t="s">
        <v>505</v>
      </c>
      <c r="AC969" s="163">
        <v>90260</v>
      </c>
      <c r="AD969" s="216"/>
      <c r="AE969" s="216"/>
      <c r="AF969" s="216"/>
      <c r="AG969" s="216"/>
      <c r="AH969" s="216"/>
      <c r="AI969" s="216"/>
      <c r="AJ969" s="216"/>
      <c r="AK969" s="216"/>
    </row>
    <row r="970" spans="1:37" s="183" customFormat="1">
      <c r="A970" s="216"/>
      <c r="B970" s="208">
        <v>90262</v>
      </c>
      <c r="C970" s="216" t="s">
        <v>1320</v>
      </c>
      <c r="D970" s="216" t="s">
        <v>1320</v>
      </c>
      <c r="E970" s="216" t="s">
        <v>505</v>
      </c>
      <c r="F970" s="216" t="s">
        <v>2531</v>
      </c>
      <c r="G970" s="169">
        <v>1</v>
      </c>
      <c r="H970" s="216">
        <v>0</v>
      </c>
      <c r="I970" s="216" t="s">
        <v>506</v>
      </c>
      <c r="J970" s="216">
        <v>0</v>
      </c>
      <c r="K970" s="216">
        <v>16</v>
      </c>
      <c r="L970" s="216">
        <v>0</v>
      </c>
      <c r="M970" s="216">
        <v>0</v>
      </c>
      <c r="N970" s="216">
        <v>0</v>
      </c>
      <c r="O970" s="216">
        <v>0</v>
      </c>
      <c r="P970" s="216">
        <v>1</v>
      </c>
      <c r="Q970" s="216">
        <v>1</v>
      </c>
      <c r="R970" s="216">
        <v>0</v>
      </c>
      <c r="S970" s="253" t="s">
        <v>1325</v>
      </c>
      <c r="T970" s="263">
        <v>2101</v>
      </c>
      <c r="U970" s="264" t="s">
        <v>1167</v>
      </c>
      <c r="V970" s="265">
        <v>4</v>
      </c>
      <c r="W970" s="201" t="s">
        <v>505</v>
      </c>
      <c r="X970" s="201">
        <v>0</v>
      </c>
      <c r="Y970" s="216">
        <v>56</v>
      </c>
      <c r="Z970" s="216">
        <v>90263</v>
      </c>
      <c r="AA970" s="203" t="s">
        <v>2597</v>
      </c>
      <c r="AB970" s="228" t="s">
        <v>505</v>
      </c>
      <c r="AC970" s="163">
        <v>90261</v>
      </c>
      <c r="AD970" s="216"/>
      <c r="AE970" s="216"/>
      <c r="AF970" s="216"/>
      <c r="AG970" s="216"/>
      <c r="AH970" s="216"/>
      <c r="AI970" s="216"/>
      <c r="AJ970" s="216"/>
      <c r="AK970" s="216"/>
    </row>
    <row r="971" spans="1:37" s="189" customFormat="1">
      <c r="A971" s="216"/>
      <c r="B971" s="208">
        <v>90263</v>
      </c>
      <c r="C971" s="216" t="s">
        <v>1320</v>
      </c>
      <c r="D971" s="216" t="s">
        <v>1320</v>
      </c>
      <c r="E971" s="216" t="s">
        <v>505</v>
      </c>
      <c r="F971" s="216" t="s">
        <v>2532</v>
      </c>
      <c r="G971" s="169">
        <v>1</v>
      </c>
      <c r="H971" s="216">
        <v>0</v>
      </c>
      <c r="I971" s="216" t="s">
        <v>506</v>
      </c>
      <c r="J971" s="216">
        <v>0</v>
      </c>
      <c r="K971" s="216">
        <v>16</v>
      </c>
      <c r="L971" s="216">
        <v>0</v>
      </c>
      <c r="M971" s="216">
        <v>0</v>
      </c>
      <c r="N971" s="216">
        <v>0</v>
      </c>
      <c r="O971" s="216">
        <v>0</v>
      </c>
      <c r="P971" s="216">
        <v>1</v>
      </c>
      <c r="Q971" s="216">
        <v>1</v>
      </c>
      <c r="R971" s="216">
        <v>0</v>
      </c>
      <c r="S971" s="253" t="s">
        <v>1325</v>
      </c>
      <c r="T971" s="263">
        <v>2201</v>
      </c>
      <c r="U971" s="259" t="s">
        <v>2597</v>
      </c>
      <c r="V971" s="260">
        <v>113</v>
      </c>
      <c r="W971" s="201" t="s">
        <v>505</v>
      </c>
      <c r="X971" s="201">
        <v>0</v>
      </c>
      <c r="Y971" s="216">
        <v>49</v>
      </c>
      <c r="Z971" s="216">
        <v>90264</v>
      </c>
      <c r="AA971" s="216" t="s">
        <v>1159</v>
      </c>
      <c r="AB971" s="228" t="s">
        <v>505</v>
      </c>
      <c r="AC971" s="163">
        <v>90262</v>
      </c>
      <c r="AD971" s="216"/>
      <c r="AE971" s="216"/>
      <c r="AF971" s="216"/>
      <c r="AG971" s="216"/>
      <c r="AH971" s="216"/>
      <c r="AI971" s="216"/>
      <c r="AJ971" s="216"/>
      <c r="AK971" s="216"/>
    </row>
    <row r="972" spans="1:37" s="183" customFormat="1">
      <c r="A972" s="216"/>
      <c r="B972" s="208">
        <v>90264</v>
      </c>
      <c r="C972" s="216" t="s">
        <v>1320</v>
      </c>
      <c r="D972" s="216" t="s">
        <v>1320</v>
      </c>
      <c r="E972" s="216" t="s">
        <v>505</v>
      </c>
      <c r="F972" s="216" t="s">
        <v>2533</v>
      </c>
      <c r="G972" s="169">
        <v>1</v>
      </c>
      <c r="H972" s="216">
        <v>0</v>
      </c>
      <c r="I972" s="216" t="s">
        <v>506</v>
      </c>
      <c r="J972" s="216">
        <v>0</v>
      </c>
      <c r="K972" s="216">
        <v>16</v>
      </c>
      <c r="L972" s="216">
        <v>0</v>
      </c>
      <c r="M972" s="216">
        <v>0</v>
      </c>
      <c r="N972" s="216">
        <v>0</v>
      </c>
      <c r="O972" s="216">
        <v>0</v>
      </c>
      <c r="P972" s="216">
        <v>1</v>
      </c>
      <c r="Q972" s="216">
        <v>1</v>
      </c>
      <c r="R972" s="216">
        <v>0</v>
      </c>
      <c r="S972" s="253" t="s">
        <v>882</v>
      </c>
      <c r="T972" s="253">
        <v>600</v>
      </c>
      <c r="U972" s="266" t="s">
        <v>1159</v>
      </c>
      <c r="V972" s="267">
        <v>7000</v>
      </c>
      <c r="W972" s="201" t="s">
        <v>505</v>
      </c>
      <c r="X972" s="201">
        <v>0</v>
      </c>
      <c r="Y972" s="216">
        <v>52</v>
      </c>
      <c r="Z972" s="216">
        <v>90265</v>
      </c>
      <c r="AA972" s="216" t="s">
        <v>1161</v>
      </c>
      <c r="AB972" s="228" t="s">
        <v>505</v>
      </c>
      <c r="AC972" s="163">
        <v>90263</v>
      </c>
      <c r="AD972" s="216"/>
      <c r="AE972" s="216"/>
      <c r="AF972" s="216"/>
      <c r="AG972" s="216"/>
      <c r="AH972" s="216"/>
      <c r="AI972" s="216"/>
      <c r="AJ972" s="216"/>
      <c r="AK972" s="216"/>
    </row>
    <row r="973" spans="1:37" s="182" customFormat="1">
      <c r="A973" s="216"/>
      <c r="B973" s="208">
        <v>90265</v>
      </c>
      <c r="C973" s="216" t="s">
        <v>1320</v>
      </c>
      <c r="D973" s="216" t="s">
        <v>1320</v>
      </c>
      <c r="E973" s="216" t="s">
        <v>505</v>
      </c>
      <c r="F973" s="216" t="s">
        <v>2534</v>
      </c>
      <c r="G973" s="169">
        <v>1</v>
      </c>
      <c r="H973" s="216">
        <v>0</v>
      </c>
      <c r="I973" s="216" t="s">
        <v>506</v>
      </c>
      <c r="J973" s="216">
        <v>0</v>
      </c>
      <c r="K973" s="216">
        <v>16</v>
      </c>
      <c r="L973" s="216">
        <v>0</v>
      </c>
      <c r="M973" s="216">
        <v>0</v>
      </c>
      <c r="N973" s="216">
        <v>0</v>
      </c>
      <c r="O973" s="216">
        <v>0</v>
      </c>
      <c r="P973" s="216">
        <v>1</v>
      </c>
      <c r="Q973" s="216">
        <v>1</v>
      </c>
      <c r="R973" s="216">
        <v>0</v>
      </c>
      <c r="S973" s="253" t="s">
        <v>1325</v>
      </c>
      <c r="T973" s="253">
        <v>1112</v>
      </c>
      <c r="U973" s="266" t="s">
        <v>1161</v>
      </c>
      <c r="V973" s="267">
        <v>640</v>
      </c>
      <c r="W973" s="201" t="s">
        <v>505</v>
      </c>
      <c r="X973" s="201">
        <v>0</v>
      </c>
      <c r="Y973" s="216">
        <v>53</v>
      </c>
      <c r="Z973" s="216">
        <v>90266</v>
      </c>
      <c r="AA973" s="216" t="s">
        <v>1761</v>
      </c>
      <c r="AB973" s="228" t="s">
        <v>505</v>
      </c>
      <c r="AC973" s="163">
        <v>90264</v>
      </c>
      <c r="AD973" s="216"/>
      <c r="AE973" s="216"/>
      <c r="AF973" s="216"/>
      <c r="AG973" s="216"/>
      <c r="AH973" s="216"/>
      <c r="AI973" s="216"/>
      <c r="AJ973" s="216"/>
      <c r="AK973" s="216"/>
    </row>
    <row r="974" spans="1:37" s="183" customFormat="1">
      <c r="A974" s="216"/>
      <c r="B974" s="208">
        <v>90266</v>
      </c>
      <c r="C974" s="216" t="s">
        <v>1320</v>
      </c>
      <c r="D974" s="216" t="s">
        <v>1320</v>
      </c>
      <c r="E974" s="216" t="s">
        <v>505</v>
      </c>
      <c r="F974" s="216" t="s">
        <v>2535</v>
      </c>
      <c r="G974" s="169">
        <v>1</v>
      </c>
      <c r="H974" s="216">
        <v>0</v>
      </c>
      <c r="I974" s="216" t="s">
        <v>506</v>
      </c>
      <c r="J974" s="216">
        <v>0</v>
      </c>
      <c r="K974" s="216">
        <v>16</v>
      </c>
      <c r="L974" s="216">
        <v>0</v>
      </c>
      <c r="M974" s="216">
        <v>0</v>
      </c>
      <c r="N974" s="216">
        <v>0</v>
      </c>
      <c r="O974" s="216">
        <v>0</v>
      </c>
      <c r="P974" s="216">
        <v>1</v>
      </c>
      <c r="Q974" s="216">
        <v>1</v>
      </c>
      <c r="R974" s="216">
        <v>0</v>
      </c>
      <c r="S974" s="253" t="s">
        <v>1325</v>
      </c>
      <c r="T974" s="253">
        <v>1025</v>
      </c>
      <c r="U974" s="266" t="s">
        <v>1761</v>
      </c>
      <c r="V974" s="267">
        <v>5</v>
      </c>
      <c r="W974" s="201" t="s">
        <v>505</v>
      </c>
      <c r="X974" s="201">
        <v>0</v>
      </c>
      <c r="Y974" s="216">
        <v>54</v>
      </c>
      <c r="Z974" s="216">
        <v>90267</v>
      </c>
      <c r="AA974" s="216" t="s">
        <v>1166</v>
      </c>
      <c r="AB974" s="228" t="s">
        <v>505</v>
      </c>
      <c r="AC974" s="163">
        <v>90265</v>
      </c>
      <c r="AD974" s="216"/>
      <c r="AE974" s="216"/>
      <c r="AF974" s="216"/>
      <c r="AG974" s="216"/>
      <c r="AH974" s="216"/>
      <c r="AI974" s="216"/>
      <c r="AJ974" s="216"/>
      <c r="AK974" s="216"/>
    </row>
    <row r="975" spans="1:37" s="183" customFormat="1">
      <c r="A975" s="216"/>
      <c r="B975" s="208">
        <v>90267</v>
      </c>
      <c r="C975" s="216" t="s">
        <v>1320</v>
      </c>
      <c r="D975" s="216" t="s">
        <v>1320</v>
      </c>
      <c r="E975" s="216" t="s">
        <v>505</v>
      </c>
      <c r="F975" s="216" t="s">
        <v>2536</v>
      </c>
      <c r="G975" s="169">
        <v>1</v>
      </c>
      <c r="H975" s="216">
        <v>0</v>
      </c>
      <c r="I975" s="216" t="s">
        <v>506</v>
      </c>
      <c r="J975" s="216">
        <v>0</v>
      </c>
      <c r="K975" s="216">
        <v>16</v>
      </c>
      <c r="L975" s="216">
        <v>0</v>
      </c>
      <c r="M975" s="216">
        <v>0</v>
      </c>
      <c r="N975" s="216">
        <v>0</v>
      </c>
      <c r="O975" s="216">
        <v>0</v>
      </c>
      <c r="P975" s="216">
        <v>1</v>
      </c>
      <c r="Q975" s="216">
        <v>1</v>
      </c>
      <c r="R975" s="216">
        <v>0</v>
      </c>
      <c r="S975" s="253" t="s">
        <v>884</v>
      </c>
      <c r="T975" s="253">
        <v>40</v>
      </c>
      <c r="U975" s="266" t="s">
        <v>1166</v>
      </c>
      <c r="V975" s="267">
        <v>120</v>
      </c>
      <c r="W975" s="201" t="s">
        <v>505</v>
      </c>
      <c r="X975" s="201">
        <v>0</v>
      </c>
      <c r="Y975" s="216">
        <v>55</v>
      </c>
      <c r="Z975" s="216">
        <v>90268</v>
      </c>
      <c r="AA975" s="216" t="s">
        <v>1167</v>
      </c>
      <c r="AB975" s="228" t="s">
        <v>505</v>
      </c>
      <c r="AC975" s="163">
        <v>90266</v>
      </c>
      <c r="AD975" s="216"/>
      <c r="AE975" s="216"/>
      <c r="AF975" s="216"/>
      <c r="AG975" s="216"/>
      <c r="AH975" s="216"/>
      <c r="AI975" s="216"/>
      <c r="AJ975" s="216"/>
      <c r="AK975" s="216"/>
    </row>
    <row r="976" spans="1:37" s="182" customFormat="1">
      <c r="A976" s="216"/>
      <c r="B976" s="208">
        <v>90268</v>
      </c>
      <c r="C976" s="216" t="s">
        <v>1320</v>
      </c>
      <c r="D976" s="216" t="s">
        <v>1320</v>
      </c>
      <c r="E976" s="216" t="s">
        <v>505</v>
      </c>
      <c r="F976" s="216" t="s">
        <v>2537</v>
      </c>
      <c r="G976" s="169">
        <v>1</v>
      </c>
      <c r="H976" s="216">
        <v>0</v>
      </c>
      <c r="I976" s="216" t="s">
        <v>506</v>
      </c>
      <c r="J976" s="216">
        <v>0</v>
      </c>
      <c r="K976" s="216">
        <v>16</v>
      </c>
      <c r="L976" s="216">
        <v>0</v>
      </c>
      <c r="M976" s="216">
        <v>0</v>
      </c>
      <c r="N976" s="216">
        <v>0</v>
      </c>
      <c r="O976" s="216">
        <v>0</v>
      </c>
      <c r="P976" s="216">
        <v>1</v>
      </c>
      <c r="Q976" s="216">
        <v>1</v>
      </c>
      <c r="R976" s="216">
        <v>0</v>
      </c>
      <c r="S976" s="253" t="s">
        <v>882</v>
      </c>
      <c r="T976" s="253">
        <v>600</v>
      </c>
      <c r="U976" s="266" t="s">
        <v>1167</v>
      </c>
      <c r="V976" s="267">
        <v>4</v>
      </c>
      <c r="W976" s="201" t="s">
        <v>505</v>
      </c>
      <c r="X976" s="201">
        <v>0</v>
      </c>
      <c r="Y976" s="216">
        <v>56</v>
      </c>
      <c r="Z976" s="216">
        <v>90269</v>
      </c>
      <c r="AA976" s="216" t="s">
        <v>1159</v>
      </c>
      <c r="AB976" s="228" t="s">
        <v>505</v>
      </c>
      <c r="AC976" s="163">
        <v>90267</v>
      </c>
      <c r="AD976" s="216"/>
      <c r="AE976" s="216"/>
      <c r="AF976" s="216"/>
      <c r="AG976" s="216"/>
      <c r="AH976" s="216"/>
      <c r="AI976" s="216"/>
      <c r="AJ976" s="216"/>
      <c r="AK976" s="216"/>
    </row>
    <row r="977" spans="1:37" s="182" customFormat="1">
      <c r="A977" s="216"/>
      <c r="B977" s="208">
        <v>90269</v>
      </c>
      <c r="C977" s="216" t="s">
        <v>1320</v>
      </c>
      <c r="D977" s="216" t="s">
        <v>1320</v>
      </c>
      <c r="E977" s="216" t="s">
        <v>505</v>
      </c>
      <c r="F977" s="216" t="s">
        <v>2538</v>
      </c>
      <c r="G977" s="169">
        <v>1</v>
      </c>
      <c r="H977" s="216">
        <v>0</v>
      </c>
      <c r="I977" s="216" t="s">
        <v>506</v>
      </c>
      <c r="J977" s="216">
        <v>0</v>
      </c>
      <c r="K977" s="216">
        <v>16</v>
      </c>
      <c r="L977" s="216">
        <v>0</v>
      </c>
      <c r="M977" s="216">
        <v>0</v>
      </c>
      <c r="N977" s="216">
        <v>0</v>
      </c>
      <c r="O977" s="216">
        <v>0</v>
      </c>
      <c r="P977" s="216">
        <v>1</v>
      </c>
      <c r="Q977" s="216">
        <v>1</v>
      </c>
      <c r="R977" s="216">
        <v>0</v>
      </c>
      <c r="S977" s="253" t="s">
        <v>1325</v>
      </c>
      <c r="T977" s="253">
        <v>811</v>
      </c>
      <c r="U977" s="266" t="s">
        <v>1159</v>
      </c>
      <c r="V977" s="267">
        <v>9000</v>
      </c>
      <c r="W977" s="201" t="s">
        <v>505</v>
      </c>
      <c r="X977" s="201">
        <v>0</v>
      </c>
      <c r="Y977" s="216">
        <v>52</v>
      </c>
      <c r="Z977" s="216">
        <v>90270</v>
      </c>
      <c r="AA977" s="216" t="s">
        <v>1166</v>
      </c>
      <c r="AB977" s="228" t="s">
        <v>505</v>
      </c>
      <c r="AC977" s="163">
        <v>90268</v>
      </c>
      <c r="AD977" s="216"/>
      <c r="AE977" s="216"/>
      <c r="AF977" s="216"/>
      <c r="AG977" s="216"/>
      <c r="AH977" s="216"/>
      <c r="AI977" s="216"/>
      <c r="AJ977" s="216"/>
      <c r="AK977" s="216"/>
    </row>
    <row r="978" spans="1:37" s="182" customFormat="1">
      <c r="A978" s="216"/>
      <c r="B978" s="208">
        <v>90270</v>
      </c>
      <c r="C978" s="216" t="s">
        <v>1320</v>
      </c>
      <c r="D978" s="216" t="s">
        <v>1320</v>
      </c>
      <c r="E978" s="216" t="s">
        <v>505</v>
      </c>
      <c r="F978" s="216" t="s">
        <v>2539</v>
      </c>
      <c r="G978" s="169">
        <v>1</v>
      </c>
      <c r="H978" s="216">
        <v>0</v>
      </c>
      <c r="I978" s="216" t="s">
        <v>506</v>
      </c>
      <c r="J978" s="216">
        <v>0</v>
      </c>
      <c r="K978" s="216">
        <v>16</v>
      </c>
      <c r="L978" s="216">
        <v>0</v>
      </c>
      <c r="M978" s="216">
        <v>0</v>
      </c>
      <c r="N978" s="216">
        <v>0</v>
      </c>
      <c r="O978" s="216">
        <v>0</v>
      </c>
      <c r="P978" s="216">
        <v>1</v>
      </c>
      <c r="Q978" s="216">
        <v>1</v>
      </c>
      <c r="R978" s="216">
        <v>0</v>
      </c>
      <c r="S978" s="253" t="s">
        <v>1325</v>
      </c>
      <c r="T978" s="253">
        <v>1112</v>
      </c>
      <c r="U978" s="266" t="s">
        <v>1166</v>
      </c>
      <c r="V978" s="267">
        <v>120</v>
      </c>
      <c r="W978" s="201" t="s">
        <v>505</v>
      </c>
      <c r="X978" s="201">
        <v>0</v>
      </c>
      <c r="Y978" s="216">
        <v>55</v>
      </c>
      <c r="Z978" s="216">
        <v>90271</v>
      </c>
      <c r="AA978" s="216" t="s">
        <v>1761</v>
      </c>
      <c r="AB978" s="228" t="s">
        <v>505</v>
      </c>
      <c r="AC978" s="163">
        <v>90269</v>
      </c>
      <c r="AD978" s="216"/>
      <c r="AE978" s="216"/>
      <c r="AF978" s="216"/>
      <c r="AG978" s="216"/>
      <c r="AH978" s="216"/>
      <c r="AI978" s="216"/>
      <c r="AJ978" s="216"/>
      <c r="AK978" s="216"/>
    </row>
    <row r="979" spans="1:37" s="183" customFormat="1">
      <c r="A979" s="216"/>
      <c r="B979" s="208">
        <v>90271</v>
      </c>
      <c r="C979" s="216" t="s">
        <v>1320</v>
      </c>
      <c r="D979" s="216" t="s">
        <v>1320</v>
      </c>
      <c r="E979" s="216" t="s">
        <v>505</v>
      </c>
      <c r="F979" s="216" t="s">
        <v>2540</v>
      </c>
      <c r="G979" s="169">
        <v>1</v>
      </c>
      <c r="H979" s="216">
        <v>0</v>
      </c>
      <c r="I979" s="216" t="s">
        <v>506</v>
      </c>
      <c r="J979" s="216">
        <v>0</v>
      </c>
      <c r="K979" s="216">
        <v>16</v>
      </c>
      <c r="L979" s="216">
        <v>0</v>
      </c>
      <c r="M979" s="216">
        <v>0</v>
      </c>
      <c r="N979" s="216">
        <v>0</v>
      </c>
      <c r="O979" s="216">
        <v>0</v>
      </c>
      <c r="P979" s="216">
        <v>1</v>
      </c>
      <c r="Q979" s="216">
        <v>1</v>
      </c>
      <c r="R979" s="216">
        <v>0</v>
      </c>
      <c r="S979" s="253" t="s">
        <v>883</v>
      </c>
      <c r="T979" s="253">
        <v>30</v>
      </c>
      <c r="U979" s="266" t="s">
        <v>1761</v>
      </c>
      <c r="V979" s="267">
        <v>6</v>
      </c>
      <c r="W979" s="201" t="s">
        <v>505</v>
      </c>
      <c r="X979" s="201">
        <v>0</v>
      </c>
      <c r="Y979" s="216">
        <v>54</v>
      </c>
      <c r="Z979" s="216">
        <v>90272</v>
      </c>
      <c r="AA979" s="216" t="s">
        <v>1158</v>
      </c>
      <c r="AB979" s="228" t="s">
        <v>505</v>
      </c>
      <c r="AC979" s="163">
        <v>90270</v>
      </c>
      <c r="AD979" s="216"/>
      <c r="AE979" s="216"/>
      <c r="AF979" s="216"/>
      <c r="AG979" s="216"/>
      <c r="AH979" s="216"/>
      <c r="AI979" s="216"/>
      <c r="AJ979" s="216"/>
      <c r="AK979" s="216"/>
    </row>
    <row r="980" spans="1:37" s="183" customFormat="1">
      <c r="A980" s="216"/>
      <c r="B980" s="208">
        <v>90272</v>
      </c>
      <c r="C980" s="216" t="s">
        <v>1320</v>
      </c>
      <c r="D980" s="216" t="s">
        <v>1320</v>
      </c>
      <c r="E980" s="216" t="s">
        <v>505</v>
      </c>
      <c r="F980" s="216" t="s">
        <v>2541</v>
      </c>
      <c r="G980" s="169">
        <v>1</v>
      </c>
      <c r="H980" s="216">
        <v>0</v>
      </c>
      <c r="I980" s="216" t="s">
        <v>506</v>
      </c>
      <c r="J980" s="216">
        <v>0</v>
      </c>
      <c r="K980" s="216">
        <v>16</v>
      </c>
      <c r="L980" s="216">
        <v>0</v>
      </c>
      <c r="M980" s="216">
        <v>0</v>
      </c>
      <c r="N980" s="216">
        <v>0</v>
      </c>
      <c r="O980" s="216">
        <v>0</v>
      </c>
      <c r="P980" s="216">
        <v>1</v>
      </c>
      <c r="Q980" s="216">
        <v>1</v>
      </c>
      <c r="R980" s="216">
        <v>0</v>
      </c>
      <c r="S980" s="253" t="s">
        <v>1325</v>
      </c>
      <c r="T980" s="263">
        <v>2101</v>
      </c>
      <c r="U980" s="266" t="s">
        <v>1158</v>
      </c>
      <c r="V980" s="267">
        <v>15</v>
      </c>
      <c r="W980" s="201" t="s">
        <v>505</v>
      </c>
      <c r="X980" s="201">
        <v>0</v>
      </c>
      <c r="Y980" s="216">
        <v>51</v>
      </c>
      <c r="Z980" s="216">
        <v>90273</v>
      </c>
      <c r="AA980" s="216" t="s">
        <v>1166</v>
      </c>
      <c r="AB980" s="228" t="s">
        <v>505</v>
      </c>
      <c r="AC980" s="163">
        <v>90271</v>
      </c>
      <c r="AD980" s="216"/>
      <c r="AE980" s="216"/>
      <c r="AF980" s="216"/>
      <c r="AG980" s="216"/>
      <c r="AH980" s="216"/>
      <c r="AI980" s="216"/>
      <c r="AJ980" s="216"/>
      <c r="AK980" s="216"/>
    </row>
    <row r="981" spans="1:37" s="182" customFormat="1">
      <c r="A981" s="216"/>
      <c r="B981" s="208">
        <v>90273</v>
      </c>
      <c r="C981" s="216" t="s">
        <v>1320</v>
      </c>
      <c r="D981" s="216" t="s">
        <v>1320</v>
      </c>
      <c r="E981" s="216" t="s">
        <v>505</v>
      </c>
      <c r="F981" s="216" t="s">
        <v>2542</v>
      </c>
      <c r="G981" s="169">
        <v>1</v>
      </c>
      <c r="H981" s="216">
        <v>0</v>
      </c>
      <c r="I981" s="216" t="s">
        <v>506</v>
      </c>
      <c r="J981" s="216">
        <v>0</v>
      </c>
      <c r="K981" s="216">
        <v>16</v>
      </c>
      <c r="L981" s="216">
        <v>0</v>
      </c>
      <c r="M981" s="216">
        <v>0</v>
      </c>
      <c r="N981" s="216">
        <v>0</v>
      </c>
      <c r="O981" s="216">
        <v>0</v>
      </c>
      <c r="P981" s="216">
        <v>1</v>
      </c>
      <c r="Q981" s="216">
        <v>1</v>
      </c>
      <c r="R981" s="216">
        <v>0</v>
      </c>
      <c r="S981" s="253" t="s">
        <v>1325</v>
      </c>
      <c r="T981" s="263">
        <v>1201</v>
      </c>
      <c r="U981" s="266" t="s">
        <v>1166</v>
      </c>
      <c r="V981" s="267">
        <v>150</v>
      </c>
      <c r="W981" s="201" t="s">
        <v>505</v>
      </c>
      <c r="X981" s="201">
        <v>0</v>
      </c>
      <c r="Y981" s="216">
        <v>55</v>
      </c>
      <c r="Z981" s="216">
        <v>90274</v>
      </c>
      <c r="AA981" s="216" t="s">
        <v>1167</v>
      </c>
      <c r="AB981" s="228" t="s">
        <v>505</v>
      </c>
      <c r="AC981" s="163">
        <v>90272</v>
      </c>
      <c r="AD981" s="216"/>
      <c r="AE981" s="216"/>
      <c r="AF981" s="216"/>
      <c r="AG981" s="216"/>
      <c r="AH981" s="216"/>
      <c r="AI981" s="216"/>
      <c r="AJ981" s="216"/>
      <c r="AK981" s="216"/>
    </row>
    <row r="982" spans="1:37" s="182" customFormat="1">
      <c r="A982" s="216"/>
      <c r="B982" s="208">
        <v>90274</v>
      </c>
      <c r="C982" s="216" t="s">
        <v>1320</v>
      </c>
      <c r="D982" s="216" t="s">
        <v>1320</v>
      </c>
      <c r="E982" s="216" t="s">
        <v>505</v>
      </c>
      <c r="F982" s="216" t="s">
        <v>2543</v>
      </c>
      <c r="G982" s="169">
        <v>1</v>
      </c>
      <c r="H982" s="216">
        <v>0</v>
      </c>
      <c r="I982" s="216" t="s">
        <v>506</v>
      </c>
      <c r="J982" s="216">
        <v>0</v>
      </c>
      <c r="K982" s="216">
        <v>16</v>
      </c>
      <c r="L982" s="216">
        <v>0</v>
      </c>
      <c r="M982" s="216">
        <v>0</v>
      </c>
      <c r="N982" s="216">
        <v>0</v>
      </c>
      <c r="O982" s="216">
        <v>0</v>
      </c>
      <c r="P982" s="216">
        <v>1</v>
      </c>
      <c r="Q982" s="216">
        <v>1</v>
      </c>
      <c r="R982" s="216">
        <v>0</v>
      </c>
      <c r="S982" s="253" t="s">
        <v>1325</v>
      </c>
      <c r="T982" s="253">
        <v>811</v>
      </c>
      <c r="U982" s="266" t="s">
        <v>1167</v>
      </c>
      <c r="V982" s="267">
        <v>5</v>
      </c>
      <c r="W982" s="201" t="s">
        <v>505</v>
      </c>
      <c r="X982" s="201">
        <v>0</v>
      </c>
      <c r="Y982" s="216">
        <v>56</v>
      </c>
      <c r="Z982" s="216">
        <v>90275</v>
      </c>
      <c r="AA982" s="216" t="s">
        <v>1159</v>
      </c>
      <c r="AB982" s="228" t="s">
        <v>505</v>
      </c>
      <c r="AC982" s="163">
        <v>90273</v>
      </c>
      <c r="AD982" s="216"/>
      <c r="AE982" s="216"/>
      <c r="AF982" s="216"/>
      <c r="AG982" s="216"/>
      <c r="AH982" s="216"/>
      <c r="AI982" s="216"/>
      <c r="AJ982" s="216"/>
      <c r="AK982" s="216"/>
    </row>
    <row r="983" spans="1:37" s="182" customFormat="1">
      <c r="A983" s="216"/>
      <c r="B983" s="208">
        <v>90275</v>
      </c>
      <c r="C983" s="216" t="s">
        <v>1320</v>
      </c>
      <c r="D983" s="216" t="s">
        <v>1320</v>
      </c>
      <c r="E983" s="216" t="s">
        <v>505</v>
      </c>
      <c r="F983" s="216" t="s">
        <v>2544</v>
      </c>
      <c r="G983" s="169">
        <v>1</v>
      </c>
      <c r="H983" s="216">
        <v>0</v>
      </c>
      <c r="I983" s="216" t="s">
        <v>506</v>
      </c>
      <c r="J983" s="216">
        <v>0</v>
      </c>
      <c r="K983" s="216">
        <v>16</v>
      </c>
      <c r="L983" s="216">
        <v>0</v>
      </c>
      <c r="M983" s="216">
        <v>0</v>
      </c>
      <c r="N983" s="216">
        <v>0</v>
      </c>
      <c r="O983" s="216">
        <v>0</v>
      </c>
      <c r="P983" s="216">
        <v>1</v>
      </c>
      <c r="Q983" s="216">
        <v>1</v>
      </c>
      <c r="R983" s="216">
        <v>0</v>
      </c>
      <c r="S983" s="253" t="s">
        <v>1325</v>
      </c>
      <c r="T983" s="253">
        <v>1112</v>
      </c>
      <c r="U983" s="266" t="s">
        <v>1159</v>
      </c>
      <c r="V983" s="267">
        <v>7000</v>
      </c>
      <c r="W983" s="201" t="s">
        <v>505</v>
      </c>
      <c r="X983" s="201">
        <v>0</v>
      </c>
      <c r="Y983" s="216">
        <v>52</v>
      </c>
      <c r="Z983" s="216">
        <v>90276</v>
      </c>
      <c r="AA983" s="216" t="s">
        <v>1167</v>
      </c>
      <c r="AB983" s="228" t="s">
        <v>505</v>
      </c>
      <c r="AC983" s="163">
        <v>90274</v>
      </c>
      <c r="AD983" s="216"/>
      <c r="AE983" s="216"/>
      <c r="AF983" s="216"/>
      <c r="AG983" s="216"/>
      <c r="AH983" s="216"/>
      <c r="AI983" s="216"/>
      <c r="AJ983" s="216"/>
      <c r="AK983" s="216"/>
    </row>
    <row r="984" spans="1:37" s="182" customFormat="1">
      <c r="A984" s="216"/>
      <c r="B984" s="208">
        <v>90276</v>
      </c>
      <c r="C984" s="216" t="s">
        <v>1320</v>
      </c>
      <c r="D984" s="216" t="s">
        <v>1320</v>
      </c>
      <c r="E984" s="216" t="s">
        <v>505</v>
      </c>
      <c r="F984" s="216" t="s">
        <v>2545</v>
      </c>
      <c r="G984" s="169">
        <v>1</v>
      </c>
      <c r="H984" s="216">
        <v>0</v>
      </c>
      <c r="I984" s="216" t="s">
        <v>506</v>
      </c>
      <c r="J984" s="216">
        <v>0</v>
      </c>
      <c r="K984" s="216">
        <v>16</v>
      </c>
      <c r="L984" s="216">
        <v>0</v>
      </c>
      <c r="M984" s="216">
        <v>0</v>
      </c>
      <c r="N984" s="216">
        <v>0</v>
      </c>
      <c r="O984" s="216">
        <v>0</v>
      </c>
      <c r="P984" s="216">
        <v>1</v>
      </c>
      <c r="Q984" s="216">
        <v>1</v>
      </c>
      <c r="R984" s="216">
        <v>0</v>
      </c>
      <c r="S984" s="253" t="s">
        <v>882</v>
      </c>
      <c r="T984" s="253">
        <v>600</v>
      </c>
      <c r="U984" s="266" t="s">
        <v>1167</v>
      </c>
      <c r="V984" s="267">
        <v>4</v>
      </c>
      <c r="W984" s="201" t="s">
        <v>505</v>
      </c>
      <c r="X984" s="201">
        <v>0</v>
      </c>
      <c r="Y984" s="216">
        <v>56</v>
      </c>
      <c r="Z984" s="216">
        <v>90277</v>
      </c>
      <c r="AA984" s="216" t="s">
        <v>1158</v>
      </c>
      <c r="AB984" s="228" t="s">
        <v>505</v>
      </c>
      <c r="AC984" s="163">
        <v>90275</v>
      </c>
      <c r="AD984" s="216"/>
      <c r="AE984" s="216"/>
      <c r="AF984" s="216"/>
      <c r="AG984" s="216"/>
      <c r="AH984" s="216"/>
      <c r="AI984" s="216"/>
      <c r="AJ984" s="216"/>
      <c r="AK984" s="216"/>
    </row>
    <row r="985" spans="1:37" s="182" customFormat="1">
      <c r="A985" s="216"/>
      <c r="B985" s="208">
        <v>90277</v>
      </c>
      <c r="C985" s="216" t="s">
        <v>1320</v>
      </c>
      <c r="D985" s="216" t="s">
        <v>1320</v>
      </c>
      <c r="E985" s="216" t="s">
        <v>505</v>
      </c>
      <c r="F985" s="216" t="s">
        <v>2546</v>
      </c>
      <c r="G985" s="169">
        <v>1</v>
      </c>
      <c r="H985" s="216">
        <v>0</v>
      </c>
      <c r="I985" s="216" t="s">
        <v>506</v>
      </c>
      <c r="J985" s="216">
        <v>0</v>
      </c>
      <c r="K985" s="216">
        <v>16</v>
      </c>
      <c r="L985" s="216">
        <v>0</v>
      </c>
      <c r="M985" s="216">
        <v>0</v>
      </c>
      <c r="N985" s="216">
        <v>0</v>
      </c>
      <c r="O985" s="216">
        <v>0</v>
      </c>
      <c r="P985" s="216">
        <v>1</v>
      </c>
      <c r="Q985" s="216">
        <v>1</v>
      </c>
      <c r="R985" s="216">
        <v>0</v>
      </c>
      <c r="S985" s="253" t="s">
        <v>884</v>
      </c>
      <c r="T985" s="253">
        <v>40</v>
      </c>
      <c r="U985" s="266" t="s">
        <v>1158</v>
      </c>
      <c r="V985" s="267">
        <v>15</v>
      </c>
      <c r="W985" s="201" t="s">
        <v>505</v>
      </c>
      <c r="X985" s="201">
        <v>0</v>
      </c>
      <c r="Y985" s="216">
        <v>51</v>
      </c>
      <c r="Z985" s="216">
        <v>90278</v>
      </c>
      <c r="AA985" s="216" t="s">
        <v>1161</v>
      </c>
      <c r="AB985" s="228" t="s">
        <v>505</v>
      </c>
      <c r="AC985" s="163">
        <v>90276</v>
      </c>
      <c r="AD985" s="216"/>
      <c r="AE985" s="216"/>
      <c r="AF985" s="216"/>
      <c r="AG985" s="216"/>
      <c r="AH985" s="216"/>
      <c r="AI985" s="216"/>
      <c r="AJ985" s="216"/>
      <c r="AK985" s="216"/>
    </row>
    <row r="986" spans="1:37" s="182" customFormat="1">
      <c r="A986" s="216"/>
      <c r="B986" s="208">
        <v>90278</v>
      </c>
      <c r="C986" s="216" t="s">
        <v>1320</v>
      </c>
      <c r="D986" s="216" t="s">
        <v>1320</v>
      </c>
      <c r="E986" s="216" t="s">
        <v>505</v>
      </c>
      <c r="F986" s="216" t="s">
        <v>2547</v>
      </c>
      <c r="G986" s="169">
        <v>1</v>
      </c>
      <c r="H986" s="216">
        <v>0</v>
      </c>
      <c r="I986" s="216" t="s">
        <v>506</v>
      </c>
      <c r="J986" s="216">
        <v>0</v>
      </c>
      <c r="K986" s="216">
        <v>16</v>
      </c>
      <c r="L986" s="216">
        <v>0</v>
      </c>
      <c r="M986" s="216">
        <v>0</v>
      </c>
      <c r="N986" s="216">
        <v>0</v>
      </c>
      <c r="O986" s="216">
        <v>0</v>
      </c>
      <c r="P986" s="216">
        <v>1</v>
      </c>
      <c r="Q986" s="216">
        <v>1</v>
      </c>
      <c r="R986" s="216">
        <v>0</v>
      </c>
      <c r="S986" s="253" t="s">
        <v>1325</v>
      </c>
      <c r="T986" s="253">
        <v>1025</v>
      </c>
      <c r="U986" s="266" t="s">
        <v>1161</v>
      </c>
      <c r="V986" s="267">
        <v>640</v>
      </c>
      <c r="W986" s="201" t="s">
        <v>505</v>
      </c>
      <c r="X986" s="201">
        <v>0</v>
      </c>
      <c r="Y986" s="216">
        <v>53</v>
      </c>
      <c r="Z986" s="216">
        <v>90279</v>
      </c>
      <c r="AA986" s="203" t="s">
        <v>2597</v>
      </c>
      <c r="AB986" s="228" t="s">
        <v>505</v>
      </c>
      <c r="AC986" s="163">
        <v>90277</v>
      </c>
      <c r="AD986" s="216"/>
      <c r="AE986" s="216"/>
      <c r="AF986" s="216"/>
      <c r="AG986" s="216"/>
      <c r="AH986" s="216"/>
      <c r="AI986" s="216"/>
      <c r="AJ986" s="216"/>
      <c r="AK986" s="216"/>
    </row>
    <row r="987" spans="1:37" s="188" customFormat="1">
      <c r="A987" s="216"/>
      <c r="B987" s="208">
        <v>90279</v>
      </c>
      <c r="C987" s="216" t="s">
        <v>1320</v>
      </c>
      <c r="D987" s="216" t="s">
        <v>1320</v>
      </c>
      <c r="E987" s="216" t="s">
        <v>505</v>
      </c>
      <c r="F987" s="216" t="s">
        <v>2548</v>
      </c>
      <c r="G987" s="169">
        <v>1</v>
      </c>
      <c r="H987" s="216">
        <v>0</v>
      </c>
      <c r="I987" s="216" t="s">
        <v>506</v>
      </c>
      <c r="J987" s="216">
        <v>0</v>
      </c>
      <c r="K987" s="216">
        <v>16</v>
      </c>
      <c r="L987" s="216">
        <v>0</v>
      </c>
      <c r="M987" s="216">
        <v>0</v>
      </c>
      <c r="N987" s="216">
        <v>0</v>
      </c>
      <c r="O987" s="216">
        <v>0</v>
      </c>
      <c r="P987" s="216">
        <v>1</v>
      </c>
      <c r="Q987" s="216">
        <v>1</v>
      </c>
      <c r="R987" s="216">
        <v>0</v>
      </c>
      <c r="S987" s="253" t="s">
        <v>1325</v>
      </c>
      <c r="T987" s="263">
        <v>2201</v>
      </c>
      <c r="U987" s="259" t="s">
        <v>2597</v>
      </c>
      <c r="V987" s="260">
        <v>15</v>
      </c>
      <c r="W987" s="201" t="s">
        <v>505</v>
      </c>
      <c r="X987" s="201">
        <v>0</v>
      </c>
      <c r="Y987" s="216">
        <v>50</v>
      </c>
      <c r="Z987" s="216">
        <v>90280</v>
      </c>
      <c r="AA987" s="216" t="s">
        <v>1158</v>
      </c>
      <c r="AB987" s="228" t="s">
        <v>505</v>
      </c>
      <c r="AC987" s="163">
        <v>90278</v>
      </c>
      <c r="AD987" s="216"/>
      <c r="AE987" s="216"/>
      <c r="AF987" s="216"/>
      <c r="AG987" s="216"/>
      <c r="AH987" s="216"/>
      <c r="AI987" s="216"/>
      <c r="AJ987" s="216"/>
      <c r="AK987" s="216"/>
    </row>
    <row r="988" spans="1:37" s="182" customFormat="1">
      <c r="A988" s="216"/>
      <c r="B988" s="208">
        <v>90280</v>
      </c>
      <c r="C988" s="216" t="s">
        <v>1320</v>
      </c>
      <c r="D988" s="216" t="s">
        <v>1320</v>
      </c>
      <c r="E988" s="216" t="s">
        <v>505</v>
      </c>
      <c r="F988" s="216" t="s">
        <v>2549</v>
      </c>
      <c r="G988" s="169">
        <v>1</v>
      </c>
      <c r="H988" s="216">
        <v>0</v>
      </c>
      <c r="I988" s="216" t="s">
        <v>506</v>
      </c>
      <c r="J988" s="216">
        <v>0</v>
      </c>
      <c r="K988" s="216">
        <v>16</v>
      </c>
      <c r="L988" s="216">
        <v>0</v>
      </c>
      <c r="M988" s="216">
        <v>0</v>
      </c>
      <c r="N988" s="216">
        <v>0</v>
      </c>
      <c r="O988" s="216">
        <v>0</v>
      </c>
      <c r="P988" s="216">
        <v>1</v>
      </c>
      <c r="Q988" s="216">
        <v>1</v>
      </c>
      <c r="R988" s="216">
        <v>0</v>
      </c>
      <c r="S988" s="253" t="s">
        <v>882</v>
      </c>
      <c r="T988" s="253">
        <v>600</v>
      </c>
      <c r="U988" s="264" t="s">
        <v>1158</v>
      </c>
      <c r="V988" s="265">
        <v>15</v>
      </c>
      <c r="W988" s="201" t="s">
        <v>505</v>
      </c>
      <c r="X988" s="201">
        <v>0</v>
      </c>
      <c r="Y988" s="216">
        <v>51</v>
      </c>
      <c r="Z988" s="216">
        <v>90281</v>
      </c>
      <c r="AA988" s="216" t="s">
        <v>1159</v>
      </c>
      <c r="AB988" s="228" t="s">
        <v>505</v>
      </c>
      <c r="AC988" s="163">
        <v>90279</v>
      </c>
      <c r="AD988" s="216"/>
      <c r="AE988" s="216"/>
      <c r="AF988" s="216"/>
      <c r="AG988" s="216"/>
      <c r="AH988" s="216"/>
      <c r="AI988" s="216"/>
      <c r="AJ988" s="216"/>
      <c r="AK988" s="216"/>
    </row>
    <row r="989" spans="1:37" s="182" customFormat="1">
      <c r="A989" s="216"/>
      <c r="B989" s="208">
        <v>90281</v>
      </c>
      <c r="C989" s="216" t="s">
        <v>1320</v>
      </c>
      <c r="D989" s="216" t="s">
        <v>1320</v>
      </c>
      <c r="E989" s="216" t="s">
        <v>505</v>
      </c>
      <c r="F989" s="216" t="s">
        <v>2550</v>
      </c>
      <c r="G989" s="169">
        <v>1</v>
      </c>
      <c r="H989" s="216">
        <v>0</v>
      </c>
      <c r="I989" s="216" t="s">
        <v>506</v>
      </c>
      <c r="J989" s="216">
        <v>0</v>
      </c>
      <c r="K989" s="216">
        <v>16</v>
      </c>
      <c r="L989" s="216">
        <v>0</v>
      </c>
      <c r="M989" s="216">
        <v>0</v>
      </c>
      <c r="N989" s="216">
        <v>0</v>
      </c>
      <c r="O989" s="216">
        <v>0</v>
      </c>
      <c r="P989" s="216">
        <v>1</v>
      </c>
      <c r="Q989" s="216">
        <v>1</v>
      </c>
      <c r="R989" s="216">
        <v>0</v>
      </c>
      <c r="S989" s="253" t="s">
        <v>1325</v>
      </c>
      <c r="T989" s="253">
        <v>811</v>
      </c>
      <c r="U989" s="264" t="s">
        <v>1159</v>
      </c>
      <c r="V989" s="265">
        <v>5000</v>
      </c>
      <c r="W989" s="201" t="s">
        <v>505</v>
      </c>
      <c r="X989" s="201">
        <v>0</v>
      </c>
      <c r="Y989" s="216">
        <v>52</v>
      </c>
      <c r="Z989" s="216">
        <v>90282</v>
      </c>
      <c r="AA989" s="216" t="s">
        <v>1166</v>
      </c>
      <c r="AB989" s="228" t="s">
        <v>505</v>
      </c>
      <c r="AC989" s="163">
        <v>90280</v>
      </c>
      <c r="AD989" s="216"/>
      <c r="AE989" s="216"/>
      <c r="AF989" s="216"/>
      <c r="AG989" s="216"/>
      <c r="AH989" s="216"/>
      <c r="AI989" s="216"/>
      <c r="AJ989" s="216"/>
      <c r="AK989" s="216"/>
    </row>
    <row r="990" spans="1:37" s="182" customFormat="1">
      <c r="A990" s="216"/>
      <c r="B990" s="208">
        <v>90282</v>
      </c>
      <c r="C990" s="216" t="s">
        <v>1320</v>
      </c>
      <c r="D990" s="216" t="s">
        <v>1320</v>
      </c>
      <c r="E990" s="216" t="s">
        <v>505</v>
      </c>
      <c r="F990" s="216" t="s">
        <v>2551</v>
      </c>
      <c r="G990" s="169">
        <v>1</v>
      </c>
      <c r="H990" s="216">
        <v>0</v>
      </c>
      <c r="I990" s="216" t="s">
        <v>506</v>
      </c>
      <c r="J990" s="216">
        <v>0</v>
      </c>
      <c r="K990" s="216">
        <v>16</v>
      </c>
      <c r="L990" s="216">
        <v>0</v>
      </c>
      <c r="M990" s="216">
        <v>0</v>
      </c>
      <c r="N990" s="216">
        <v>0</v>
      </c>
      <c r="O990" s="216">
        <v>0</v>
      </c>
      <c r="P990" s="216">
        <v>1</v>
      </c>
      <c r="Q990" s="216">
        <v>1</v>
      </c>
      <c r="R990" s="216">
        <v>0</v>
      </c>
      <c r="S990" s="253" t="s">
        <v>1325</v>
      </c>
      <c r="T990" s="253">
        <v>711</v>
      </c>
      <c r="U990" s="264" t="s">
        <v>1166</v>
      </c>
      <c r="V990" s="265">
        <v>70</v>
      </c>
      <c r="W990" s="201" t="s">
        <v>505</v>
      </c>
      <c r="X990" s="201">
        <v>0</v>
      </c>
      <c r="Y990" s="216">
        <v>55</v>
      </c>
      <c r="Z990" s="216">
        <v>90283</v>
      </c>
      <c r="AA990" s="216" t="s">
        <v>1761</v>
      </c>
      <c r="AB990" s="228" t="s">
        <v>505</v>
      </c>
      <c r="AC990" s="163">
        <v>90281</v>
      </c>
      <c r="AD990" s="216"/>
      <c r="AE990" s="216"/>
      <c r="AF990" s="216"/>
      <c r="AG990" s="216"/>
      <c r="AH990" s="216"/>
      <c r="AI990" s="216"/>
      <c r="AJ990" s="216"/>
      <c r="AK990" s="216"/>
    </row>
    <row r="991" spans="1:37" s="182" customFormat="1">
      <c r="A991" s="216"/>
      <c r="B991" s="208">
        <v>90283</v>
      </c>
      <c r="C991" s="216" t="s">
        <v>1320</v>
      </c>
      <c r="D991" s="216" t="s">
        <v>1320</v>
      </c>
      <c r="E991" s="216" t="s">
        <v>505</v>
      </c>
      <c r="F991" s="216" t="s">
        <v>2552</v>
      </c>
      <c r="G991" s="169">
        <v>1</v>
      </c>
      <c r="H991" s="216">
        <v>0</v>
      </c>
      <c r="I991" s="216" t="s">
        <v>506</v>
      </c>
      <c r="J991" s="216">
        <v>0</v>
      </c>
      <c r="K991" s="216">
        <v>16</v>
      </c>
      <c r="L991" s="216">
        <v>0</v>
      </c>
      <c r="M991" s="216">
        <v>0</v>
      </c>
      <c r="N991" s="216">
        <v>0</v>
      </c>
      <c r="O991" s="216">
        <v>0</v>
      </c>
      <c r="P991" s="216">
        <v>1</v>
      </c>
      <c r="Q991" s="216">
        <v>1</v>
      </c>
      <c r="R991" s="216">
        <v>0</v>
      </c>
      <c r="S991" s="253" t="s">
        <v>882</v>
      </c>
      <c r="T991" s="253">
        <v>600</v>
      </c>
      <c r="U991" s="264" t="s">
        <v>1761</v>
      </c>
      <c r="V991" s="265">
        <v>4</v>
      </c>
      <c r="W991" s="201" t="s">
        <v>505</v>
      </c>
      <c r="X991" s="201">
        <v>0</v>
      </c>
      <c r="Y991" s="216">
        <v>54</v>
      </c>
      <c r="Z991" s="216">
        <v>90284</v>
      </c>
      <c r="AA991" s="216" t="s">
        <v>1166</v>
      </c>
      <c r="AB991" s="228" t="s">
        <v>505</v>
      </c>
      <c r="AC991" s="163">
        <v>90282</v>
      </c>
      <c r="AD991" s="216"/>
      <c r="AE991" s="216"/>
      <c r="AF991" s="216"/>
      <c r="AG991" s="216"/>
      <c r="AH991" s="216"/>
      <c r="AI991" s="216"/>
      <c r="AJ991" s="216"/>
      <c r="AK991" s="216"/>
    </row>
    <row r="992" spans="1:37" s="182" customFormat="1">
      <c r="A992" s="216"/>
      <c r="B992" s="208">
        <v>90284</v>
      </c>
      <c r="C992" s="216" t="s">
        <v>1320</v>
      </c>
      <c r="D992" s="216" t="s">
        <v>1320</v>
      </c>
      <c r="E992" s="216" t="s">
        <v>505</v>
      </c>
      <c r="F992" s="216" t="s">
        <v>2553</v>
      </c>
      <c r="G992" s="169">
        <v>1</v>
      </c>
      <c r="H992" s="216">
        <v>0</v>
      </c>
      <c r="I992" s="216" t="s">
        <v>506</v>
      </c>
      <c r="J992" s="216">
        <v>0</v>
      </c>
      <c r="K992" s="216">
        <v>16</v>
      </c>
      <c r="L992" s="216">
        <v>0</v>
      </c>
      <c r="M992" s="216">
        <v>0</v>
      </c>
      <c r="N992" s="216">
        <v>0</v>
      </c>
      <c r="O992" s="216">
        <v>0</v>
      </c>
      <c r="P992" s="216">
        <v>1</v>
      </c>
      <c r="Q992" s="216">
        <v>1</v>
      </c>
      <c r="R992" s="216">
        <v>0</v>
      </c>
      <c r="S992" s="253" t="s">
        <v>884</v>
      </c>
      <c r="T992" s="253">
        <v>30</v>
      </c>
      <c r="U992" s="264" t="s">
        <v>1166</v>
      </c>
      <c r="V992" s="265">
        <v>90</v>
      </c>
      <c r="W992" s="201" t="s">
        <v>505</v>
      </c>
      <c r="X992" s="201">
        <v>0</v>
      </c>
      <c r="Y992" s="216">
        <v>55</v>
      </c>
      <c r="Z992" s="216">
        <v>90285</v>
      </c>
      <c r="AA992" s="216" t="s">
        <v>1161</v>
      </c>
      <c r="AB992" s="228" t="s">
        <v>505</v>
      </c>
      <c r="AC992" s="163">
        <v>90283</v>
      </c>
      <c r="AD992" s="216"/>
      <c r="AE992" s="216"/>
      <c r="AF992" s="216"/>
      <c r="AG992" s="216"/>
      <c r="AH992" s="216"/>
      <c r="AI992" s="216"/>
      <c r="AJ992" s="216"/>
      <c r="AK992" s="216"/>
    </row>
    <row r="993" spans="1:37" s="182" customFormat="1">
      <c r="A993" s="216"/>
      <c r="B993" s="208">
        <v>90285</v>
      </c>
      <c r="C993" s="216" t="s">
        <v>1320</v>
      </c>
      <c r="D993" s="216" t="s">
        <v>1320</v>
      </c>
      <c r="E993" s="216" t="s">
        <v>505</v>
      </c>
      <c r="F993" s="216" t="s">
        <v>2554</v>
      </c>
      <c r="G993" s="169">
        <v>1</v>
      </c>
      <c r="H993" s="216">
        <v>0</v>
      </c>
      <c r="I993" s="216" t="s">
        <v>506</v>
      </c>
      <c r="J993" s="216">
        <v>0</v>
      </c>
      <c r="K993" s="216">
        <v>16</v>
      </c>
      <c r="L993" s="216">
        <v>0</v>
      </c>
      <c r="M993" s="216">
        <v>0</v>
      </c>
      <c r="N993" s="216">
        <v>0</v>
      </c>
      <c r="O993" s="216">
        <v>0</v>
      </c>
      <c r="P993" s="216">
        <v>1</v>
      </c>
      <c r="Q993" s="216">
        <v>1</v>
      </c>
      <c r="R993" s="216">
        <v>0</v>
      </c>
      <c r="S993" s="253" t="s">
        <v>883</v>
      </c>
      <c r="T993" s="253">
        <v>30</v>
      </c>
      <c r="U993" s="264" t="s">
        <v>1161</v>
      </c>
      <c r="V993" s="265">
        <v>320</v>
      </c>
      <c r="W993" s="201" t="s">
        <v>505</v>
      </c>
      <c r="X993" s="201">
        <v>0</v>
      </c>
      <c r="Y993" s="216">
        <v>53</v>
      </c>
      <c r="Z993" s="216">
        <v>90286</v>
      </c>
      <c r="AA993" s="216" t="s">
        <v>1167</v>
      </c>
      <c r="AB993" s="228" t="s">
        <v>505</v>
      </c>
      <c r="AC993" s="163">
        <v>90284</v>
      </c>
      <c r="AD993" s="216"/>
      <c r="AE993" s="216"/>
      <c r="AF993" s="216"/>
      <c r="AG993" s="216"/>
      <c r="AH993" s="216"/>
      <c r="AI993" s="216"/>
      <c r="AJ993" s="216"/>
      <c r="AK993" s="216"/>
    </row>
    <row r="994" spans="1:37" s="182" customFormat="1">
      <c r="A994" s="216"/>
      <c r="B994" s="208">
        <v>90286</v>
      </c>
      <c r="C994" s="216" t="s">
        <v>1320</v>
      </c>
      <c r="D994" s="216" t="s">
        <v>1320</v>
      </c>
      <c r="E994" s="216" t="s">
        <v>505</v>
      </c>
      <c r="F994" s="216" t="s">
        <v>2555</v>
      </c>
      <c r="G994" s="169">
        <v>1</v>
      </c>
      <c r="H994" s="216">
        <v>0</v>
      </c>
      <c r="I994" s="216" t="s">
        <v>506</v>
      </c>
      <c r="J994" s="216">
        <v>0</v>
      </c>
      <c r="K994" s="216">
        <v>16</v>
      </c>
      <c r="L994" s="216">
        <v>0</v>
      </c>
      <c r="M994" s="216">
        <v>0</v>
      </c>
      <c r="N994" s="216">
        <v>0</v>
      </c>
      <c r="O994" s="216">
        <v>0</v>
      </c>
      <c r="P994" s="216">
        <v>1</v>
      </c>
      <c r="Q994" s="216">
        <v>1</v>
      </c>
      <c r="R994" s="216">
        <v>0</v>
      </c>
      <c r="S994" s="253" t="s">
        <v>882</v>
      </c>
      <c r="T994" s="253">
        <v>600</v>
      </c>
      <c r="U994" s="264" t="s">
        <v>1167</v>
      </c>
      <c r="V994" s="265">
        <v>4</v>
      </c>
      <c r="W994" s="201" t="s">
        <v>505</v>
      </c>
      <c r="X994" s="201">
        <v>0</v>
      </c>
      <c r="Y994" s="216">
        <v>56</v>
      </c>
      <c r="Z994" s="216">
        <v>90287</v>
      </c>
      <c r="AA994" s="216" t="s">
        <v>1159</v>
      </c>
      <c r="AB994" s="228" t="s">
        <v>505</v>
      </c>
      <c r="AC994" s="163">
        <v>90285</v>
      </c>
      <c r="AD994" s="216"/>
      <c r="AE994" s="216"/>
      <c r="AF994" s="216"/>
      <c r="AG994" s="216"/>
      <c r="AH994" s="216"/>
      <c r="AI994" s="216"/>
      <c r="AJ994" s="216"/>
      <c r="AK994" s="216"/>
    </row>
    <row r="995" spans="1:37" s="182" customFormat="1">
      <c r="A995" s="216"/>
      <c r="B995" s="208">
        <v>90287</v>
      </c>
      <c r="C995" s="216" t="s">
        <v>1320</v>
      </c>
      <c r="D995" s="216" t="s">
        <v>1320</v>
      </c>
      <c r="E995" s="216" t="s">
        <v>505</v>
      </c>
      <c r="F995" s="216" t="s">
        <v>2556</v>
      </c>
      <c r="G995" s="169">
        <v>1</v>
      </c>
      <c r="H995" s="216">
        <v>0</v>
      </c>
      <c r="I995" s="216" t="s">
        <v>506</v>
      </c>
      <c r="J995" s="216">
        <v>0</v>
      </c>
      <c r="K995" s="216">
        <v>16</v>
      </c>
      <c r="L995" s="216">
        <v>0</v>
      </c>
      <c r="M995" s="216">
        <v>0</v>
      </c>
      <c r="N995" s="216">
        <v>0</v>
      </c>
      <c r="O995" s="216">
        <v>0</v>
      </c>
      <c r="P995" s="216">
        <v>1</v>
      </c>
      <c r="Q995" s="216">
        <v>1</v>
      </c>
      <c r="R995" s="216">
        <v>0</v>
      </c>
      <c r="S995" s="253" t="s">
        <v>1325</v>
      </c>
      <c r="T995" s="263">
        <v>1201</v>
      </c>
      <c r="U995" s="264" t="s">
        <v>1159</v>
      </c>
      <c r="V995" s="265">
        <v>5000</v>
      </c>
      <c r="W995" s="201" t="s">
        <v>505</v>
      </c>
      <c r="X995" s="201">
        <v>0</v>
      </c>
      <c r="Y995" s="216">
        <v>52</v>
      </c>
      <c r="Z995" s="216">
        <v>90288</v>
      </c>
      <c r="AA995" s="216" t="s">
        <v>1761</v>
      </c>
      <c r="AB995" s="228" t="s">
        <v>505</v>
      </c>
      <c r="AC995" s="163">
        <v>90286</v>
      </c>
      <c r="AD995" s="216"/>
      <c r="AE995" s="216"/>
      <c r="AF995" s="216"/>
      <c r="AG995" s="216"/>
      <c r="AH995" s="216"/>
      <c r="AI995" s="216"/>
      <c r="AJ995" s="216"/>
      <c r="AK995" s="216"/>
    </row>
    <row r="996" spans="1:37" s="182" customFormat="1">
      <c r="A996" s="216"/>
      <c r="B996" s="208">
        <v>90288</v>
      </c>
      <c r="C996" s="216" t="s">
        <v>1320</v>
      </c>
      <c r="D996" s="216" t="s">
        <v>1320</v>
      </c>
      <c r="E996" s="216" t="s">
        <v>505</v>
      </c>
      <c r="F996" s="216" t="s">
        <v>2557</v>
      </c>
      <c r="G996" s="169">
        <v>1</v>
      </c>
      <c r="H996" s="216">
        <v>0</v>
      </c>
      <c r="I996" s="216" t="s">
        <v>506</v>
      </c>
      <c r="J996" s="216">
        <v>0</v>
      </c>
      <c r="K996" s="216">
        <v>16</v>
      </c>
      <c r="L996" s="216">
        <v>0</v>
      </c>
      <c r="M996" s="216">
        <v>0</v>
      </c>
      <c r="N996" s="216">
        <v>0</v>
      </c>
      <c r="O996" s="216">
        <v>0</v>
      </c>
      <c r="P996" s="216">
        <v>1</v>
      </c>
      <c r="Q996" s="216">
        <v>1</v>
      </c>
      <c r="R996" s="216">
        <v>0</v>
      </c>
      <c r="S996" s="253" t="s">
        <v>1325</v>
      </c>
      <c r="T996" s="263">
        <v>2101</v>
      </c>
      <c r="U996" s="264" t="s">
        <v>1761</v>
      </c>
      <c r="V996" s="265">
        <v>5</v>
      </c>
      <c r="W996" s="201" t="s">
        <v>505</v>
      </c>
      <c r="X996" s="201">
        <v>0</v>
      </c>
      <c r="Y996" s="216">
        <v>54</v>
      </c>
      <c r="Z996" s="216">
        <v>90289</v>
      </c>
      <c r="AA996" s="216" t="s">
        <v>1158</v>
      </c>
      <c r="AB996" s="228" t="s">
        <v>505</v>
      </c>
      <c r="AC996" s="163">
        <v>90287</v>
      </c>
      <c r="AD996" s="216"/>
      <c r="AE996" s="216"/>
      <c r="AF996" s="216"/>
      <c r="AG996" s="216"/>
      <c r="AH996" s="216"/>
      <c r="AI996" s="216"/>
      <c r="AJ996" s="216"/>
      <c r="AK996" s="216"/>
    </row>
    <row r="997" spans="1:37" s="182" customFormat="1">
      <c r="A997" s="216"/>
      <c r="B997" s="208">
        <v>90289</v>
      </c>
      <c r="C997" s="216" t="s">
        <v>1320</v>
      </c>
      <c r="D997" s="216" t="s">
        <v>1320</v>
      </c>
      <c r="E997" s="216" t="s">
        <v>505</v>
      </c>
      <c r="F997" s="216" t="s">
        <v>2558</v>
      </c>
      <c r="G997" s="169">
        <v>1</v>
      </c>
      <c r="H997" s="216">
        <v>0</v>
      </c>
      <c r="I997" s="216" t="s">
        <v>506</v>
      </c>
      <c r="J997" s="216">
        <v>0</v>
      </c>
      <c r="K997" s="216">
        <v>16</v>
      </c>
      <c r="L997" s="216">
        <v>0</v>
      </c>
      <c r="M997" s="216">
        <v>0</v>
      </c>
      <c r="N997" s="216">
        <v>0</v>
      </c>
      <c r="O997" s="216">
        <v>0</v>
      </c>
      <c r="P997" s="216">
        <v>1</v>
      </c>
      <c r="Q997" s="216">
        <v>1</v>
      </c>
      <c r="R997" s="216">
        <v>0</v>
      </c>
      <c r="S997" s="253" t="s">
        <v>882</v>
      </c>
      <c r="T997" s="253">
        <v>600</v>
      </c>
      <c r="U997" s="264" t="s">
        <v>1158</v>
      </c>
      <c r="V997" s="265">
        <v>15</v>
      </c>
      <c r="W997" s="201" t="s">
        <v>505</v>
      </c>
      <c r="X997" s="201">
        <v>0</v>
      </c>
      <c r="Y997" s="216">
        <v>51</v>
      </c>
      <c r="Z997" s="216">
        <v>90290</v>
      </c>
      <c r="AA997" s="216" t="s">
        <v>1159</v>
      </c>
      <c r="AB997" s="228" t="s">
        <v>505</v>
      </c>
      <c r="AC997" s="163">
        <v>90288</v>
      </c>
      <c r="AD997" s="216"/>
      <c r="AE997" s="216"/>
      <c r="AF997" s="216"/>
      <c r="AG997" s="216"/>
      <c r="AH997" s="216"/>
      <c r="AI997" s="216"/>
      <c r="AJ997" s="216"/>
      <c r="AK997" s="216"/>
    </row>
    <row r="998" spans="1:37" s="182" customFormat="1">
      <c r="A998" s="216"/>
      <c r="B998" s="208">
        <v>90290</v>
      </c>
      <c r="C998" s="216" t="s">
        <v>1320</v>
      </c>
      <c r="D998" s="216" t="s">
        <v>1320</v>
      </c>
      <c r="E998" s="216" t="s">
        <v>505</v>
      </c>
      <c r="F998" s="216" t="s">
        <v>2559</v>
      </c>
      <c r="G998" s="169">
        <v>1</v>
      </c>
      <c r="H998" s="216">
        <v>0</v>
      </c>
      <c r="I998" s="216" t="s">
        <v>506</v>
      </c>
      <c r="J998" s="216">
        <v>0</v>
      </c>
      <c r="K998" s="216">
        <v>16</v>
      </c>
      <c r="L998" s="216">
        <v>0</v>
      </c>
      <c r="M998" s="216">
        <v>0</v>
      </c>
      <c r="N998" s="216">
        <v>0</v>
      </c>
      <c r="O998" s="216">
        <v>0</v>
      </c>
      <c r="P998" s="216">
        <v>1</v>
      </c>
      <c r="Q998" s="216">
        <v>1</v>
      </c>
      <c r="R998" s="216">
        <v>0</v>
      </c>
      <c r="S998" s="253" t="s">
        <v>1325</v>
      </c>
      <c r="T998" s="253">
        <v>1025</v>
      </c>
      <c r="U998" s="264" t="s">
        <v>1159</v>
      </c>
      <c r="V998" s="265">
        <v>7000</v>
      </c>
      <c r="W998" s="201" t="s">
        <v>505</v>
      </c>
      <c r="X998" s="201">
        <v>0</v>
      </c>
      <c r="Y998" s="216">
        <v>52</v>
      </c>
      <c r="Z998" s="216">
        <v>90291</v>
      </c>
      <c r="AA998" s="216" t="s">
        <v>1161</v>
      </c>
      <c r="AB998" s="228" t="s">
        <v>505</v>
      </c>
      <c r="AC998" s="163">
        <v>90289</v>
      </c>
      <c r="AD998" s="216"/>
      <c r="AE998" s="216"/>
      <c r="AF998" s="216"/>
      <c r="AG998" s="216"/>
      <c r="AH998" s="216"/>
      <c r="AI998" s="216"/>
      <c r="AJ998" s="216"/>
      <c r="AK998" s="216"/>
    </row>
    <row r="999" spans="1:37" s="182" customFormat="1">
      <c r="A999" s="216"/>
      <c r="B999" s="208">
        <v>90291</v>
      </c>
      <c r="C999" s="216" t="s">
        <v>1320</v>
      </c>
      <c r="D999" s="216" t="s">
        <v>1320</v>
      </c>
      <c r="E999" s="216" t="s">
        <v>505</v>
      </c>
      <c r="F999" s="216" t="s">
        <v>2560</v>
      </c>
      <c r="G999" s="169">
        <v>1</v>
      </c>
      <c r="H999" s="216">
        <v>0</v>
      </c>
      <c r="I999" s="216" t="s">
        <v>506</v>
      </c>
      <c r="J999" s="216">
        <v>0</v>
      </c>
      <c r="K999" s="216">
        <v>16</v>
      </c>
      <c r="L999" s="216">
        <v>0</v>
      </c>
      <c r="M999" s="216">
        <v>0</v>
      </c>
      <c r="N999" s="216">
        <v>0</v>
      </c>
      <c r="O999" s="216">
        <v>0</v>
      </c>
      <c r="P999" s="216">
        <v>1</v>
      </c>
      <c r="Q999" s="216">
        <v>1</v>
      </c>
      <c r="R999" s="216">
        <v>0</v>
      </c>
      <c r="S999" s="253" t="s">
        <v>1325</v>
      </c>
      <c r="T999" s="253">
        <v>811</v>
      </c>
      <c r="U999" s="264" t="s">
        <v>1161</v>
      </c>
      <c r="V999" s="265">
        <v>320</v>
      </c>
      <c r="W999" s="201" t="s">
        <v>505</v>
      </c>
      <c r="X999" s="201">
        <v>0</v>
      </c>
      <c r="Y999" s="216">
        <v>53</v>
      </c>
      <c r="Z999" s="216">
        <v>90292</v>
      </c>
      <c r="AA999" s="216" t="s">
        <v>1167</v>
      </c>
      <c r="AB999" s="228" t="s">
        <v>505</v>
      </c>
      <c r="AC999" s="163">
        <v>90290</v>
      </c>
      <c r="AD999" s="216"/>
      <c r="AE999" s="216"/>
      <c r="AF999" s="216"/>
      <c r="AG999" s="216"/>
      <c r="AH999" s="216"/>
      <c r="AI999" s="216"/>
      <c r="AJ999" s="216"/>
      <c r="AK999" s="216"/>
    </row>
    <row r="1000" spans="1:37" s="182" customFormat="1">
      <c r="A1000" s="216"/>
      <c r="B1000" s="208">
        <v>90292</v>
      </c>
      <c r="C1000" s="216" t="s">
        <v>1320</v>
      </c>
      <c r="D1000" s="216" t="s">
        <v>1320</v>
      </c>
      <c r="E1000" s="216" t="s">
        <v>505</v>
      </c>
      <c r="F1000" s="216" t="s">
        <v>2561</v>
      </c>
      <c r="G1000" s="169">
        <v>1</v>
      </c>
      <c r="H1000" s="216">
        <v>0</v>
      </c>
      <c r="I1000" s="216" t="s">
        <v>506</v>
      </c>
      <c r="J1000" s="216">
        <v>0</v>
      </c>
      <c r="K1000" s="216">
        <v>16</v>
      </c>
      <c r="L1000" s="216">
        <v>0</v>
      </c>
      <c r="M1000" s="216">
        <v>0</v>
      </c>
      <c r="N1000" s="216">
        <v>0</v>
      </c>
      <c r="O1000" s="216">
        <v>0</v>
      </c>
      <c r="P1000" s="216">
        <v>1</v>
      </c>
      <c r="Q1000" s="216">
        <v>1</v>
      </c>
      <c r="R1000" s="216">
        <v>0</v>
      </c>
      <c r="S1000" s="253" t="s">
        <v>882</v>
      </c>
      <c r="T1000" s="253">
        <v>600</v>
      </c>
      <c r="U1000" s="264" t="s">
        <v>1167</v>
      </c>
      <c r="V1000" s="265">
        <v>4</v>
      </c>
      <c r="W1000" s="201" t="s">
        <v>505</v>
      </c>
      <c r="X1000" s="201">
        <v>0</v>
      </c>
      <c r="Y1000" s="216">
        <v>56</v>
      </c>
      <c r="Z1000" s="216">
        <v>90293</v>
      </c>
      <c r="AA1000" s="216" t="s">
        <v>1161</v>
      </c>
      <c r="AB1000" s="228" t="s">
        <v>505</v>
      </c>
      <c r="AC1000" s="163">
        <v>90291</v>
      </c>
      <c r="AD1000" s="216"/>
      <c r="AE1000" s="216"/>
      <c r="AF1000" s="216"/>
      <c r="AG1000" s="216"/>
      <c r="AH1000" s="216"/>
      <c r="AI1000" s="216"/>
      <c r="AJ1000" s="216"/>
      <c r="AK1000" s="216"/>
    </row>
    <row r="1001" spans="1:37" s="182" customFormat="1">
      <c r="A1001" s="216"/>
      <c r="B1001" s="208">
        <v>90293</v>
      </c>
      <c r="C1001" s="216" t="s">
        <v>1320</v>
      </c>
      <c r="D1001" s="216" t="s">
        <v>1320</v>
      </c>
      <c r="E1001" s="216" t="s">
        <v>505</v>
      </c>
      <c r="F1001" s="216" t="s">
        <v>2562</v>
      </c>
      <c r="G1001" s="169">
        <v>1</v>
      </c>
      <c r="H1001" s="216">
        <v>0</v>
      </c>
      <c r="I1001" s="216" t="s">
        <v>506</v>
      </c>
      <c r="J1001" s="216">
        <v>0</v>
      </c>
      <c r="K1001" s="216">
        <v>16</v>
      </c>
      <c r="L1001" s="216">
        <v>0</v>
      </c>
      <c r="M1001" s="216">
        <v>0</v>
      </c>
      <c r="N1001" s="216">
        <v>0</v>
      </c>
      <c r="O1001" s="216">
        <v>0</v>
      </c>
      <c r="P1001" s="216">
        <v>1</v>
      </c>
      <c r="Q1001" s="216">
        <v>1</v>
      </c>
      <c r="R1001" s="216">
        <v>0</v>
      </c>
      <c r="S1001" s="253" t="s">
        <v>1325</v>
      </c>
      <c r="T1001" s="253">
        <v>1112</v>
      </c>
      <c r="U1001" s="264" t="s">
        <v>1161</v>
      </c>
      <c r="V1001" s="265">
        <v>640</v>
      </c>
      <c r="W1001" s="201" t="s">
        <v>505</v>
      </c>
      <c r="X1001" s="201">
        <v>0</v>
      </c>
      <c r="Y1001" s="216">
        <v>53</v>
      </c>
      <c r="Z1001" s="216">
        <v>90294</v>
      </c>
      <c r="AA1001" s="216" t="s">
        <v>1166</v>
      </c>
      <c r="AB1001" s="228" t="s">
        <v>505</v>
      </c>
      <c r="AC1001" s="163">
        <v>90292</v>
      </c>
      <c r="AD1001" s="216"/>
      <c r="AE1001" s="216"/>
      <c r="AF1001" s="216"/>
      <c r="AG1001" s="216"/>
      <c r="AH1001" s="216"/>
      <c r="AI1001" s="216"/>
      <c r="AJ1001" s="216"/>
      <c r="AK1001" s="216"/>
    </row>
    <row r="1002" spans="1:37" s="182" customFormat="1">
      <c r="A1002" s="216"/>
      <c r="B1002" s="208">
        <v>90294</v>
      </c>
      <c r="C1002" s="216" t="s">
        <v>1320</v>
      </c>
      <c r="D1002" s="216" t="s">
        <v>1320</v>
      </c>
      <c r="E1002" s="216" t="s">
        <v>505</v>
      </c>
      <c r="F1002" s="216" t="s">
        <v>2563</v>
      </c>
      <c r="G1002" s="169">
        <v>1</v>
      </c>
      <c r="H1002" s="216">
        <v>0</v>
      </c>
      <c r="I1002" s="216" t="s">
        <v>506</v>
      </c>
      <c r="J1002" s="216">
        <v>0</v>
      </c>
      <c r="K1002" s="216">
        <v>16</v>
      </c>
      <c r="L1002" s="216">
        <v>0</v>
      </c>
      <c r="M1002" s="216">
        <v>0</v>
      </c>
      <c r="N1002" s="216">
        <v>0</v>
      </c>
      <c r="O1002" s="216">
        <v>0</v>
      </c>
      <c r="P1002" s="216">
        <v>1</v>
      </c>
      <c r="Q1002" s="216">
        <v>1</v>
      </c>
      <c r="R1002" s="216">
        <v>0</v>
      </c>
      <c r="S1002" s="253" t="s">
        <v>884</v>
      </c>
      <c r="T1002" s="253">
        <v>30</v>
      </c>
      <c r="U1002" s="264" t="s">
        <v>1166</v>
      </c>
      <c r="V1002" s="265">
        <v>70</v>
      </c>
      <c r="W1002" s="201" t="s">
        <v>505</v>
      </c>
      <c r="X1002" s="201">
        <v>0</v>
      </c>
      <c r="Y1002" s="216">
        <v>55</v>
      </c>
      <c r="Z1002" s="216">
        <v>90295</v>
      </c>
      <c r="AA1002" s="216" t="s">
        <v>1761</v>
      </c>
      <c r="AB1002" s="228" t="s">
        <v>505</v>
      </c>
      <c r="AC1002" s="163">
        <v>90293</v>
      </c>
      <c r="AD1002" s="216"/>
      <c r="AE1002" s="216"/>
      <c r="AF1002" s="216"/>
      <c r="AG1002" s="216"/>
      <c r="AH1002" s="216"/>
      <c r="AI1002" s="216"/>
      <c r="AJ1002" s="216"/>
      <c r="AK1002" s="216"/>
    </row>
    <row r="1003" spans="1:37" s="182" customFormat="1">
      <c r="A1003" s="216"/>
      <c r="B1003" s="208">
        <v>90295</v>
      </c>
      <c r="C1003" s="216" t="s">
        <v>1320</v>
      </c>
      <c r="D1003" s="216" t="s">
        <v>1320</v>
      </c>
      <c r="E1003" s="216" t="s">
        <v>505</v>
      </c>
      <c r="F1003" s="216" t="s">
        <v>2564</v>
      </c>
      <c r="G1003" s="169">
        <v>1</v>
      </c>
      <c r="H1003" s="216">
        <v>0</v>
      </c>
      <c r="I1003" s="216" t="s">
        <v>506</v>
      </c>
      <c r="J1003" s="216">
        <v>0</v>
      </c>
      <c r="K1003" s="216">
        <v>16</v>
      </c>
      <c r="L1003" s="216">
        <v>0</v>
      </c>
      <c r="M1003" s="216">
        <v>0</v>
      </c>
      <c r="N1003" s="216">
        <v>0</v>
      </c>
      <c r="O1003" s="216">
        <v>0</v>
      </c>
      <c r="P1003" s="216">
        <v>1</v>
      </c>
      <c r="Q1003" s="216">
        <v>1</v>
      </c>
      <c r="R1003" s="216">
        <v>0</v>
      </c>
      <c r="S1003" s="253" t="s">
        <v>882</v>
      </c>
      <c r="T1003" s="253">
        <v>600</v>
      </c>
      <c r="U1003" s="264" t="s">
        <v>1761</v>
      </c>
      <c r="V1003" s="265">
        <v>5</v>
      </c>
      <c r="W1003" s="201" t="s">
        <v>505</v>
      </c>
      <c r="X1003" s="201">
        <v>0</v>
      </c>
      <c r="Y1003" s="216">
        <v>54</v>
      </c>
      <c r="Z1003" s="216">
        <v>90296</v>
      </c>
      <c r="AA1003" s="216" t="s">
        <v>1159</v>
      </c>
      <c r="AB1003" s="228" t="s">
        <v>505</v>
      </c>
      <c r="AC1003" s="163">
        <v>90294</v>
      </c>
      <c r="AD1003" s="216"/>
      <c r="AE1003" s="216"/>
      <c r="AF1003" s="216"/>
      <c r="AG1003" s="216"/>
      <c r="AH1003" s="216"/>
      <c r="AI1003" s="216"/>
      <c r="AJ1003" s="216"/>
      <c r="AK1003" s="216"/>
    </row>
    <row r="1004" spans="1:37" s="182" customFormat="1">
      <c r="A1004" s="216"/>
      <c r="B1004" s="208">
        <v>90296</v>
      </c>
      <c r="C1004" s="216" t="s">
        <v>1320</v>
      </c>
      <c r="D1004" s="216" t="s">
        <v>1320</v>
      </c>
      <c r="E1004" s="216" t="s">
        <v>505</v>
      </c>
      <c r="F1004" s="216" t="s">
        <v>2565</v>
      </c>
      <c r="G1004" s="169">
        <v>1</v>
      </c>
      <c r="H1004" s="216">
        <v>0</v>
      </c>
      <c r="I1004" s="216" t="s">
        <v>506</v>
      </c>
      <c r="J1004" s="216">
        <v>0</v>
      </c>
      <c r="K1004" s="216">
        <v>16</v>
      </c>
      <c r="L1004" s="216">
        <v>0</v>
      </c>
      <c r="M1004" s="216">
        <v>0</v>
      </c>
      <c r="N1004" s="216">
        <v>0</v>
      </c>
      <c r="O1004" s="216">
        <v>0</v>
      </c>
      <c r="P1004" s="216">
        <v>1</v>
      </c>
      <c r="Q1004" s="216">
        <v>1</v>
      </c>
      <c r="R1004" s="216">
        <v>0</v>
      </c>
      <c r="S1004" s="253" t="s">
        <v>1325</v>
      </c>
      <c r="T1004" s="253">
        <v>811</v>
      </c>
      <c r="U1004" s="264" t="s">
        <v>1159</v>
      </c>
      <c r="V1004" s="265">
        <v>7000</v>
      </c>
      <c r="W1004" s="201" t="s">
        <v>505</v>
      </c>
      <c r="X1004" s="201">
        <v>0</v>
      </c>
      <c r="Y1004" s="216">
        <v>52</v>
      </c>
      <c r="Z1004" s="216">
        <v>90297</v>
      </c>
      <c r="AA1004" s="216" t="s">
        <v>1158</v>
      </c>
      <c r="AB1004" s="228" t="s">
        <v>505</v>
      </c>
      <c r="AC1004" s="163">
        <v>90295</v>
      </c>
      <c r="AD1004" s="216"/>
      <c r="AE1004" s="216"/>
      <c r="AF1004" s="216"/>
      <c r="AG1004" s="216"/>
      <c r="AH1004" s="216"/>
      <c r="AI1004" s="216"/>
      <c r="AJ1004" s="216"/>
      <c r="AK1004" s="216"/>
    </row>
    <row r="1005" spans="1:37" s="183" customFormat="1">
      <c r="A1005" s="216"/>
      <c r="B1005" s="208">
        <v>90297</v>
      </c>
      <c r="C1005" s="216" t="s">
        <v>1320</v>
      </c>
      <c r="D1005" s="216" t="s">
        <v>1320</v>
      </c>
      <c r="E1005" s="216" t="s">
        <v>505</v>
      </c>
      <c r="F1005" s="216" t="s">
        <v>2566</v>
      </c>
      <c r="G1005" s="169">
        <v>1</v>
      </c>
      <c r="H1005" s="216">
        <v>0</v>
      </c>
      <c r="I1005" s="216" t="s">
        <v>506</v>
      </c>
      <c r="J1005" s="216">
        <v>0</v>
      </c>
      <c r="K1005" s="216">
        <v>16</v>
      </c>
      <c r="L1005" s="216">
        <v>0</v>
      </c>
      <c r="M1005" s="216">
        <v>0</v>
      </c>
      <c r="N1005" s="216">
        <v>0</v>
      </c>
      <c r="O1005" s="216">
        <v>0</v>
      </c>
      <c r="P1005" s="216">
        <v>1</v>
      </c>
      <c r="Q1005" s="216">
        <v>1</v>
      </c>
      <c r="R1005" s="216">
        <v>0</v>
      </c>
      <c r="S1005" s="253" t="s">
        <v>1325</v>
      </c>
      <c r="T1005" s="253">
        <v>1112</v>
      </c>
      <c r="U1005" s="264" t="s">
        <v>1158</v>
      </c>
      <c r="V1005" s="265">
        <v>15</v>
      </c>
      <c r="W1005" s="201" t="s">
        <v>505</v>
      </c>
      <c r="X1005" s="201">
        <v>0</v>
      </c>
      <c r="Y1005" s="216">
        <v>51</v>
      </c>
      <c r="Z1005" s="216">
        <v>90298</v>
      </c>
      <c r="AA1005" s="216" t="s">
        <v>1166</v>
      </c>
      <c r="AB1005" s="228" t="s">
        <v>505</v>
      </c>
      <c r="AC1005" s="163">
        <v>90296</v>
      </c>
      <c r="AD1005" s="216"/>
      <c r="AE1005" s="216"/>
      <c r="AF1005" s="216"/>
      <c r="AG1005" s="216"/>
      <c r="AH1005" s="216"/>
      <c r="AI1005" s="216"/>
      <c r="AJ1005" s="216"/>
      <c r="AK1005" s="216"/>
    </row>
    <row r="1006" spans="1:37" s="183" customFormat="1">
      <c r="A1006" s="216"/>
      <c r="B1006" s="208">
        <v>90298</v>
      </c>
      <c r="C1006" s="216" t="s">
        <v>1320</v>
      </c>
      <c r="D1006" s="216" t="s">
        <v>1320</v>
      </c>
      <c r="E1006" s="216" t="s">
        <v>505</v>
      </c>
      <c r="F1006" s="216" t="s">
        <v>2567</v>
      </c>
      <c r="G1006" s="169">
        <v>1</v>
      </c>
      <c r="H1006" s="216">
        <v>0</v>
      </c>
      <c r="I1006" s="216" t="s">
        <v>506</v>
      </c>
      <c r="J1006" s="216">
        <v>0</v>
      </c>
      <c r="K1006" s="216">
        <v>16</v>
      </c>
      <c r="L1006" s="216">
        <v>0</v>
      </c>
      <c r="M1006" s="216">
        <v>0</v>
      </c>
      <c r="N1006" s="216">
        <v>0</v>
      </c>
      <c r="O1006" s="216">
        <v>0</v>
      </c>
      <c r="P1006" s="216">
        <v>1</v>
      </c>
      <c r="Q1006" s="216">
        <v>1</v>
      </c>
      <c r="R1006" s="216">
        <v>0</v>
      </c>
      <c r="S1006" s="253" t="s">
        <v>882</v>
      </c>
      <c r="T1006" s="253">
        <v>600</v>
      </c>
      <c r="U1006" s="264" t="s">
        <v>1166</v>
      </c>
      <c r="V1006" s="265">
        <v>90</v>
      </c>
      <c r="W1006" s="201" t="s">
        <v>505</v>
      </c>
      <c r="X1006" s="201">
        <v>0</v>
      </c>
      <c r="Y1006" s="216">
        <v>55</v>
      </c>
      <c r="Z1006" s="216">
        <v>90299</v>
      </c>
      <c r="AA1006" s="216" t="s">
        <v>1161</v>
      </c>
      <c r="AB1006" s="228" t="s">
        <v>505</v>
      </c>
      <c r="AC1006" s="163">
        <v>90297</v>
      </c>
      <c r="AD1006" s="216"/>
      <c r="AE1006" s="216"/>
      <c r="AF1006" s="216"/>
      <c r="AG1006" s="216"/>
      <c r="AH1006" s="216"/>
      <c r="AI1006" s="216"/>
      <c r="AJ1006" s="216"/>
      <c r="AK1006" s="216"/>
    </row>
    <row r="1007" spans="1:37" s="182" customFormat="1">
      <c r="A1007" s="216"/>
      <c r="B1007" s="208">
        <v>90299</v>
      </c>
      <c r="C1007" s="216" t="s">
        <v>1320</v>
      </c>
      <c r="D1007" s="216" t="s">
        <v>1320</v>
      </c>
      <c r="E1007" s="216" t="s">
        <v>505</v>
      </c>
      <c r="F1007" s="216" t="s">
        <v>2568</v>
      </c>
      <c r="G1007" s="169">
        <v>1</v>
      </c>
      <c r="H1007" s="216">
        <v>0</v>
      </c>
      <c r="I1007" s="216" t="s">
        <v>506</v>
      </c>
      <c r="J1007" s="216">
        <v>0</v>
      </c>
      <c r="K1007" s="216">
        <v>16</v>
      </c>
      <c r="L1007" s="216">
        <v>0</v>
      </c>
      <c r="M1007" s="216">
        <v>0</v>
      </c>
      <c r="N1007" s="216">
        <v>0</v>
      </c>
      <c r="O1007" s="216">
        <v>0</v>
      </c>
      <c r="P1007" s="216">
        <v>1</v>
      </c>
      <c r="Q1007" s="216">
        <v>1</v>
      </c>
      <c r="R1007" s="216">
        <v>0</v>
      </c>
      <c r="S1007" s="253" t="s">
        <v>883</v>
      </c>
      <c r="T1007" s="253">
        <v>30</v>
      </c>
      <c r="U1007" s="264" t="s">
        <v>1161</v>
      </c>
      <c r="V1007" s="265">
        <v>320</v>
      </c>
      <c r="W1007" s="201" t="s">
        <v>505</v>
      </c>
      <c r="X1007" s="201">
        <v>0</v>
      </c>
      <c r="Y1007" s="216">
        <v>53</v>
      </c>
      <c r="Z1007" s="216">
        <v>90300</v>
      </c>
      <c r="AA1007" s="216" t="s">
        <v>1761</v>
      </c>
      <c r="AB1007" s="228" t="s">
        <v>505</v>
      </c>
      <c r="AC1007" s="163">
        <v>90298</v>
      </c>
      <c r="AD1007" s="216"/>
      <c r="AE1007" s="216"/>
      <c r="AF1007" s="216"/>
      <c r="AG1007" s="216"/>
      <c r="AH1007" s="216"/>
      <c r="AI1007" s="216"/>
      <c r="AJ1007" s="216"/>
      <c r="AK1007" s="216"/>
    </row>
    <row r="1008" spans="1:37" s="183" customFormat="1">
      <c r="A1008" s="216"/>
      <c r="B1008" s="208">
        <v>90300</v>
      </c>
      <c r="C1008" s="216" t="s">
        <v>1320</v>
      </c>
      <c r="D1008" s="216" t="s">
        <v>1320</v>
      </c>
      <c r="E1008" s="216" t="s">
        <v>505</v>
      </c>
      <c r="F1008" s="216" t="s">
        <v>2569</v>
      </c>
      <c r="G1008" s="169">
        <v>1</v>
      </c>
      <c r="H1008" s="216">
        <v>0</v>
      </c>
      <c r="I1008" s="216" t="s">
        <v>506</v>
      </c>
      <c r="J1008" s="216">
        <v>0</v>
      </c>
      <c r="K1008" s="216">
        <v>16</v>
      </c>
      <c r="L1008" s="216">
        <v>0</v>
      </c>
      <c r="M1008" s="216">
        <v>0</v>
      </c>
      <c r="N1008" s="216">
        <v>0</v>
      </c>
      <c r="O1008" s="216">
        <v>0</v>
      </c>
      <c r="P1008" s="216">
        <v>1</v>
      </c>
      <c r="Q1008" s="216">
        <v>1</v>
      </c>
      <c r="R1008" s="216">
        <v>0</v>
      </c>
      <c r="S1008" s="253" t="s">
        <v>883</v>
      </c>
      <c r="T1008" s="253">
        <v>30</v>
      </c>
      <c r="U1008" s="264" t="s">
        <v>1761</v>
      </c>
      <c r="V1008" s="265">
        <v>4</v>
      </c>
      <c r="W1008" s="201" t="s">
        <v>505</v>
      </c>
      <c r="X1008" s="201">
        <v>0</v>
      </c>
      <c r="Y1008" s="216">
        <v>54</v>
      </c>
      <c r="Z1008" s="216">
        <v>90301</v>
      </c>
      <c r="AA1008" s="216" t="s">
        <v>1166</v>
      </c>
      <c r="AB1008" s="228" t="s">
        <v>505</v>
      </c>
      <c r="AC1008" s="163">
        <v>90299</v>
      </c>
      <c r="AD1008" s="216"/>
      <c r="AE1008" s="216"/>
      <c r="AF1008" s="216"/>
      <c r="AG1008" s="216"/>
      <c r="AH1008" s="216"/>
      <c r="AI1008" s="216"/>
      <c r="AJ1008" s="216"/>
      <c r="AK1008" s="216"/>
    </row>
    <row r="1009" spans="1:37" s="183" customFormat="1">
      <c r="A1009" s="216"/>
      <c r="B1009" s="208">
        <v>90301</v>
      </c>
      <c r="C1009" s="216" t="s">
        <v>1320</v>
      </c>
      <c r="D1009" s="216" t="s">
        <v>1320</v>
      </c>
      <c r="E1009" s="216" t="s">
        <v>505</v>
      </c>
      <c r="F1009" s="216" t="s">
        <v>2570</v>
      </c>
      <c r="G1009" s="169">
        <v>1</v>
      </c>
      <c r="H1009" s="216">
        <v>0</v>
      </c>
      <c r="I1009" s="216" t="s">
        <v>506</v>
      </c>
      <c r="J1009" s="216">
        <v>0</v>
      </c>
      <c r="K1009" s="216">
        <v>16</v>
      </c>
      <c r="L1009" s="216">
        <v>0</v>
      </c>
      <c r="M1009" s="216">
        <v>0</v>
      </c>
      <c r="N1009" s="216">
        <v>0</v>
      </c>
      <c r="O1009" s="216">
        <v>0</v>
      </c>
      <c r="P1009" s="216">
        <v>1</v>
      </c>
      <c r="Q1009" s="216">
        <v>1</v>
      </c>
      <c r="R1009" s="216">
        <v>0</v>
      </c>
      <c r="S1009" s="253" t="s">
        <v>882</v>
      </c>
      <c r="T1009" s="253">
        <v>600</v>
      </c>
      <c r="U1009" s="264" t="s">
        <v>1166</v>
      </c>
      <c r="V1009" s="265">
        <v>90</v>
      </c>
      <c r="W1009" s="201" t="s">
        <v>505</v>
      </c>
      <c r="X1009" s="201">
        <v>0</v>
      </c>
      <c r="Y1009" s="216">
        <v>55</v>
      </c>
      <c r="Z1009" s="216">
        <v>90302</v>
      </c>
      <c r="AA1009" s="216" t="s">
        <v>1761</v>
      </c>
      <c r="AB1009" s="228" t="s">
        <v>505</v>
      </c>
      <c r="AC1009" s="163">
        <v>90300</v>
      </c>
      <c r="AD1009" s="216"/>
      <c r="AE1009" s="216"/>
      <c r="AF1009" s="216"/>
      <c r="AG1009" s="216"/>
      <c r="AH1009" s="216"/>
      <c r="AI1009" s="216"/>
      <c r="AJ1009" s="216"/>
      <c r="AK1009" s="216"/>
    </row>
    <row r="1010" spans="1:37" s="182" customFormat="1">
      <c r="A1010" s="216"/>
      <c r="B1010" s="208">
        <v>90302</v>
      </c>
      <c r="C1010" s="216" t="s">
        <v>1320</v>
      </c>
      <c r="D1010" s="216" t="s">
        <v>1320</v>
      </c>
      <c r="E1010" s="216" t="s">
        <v>505</v>
      </c>
      <c r="F1010" s="216" t="s">
        <v>2571</v>
      </c>
      <c r="G1010" s="169">
        <v>1</v>
      </c>
      <c r="H1010" s="216">
        <v>0</v>
      </c>
      <c r="I1010" s="216" t="s">
        <v>506</v>
      </c>
      <c r="J1010" s="216">
        <v>0</v>
      </c>
      <c r="K1010" s="216">
        <v>16</v>
      </c>
      <c r="L1010" s="216">
        <v>0</v>
      </c>
      <c r="M1010" s="216">
        <v>0</v>
      </c>
      <c r="N1010" s="216">
        <v>0</v>
      </c>
      <c r="O1010" s="216">
        <v>0</v>
      </c>
      <c r="P1010" s="216">
        <v>1</v>
      </c>
      <c r="Q1010" s="216">
        <v>1</v>
      </c>
      <c r="R1010" s="216">
        <v>0</v>
      </c>
      <c r="S1010" s="253" t="s">
        <v>1325</v>
      </c>
      <c r="T1010" s="263">
        <v>1201</v>
      </c>
      <c r="U1010" s="264" t="s">
        <v>1761</v>
      </c>
      <c r="V1010" s="265">
        <v>4</v>
      </c>
      <c r="W1010" s="201" t="s">
        <v>505</v>
      </c>
      <c r="X1010" s="201">
        <v>0</v>
      </c>
      <c r="Y1010" s="216">
        <v>54</v>
      </c>
      <c r="Z1010" s="216">
        <v>90303</v>
      </c>
      <c r="AA1010" s="216" t="s">
        <v>1167</v>
      </c>
      <c r="AB1010" s="228" t="s">
        <v>505</v>
      </c>
      <c r="AC1010" s="163">
        <v>90301</v>
      </c>
      <c r="AD1010" s="216"/>
      <c r="AE1010" s="216"/>
      <c r="AF1010" s="216"/>
      <c r="AG1010" s="216"/>
      <c r="AH1010" s="216"/>
      <c r="AI1010" s="216"/>
      <c r="AJ1010" s="216"/>
      <c r="AK1010" s="216"/>
    </row>
    <row r="1011" spans="1:37" s="182" customFormat="1">
      <c r="A1011" s="216"/>
      <c r="B1011" s="208">
        <v>90303</v>
      </c>
      <c r="C1011" s="216" t="s">
        <v>1320</v>
      </c>
      <c r="D1011" s="216" t="s">
        <v>1320</v>
      </c>
      <c r="E1011" s="216" t="s">
        <v>505</v>
      </c>
      <c r="F1011" s="216" t="s">
        <v>2572</v>
      </c>
      <c r="G1011" s="169">
        <v>1</v>
      </c>
      <c r="H1011" s="216">
        <v>0</v>
      </c>
      <c r="I1011" s="216" t="s">
        <v>506</v>
      </c>
      <c r="J1011" s="216">
        <v>0</v>
      </c>
      <c r="K1011" s="216">
        <v>16</v>
      </c>
      <c r="L1011" s="216">
        <v>0</v>
      </c>
      <c r="M1011" s="216">
        <v>0</v>
      </c>
      <c r="N1011" s="216">
        <v>0</v>
      </c>
      <c r="O1011" s="216">
        <v>0</v>
      </c>
      <c r="P1011" s="216">
        <v>1</v>
      </c>
      <c r="Q1011" s="216">
        <v>1</v>
      </c>
      <c r="R1011" s="216">
        <v>0</v>
      </c>
      <c r="S1011" s="253" t="s">
        <v>1325</v>
      </c>
      <c r="T1011" s="263">
        <v>2101</v>
      </c>
      <c r="U1011" s="264" t="s">
        <v>1167</v>
      </c>
      <c r="V1011" s="265">
        <v>4</v>
      </c>
      <c r="W1011" s="201" t="s">
        <v>505</v>
      </c>
      <c r="X1011" s="201">
        <v>0</v>
      </c>
      <c r="Y1011" s="216">
        <v>56</v>
      </c>
      <c r="Z1011" s="216">
        <v>90304</v>
      </c>
      <c r="AA1011" s="203" t="s">
        <v>2597</v>
      </c>
      <c r="AB1011" s="228" t="s">
        <v>505</v>
      </c>
      <c r="AC1011" s="163">
        <v>90302</v>
      </c>
      <c r="AD1011" s="216"/>
      <c r="AE1011" s="216"/>
      <c r="AF1011" s="216"/>
      <c r="AG1011" s="216"/>
      <c r="AH1011" s="216"/>
      <c r="AI1011" s="216"/>
      <c r="AJ1011" s="216"/>
      <c r="AK1011" s="216"/>
    </row>
    <row r="1012" spans="1:37" s="188" customFormat="1">
      <c r="A1012" s="216"/>
      <c r="B1012" s="208">
        <v>90304</v>
      </c>
      <c r="C1012" s="216" t="s">
        <v>1320</v>
      </c>
      <c r="D1012" s="216" t="s">
        <v>1320</v>
      </c>
      <c r="E1012" s="216" t="s">
        <v>505</v>
      </c>
      <c r="F1012" s="216" t="s">
        <v>2573</v>
      </c>
      <c r="G1012" s="169">
        <v>1</v>
      </c>
      <c r="H1012" s="216">
        <v>0</v>
      </c>
      <c r="I1012" s="216" t="s">
        <v>506</v>
      </c>
      <c r="J1012" s="216">
        <v>0</v>
      </c>
      <c r="K1012" s="216">
        <v>16</v>
      </c>
      <c r="L1012" s="216">
        <v>0</v>
      </c>
      <c r="M1012" s="216">
        <v>0</v>
      </c>
      <c r="N1012" s="216">
        <v>0</v>
      </c>
      <c r="O1012" s="216">
        <v>0</v>
      </c>
      <c r="P1012" s="216">
        <v>1</v>
      </c>
      <c r="Q1012" s="216">
        <v>1</v>
      </c>
      <c r="R1012" s="216">
        <v>0</v>
      </c>
      <c r="S1012" s="253" t="s">
        <v>1325</v>
      </c>
      <c r="T1012" s="263">
        <v>2201</v>
      </c>
      <c r="U1012" s="259" t="s">
        <v>2597</v>
      </c>
      <c r="V1012" s="260">
        <v>209</v>
      </c>
      <c r="W1012" s="201" t="s">
        <v>505</v>
      </c>
      <c r="X1012" s="201">
        <v>0</v>
      </c>
      <c r="Y1012" s="216">
        <v>50</v>
      </c>
      <c r="Z1012" s="216">
        <v>90305</v>
      </c>
      <c r="AA1012" s="216" t="s">
        <v>1159</v>
      </c>
      <c r="AB1012" s="228" t="s">
        <v>505</v>
      </c>
      <c r="AC1012" s="163">
        <v>90303</v>
      </c>
      <c r="AD1012" s="216"/>
      <c r="AE1012" s="216"/>
      <c r="AF1012" s="216"/>
      <c r="AG1012" s="216"/>
      <c r="AH1012" s="216"/>
      <c r="AI1012" s="216"/>
      <c r="AJ1012" s="216"/>
      <c r="AK1012" s="216"/>
    </row>
    <row r="1013" spans="1:37" s="182" customFormat="1">
      <c r="A1013" s="216"/>
      <c r="B1013" s="208">
        <v>90305</v>
      </c>
      <c r="C1013" s="216" t="s">
        <v>1320</v>
      </c>
      <c r="D1013" s="216" t="s">
        <v>1320</v>
      </c>
      <c r="E1013" s="216" t="s">
        <v>505</v>
      </c>
      <c r="F1013" s="216" t="s">
        <v>2574</v>
      </c>
      <c r="G1013" s="169">
        <v>1</v>
      </c>
      <c r="H1013" s="216">
        <v>0</v>
      </c>
      <c r="I1013" s="216" t="s">
        <v>506</v>
      </c>
      <c r="J1013" s="216">
        <v>0</v>
      </c>
      <c r="K1013" s="216">
        <v>16</v>
      </c>
      <c r="L1013" s="216">
        <v>0</v>
      </c>
      <c r="M1013" s="216">
        <v>0</v>
      </c>
      <c r="N1013" s="216">
        <v>0</v>
      </c>
      <c r="O1013" s="216">
        <v>0</v>
      </c>
      <c r="P1013" s="216">
        <v>1</v>
      </c>
      <c r="Q1013" s="216">
        <v>1</v>
      </c>
      <c r="R1013" s="216">
        <v>0</v>
      </c>
      <c r="S1013" s="253" t="s">
        <v>882</v>
      </c>
      <c r="T1013" s="253">
        <v>600</v>
      </c>
      <c r="U1013" s="266" t="s">
        <v>1159</v>
      </c>
      <c r="V1013" s="267">
        <v>7000</v>
      </c>
      <c r="W1013" s="201" t="s">
        <v>505</v>
      </c>
      <c r="X1013" s="201">
        <v>0</v>
      </c>
      <c r="Y1013" s="216">
        <v>52</v>
      </c>
      <c r="Z1013" s="216">
        <v>90306</v>
      </c>
      <c r="AA1013" s="216" t="s">
        <v>1161</v>
      </c>
      <c r="AB1013" s="228" t="s">
        <v>505</v>
      </c>
      <c r="AC1013" s="163">
        <v>90304</v>
      </c>
      <c r="AD1013" s="216"/>
      <c r="AE1013" s="216"/>
      <c r="AF1013" s="216"/>
      <c r="AG1013" s="216"/>
      <c r="AH1013" s="216"/>
      <c r="AI1013" s="216"/>
      <c r="AJ1013" s="216"/>
      <c r="AK1013" s="216"/>
    </row>
    <row r="1014" spans="1:37" s="183" customFormat="1">
      <c r="A1014" s="216"/>
      <c r="B1014" s="208">
        <v>90306</v>
      </c>
      <c r="C1014" s="216" t="s">
        <v>1320</v>
      </c>
      <c r="D1014" s="216" t="s">
        <v>1320</v>
      </c>
      <c r="E1014" s="216" t="s">
        <v>505</v>
      </c>
      <c r="F1014" s="216" t="s">
        <v>2575</v>
      </c>
      <c r="G1014" s="169">
        <v>1</v>
      </c>
      <c r="H1014" s="216">
        <v>0</v>
      </c>
      <c r="I1014" s="216" t="s">
        <v>506</v>
      </c>
      <c r="J1014" s="216">
        <v>0</v>
      </c>
      <c r="K1014" s="216">
        <v>16</v>
      </c>
      <c r="L1014" s="216">
        <v>0</v>
      </c>
      <c r="M1014" s="216">
        <v>0</v>
      </c>
      <c r="N1014" s="216">
        <v>0</v>
      </c>
      <c r="O1014" s="216">
        <v>0</v>
      </c>
      <c r="P1014" s="216">
        <v>1</v>
      </c>
      <c r="Q1014" s="216">
        <v>1</v>
      </c>
      <c r="R1014" s="216">
        <v>0</v>
      </c>
      <c r="S1014" s="253" t="s">
        <v>1325</v>
      </c>
      <c r="T1014" s="253">
        <v>1112</v>
      </c>
      <c r="U1014" s="266" t="s">
        <v>1161</v>
      </c>
      <c r="V1014" s="267">
        <v>640</v>
      </c>
      <c r="W1014" s="201" t="s">
        <v>505</v>
      </c>
      <c r="X1014" s="201">
        <v>0</v>
      </c>
      <c r="Y1014" s="216">
        <v>53</v>
      </c>
      <c r="Z1014" s="216">
        <v>90307</v>
      </c>
      <c r="AA1014" s="216" t="s">
        <v>1761</v>
      </c>
      <c r="AB1014" s="228" t="s">
        <v>505</v>
      </c>
      <c r="AC1014" s="163">
        <v>90305</v>
      </c>
      <c r="AD1014" s="216"/>
      <c r="AE1014" s="216"/>
      <c r="AF1014" s="216"/>
      <c r="AG1014" s="216"/>
      <c r="AH1014" s="216"/>
      <c r="AI1014" s="216"/>
      <c r="AJ1014" s="216"/>
      <c r="AK1014" s="216"/>
    </row>
    <row r="1015" spans="1:37" s="183" customFormat="1">
      <c r="A1015" s="216"/>
      <c r="B1015" s="208">
        <v>90307</v>
      </c>
      <c r="C1015" s="216" t="s">
        <v>1320</v>
      </c>
      <c r="D1015" s="216" t="s">
        <v>1320</v>
      </c>
      <c r="E1015" s="216" t="s">
        <v>505</v>
      </c>
      <c r="F1015" s="216" t="s">
        <v>2576</v>
      </c>
      <c r="G1015" s="169">
        <v>1</v>
      </c>
      <c r="H1015" s="216">
        <v>0</v>
      </c>
      <c r="I1015" s="216" t="s">
        <v>506</v>
      </c>
      <c r="J1015" s="216">
        <v>0</v>
      </c>
      <c r="K1015" s="216">
        <v>16</v>
      </c>
      <c r="L1015" s="216">
        <v>0</v>
      </c>
      <c r="M1015" s="216">
        <v>0</v>
      </c>
      <c r="N1015" s="216">
        <v>0</v>
      </c>
      <c r="O1015" s="216">
        <v>0</v>
      </c>
      <c r="P1015" s="216">
        <v>1</v>
      </c>
      <c r="Q1015" s="216">
        <v>1</v>
      </c>
      <c r="R1015" s="216">
        <v>0</v>
      </c>
      <c r="S1015" s="253" t="s">
        <v>1325</v>
      </c>
      <c r="T1015" s="253">
        <v>1025</v>
      </c>
      <c r="U1015" s="266" t="s">
        <v>1761</v>
      </c>
      <c r="V1015" s="267">
        <v>5</v>
      </c>
      <c r="W1015" s="201" t="s">
        <v>505</v>
      </c>
      <c r="X1015" s="201">
        <v>0</v>
      </c>
      <c r="Y1015" s="216">
        <v>54</v>
      </c>
      <c r="Z1015" s="216">
        <v>90308</v>
      </c>
      <c r="AA1015" s="216" t="s">
        <v>1166</v>
      </c>
      <c r="AB1015" s="228" t="s">
        <v>505</v>
      </c>
      <c r="AC1015" s="163">
        <v>90306</v>
      </c>
      <c r="AD1015" s="216"/>
      <c r="AE1015" s="216"/>
      <c r="AF1015" s="216"/>
      <c r="AG1015" s="216"/>
      <c r="AH1015" s="216"/>
      <c r="AI1015" s="216"/>
      <c r="AJ1015" s="216"/>
      <c r="AK1015" s="216"/>
    </row>
    <row r="1016" spans="1:37" s="182" customFormat="1">
      <c r="A1016" s="216"/>
      <c r="B1016" s="208">
        <v>90308</v>
      </c>
      <c r="C1016" s="216" t="s">
        <v>1320</v>
      </c>
      <c r="D1016" s="216" t="s">
        <v>1320</v>
      </c>
      <c r="E1016" s="216" t="s">
        <v>505</v>
      </c>
      <c r="F1016" s="216" t="s">
        <v>2577</v>
      </c>
      <c r="G1016" s="169">
        <v>1</v>
      </c>
      <c r="H1016" s="216">
        <v>0</v>
      </c>
      <c r="I1016" s="216" t="s">
        <v>506</v>
      </c>
      <c r="J1016" s="216">
        <v>0</v>
      </c>
      <c r="K1016" s="216">
        <v>16</v>
      </c>
      <c r="L1016" s="216">
        <v>0</v>
      </c>
      <c r="M1016" s="216">
        <v>0</v>
      </c>
      <c r="N1016" s="216">
        <v>0</v>
      </c>
      <c r="O1016" s="216">
        <v>0</v>
      </c>
      <c r="P1016" s="216">
        <v>1</v>
      </c>
      <c r="Q1016" s="216">
        <v>1</v>
      </c>
      <c r="R1016" s="216">
        <v>0</v>
      </c>
      <c r="S1016" s="253" t="s">
        <v>884</v>
      </c>
      <c r="T1016" s="253">
        <v>40</v>
      </c>
      <c r="U1016" s="266" t="s">
        <v>1166</v>
      </c>
      <c r="V1016" s="267">
        <v>120</v>
      </c>
      <c r="W1016" s="201" t="s">
        <v>505</v>
      </c>
      <c r="X1016" s="201">
        <v>0</v>
      </c>
      <c r="Y1016" s="216">
        <v>55</v>
      </c>
      <c r="Z1016" s="216">
        <v>90309</v>
      </c>
      <c r="AA1016" s="216" t="s">
        <v>1167</v>
      </c>
      <c r="AB1016" s="228" t="s">
        <v>505</v>
      </c>
      <c r="AC1016" s="163">
        <v>90307</v>
      </c>
      <c r="AD1016" s="216"/>
      <c r="AE1016" s="216"/>
      <c r="AF1016" s="216"/>
      <c r="AG1016" s="216"/>
      <c r="AH1016" s="216"/>
      <c r="AI1016" s="216"/>
      <c r="AJ1016" s="216"/>
      <c r="AK1016" s="216"/>
    </row>
    <row r="1017" spans="1:37" s="182" customFormat="1">
      <c r="A1017" s="216"/>
      <c r="B1017" s="208">
        <v>90309</v>
      </c>
      <c r="C1017" s="216" t="s">
        <v>1320</v>
      </c>
      <c r="D1017" s="216" t="s">
        <v>1320</v>
      </c>
      <c r="E1017" s="216" t="s">
        <v>505</v>
      </c>
      <c r="F1017" s="216" t="s">
        <v>2578</v>
      </c>
      <c r="G1017" s="169">
        <v>1</v>
      </c>
      <c r="H1017" s="216">
        <v>0</v>
      </c>
      <c r="I1017" s="216" t="s">
        <v>506</v>
      </c>
      <c r="J1017" s="216">
        <v>0</v>
      </c>
      <c r="K1017" s="216">
        <v>16</v>
      </c>
      <c r="L1017" s="216">
        <v>0</v>
      </c>
      <c r="M1017" s="216">
        <v>0</v>
      </c>
      <c r="N1017" s="216">
        <v>0</v>
      </c>
      <c r="O1017" s="216">
        <v>0</v>
      </c>
      <c r="P1017" s="216">
        <v>1</v>
      </c>
      <c r="Q1017" s="216">
        <v>1</v>
      </c>
      <c r="R1017" s="216">
        <v>0</v>
      </c>
      <c r="S1017" s="253" t="s">
        <v>882</v>
      </c>
      <c r="T1017" s="253">
        <v>600</v>
      </c>
      <c r="U1017" s="266" t="s">
        <v>1167</v>
      </c>
      <c r="V1017" s="267">
        <v>4</v>
      </c>
      <c r="W1017" s="201" t="s">
        <v>505</v>
      </c>
      <c r="X1017" s="201">
        <v>0</v>
      </c>
      <c r="Y1017" s="216">
        <v>56</v>
      </c>
      <c r="Z1017" s="216">
        <v>90310</v>
      </c>
      <c r="AA1017" s="216" t="s">
        <v>1159</v>
      </c>
      <c r="AB1017" s="228" t="s">
        <v>505</v>
      </c>
      <c r="AC1017" s="163">
        <v>90308</v>
      </c>
      <c r="AD1017" s="216"/>
      <c r="AE1017" s="216"/>
      <c r="AF1017" s="216"/>
      <c r="AG1017" s="216"/>
      <c r="AH1017" s="216"/>
      <c r="AI1017" s="216"/>
      <c r="AJ1017" s="216"/>
      <c r="AK1017" s="216"/>
    </row>
    <row r="1018" spans="1:37" s="182" customFormat="1">
      <c r="A1018" s="216"/>
      <c r="B1018" s="208">
        <v>90310</v>
      </c>
      <c r="C1018" s="216" t="s">
        <v>1320</v>
      </c>
      <c r="D1018" s="216" t="s">
        <v>1320</v>
      </c>
      <c r="E1018" s="216" t="s">
        <v>505</v>
      </c>
      <c r="F1018" s="216" t="s">
        <v>2579</v>
      </c>
      <c r="G1018" s="169">
        <v>1</v>
      </c>
      <c r="H1018" s="216">
        <v>0</v>
      </c>
      <c r="I1018" s="216" t="s">
        <v>506</v>
      </c>
      <c r="J1018" s="216">
        <v>0</v>
      </c>
      <c r="K1018" s="216">
        <v>16</v>
      </c>
      <c r="L1018" s="216">
        <v>0</v>
      </c>
      <c r="M1018" s="216">
        <v>0</v>
      </c>
      <c r="N1018" s="216">
        <v>0</v>
      </c>
      <c r="O1018" s="216">
        <v>0</v>
      </c>
      <c r="P1018" s="216">
        <v>1</v>
      </c>
      <c r="Q1018" s="216">
        <v>1</v>
      </c>
      <c r="R1018" s="216">
        <v>0</v>
      </c>
      <c r="S1018" s="253" t="s">
        <v>1325</v>
      </c>
      <c r="T1018" s="253">
        <v>811</v>
      </c>
      <c r="U1018" s="266" t="s">
        <v>1159</v>
      </c>
      <c r="V1018" s="267">
        <v>9000</v>
      </c>
      <c r="W1018" s="201" t="s">
        <v>505</v>
      </c>
      <c r="X1018" s="201">
        <v>0</v>
      </c>
      <c r="Y1018" s="216">
        <v>52</v>
      </c>
      <c r="Z1018" s="216">
        <v>90311</v>
      </c>
      <c r="AA1018" s="216" t="s">
        <v>1166</v>
      </c>
      <c r="AB1018" s="228" t="s">
        <v>505</v>
      </c>
      <c r="AC1018" s="163">
        <v>90309</v>
      </c>
      <c r="AD1018" s="216"/>
      <c r="AE1018" s="216"/>
      <c r="AF1018" s="216"/>
      <c r="AG1018" s="216"/>
      <c r="AH1018" s="216"/>
      <c r="AI1018" s="216"/>
      <c r="AJ1018" s="216"/>
      <c r="AK1018" s="216"/>
    </row>
    <row r="1019" spans="1:37" s="182" customFormat="1">
      <c r="A1019" s="216"/>
      <c r="B1019" s="208">
        <v>90311</v>
      </c>
      <c r="C1019" s="216" t="s">
        <v>1320</v>
      </c>
      <c r="D1019" s="216" t="s">
        <v>1320</v>
      </c>
      <c r="E1019" s="216" t="s">
        <v>505</v>
      </c>
      <c r="F1019" s="216" t="s">
        <v>2580</v>
      </c>
      <c r="G1019" s="169">
        <v>1</v>
      </c>
      <c r="H1019" s="216">
        <v>0</v>
      </c>
      <c r="I1019" s="216" t="s">
        <v>506</v>
      </c>
      <c r="J1019" s="216">
        <v>0</v>
      </c>
      <c r="K1019" s="216">
        <v>16</v>
      </c>
      <c r="L1019" s="216">
        <v>0</v>
      </c>
      <c r="M1019" s="216">
        <v>0</v>
      </c>
      <c r="N1019" s="216">
        <v>0</v>
      </c>
      <c r="O1019" s="216">
        <v>0</v>
      </c>
      <c r="P1019" s="216">
        <v>1</v>
      </c>
      <c r="Q1019" s="216">
        <v>1</v>
      </c>
      <c r="R1019" s="216">
        <v>0</v>
      </c>
      <c r="S1019" s="253" t="s">
        <v>1325</v>
      </c>
      <c r="T1019" s="253">
        <v>1112</v>
      </c>
      <c r="U1019" s="266" t="s">
        <v>1166</v>
      </c>
      <c r="V1019" s="267">
        <v>120</v>
      </c>
      <c r="W1019" s="201" t="s">
        <v>505</v>
      </c>
      <c r="X1019" s="201">
        <v>0</v>
      </c>
      <c r="Y1019" s="216">
        <v>55</v>
      </c>
      <c r="Z1019" s="216">
        <v>90312</v>
      </c>
      <c r="AA1019" s="216" t="s">
        <v>1761</v>
      </c>
      <c r="AB1019" s="228" t="s">
        <v>505</v>
      </c>
      <c r="AC1019" s="163">
        <v>90310</v>
      </c>
      <c r="AD1019" s="216"/>
      <c r="AE1019" s="216"/>
      <c r="AF1019" s="216"/>
      <c r="AG1019" s="216"/>
      <c r="AH1019" s="216"/>
      <c r="AI1019" s="216"/>
      <c r="AJ1019" s="216"/>
      <c r="AK1019" s="216"/>
    </row>
    <row r="1020" spans="1:37" s="182" customFormat="1">
      <c r="A1020" s="216"/>
      <c r="B1020" s="208">
        <v>90312</v>
      </c>
      <c r="C1020" s="216" t="s">
        <v>1320</v>
      </c>
      <c r="D1020" s="216" t="s">
        <v>1320</v>
      </c>
      <c r="E1020" s="216" t="s">
        <v>505</v>
      </c>
      <c r="F1020" s="216" t="s">
        <v>2581</v>
      </c>
      <c r="G1020" s="169">
        <v>1</v>
      </c>
      <c r="H1020" s="216">
        <v>0</v>
      </c>
      <c r="I1020" s="216" t="s">
        <v>506</v>
      </c>
      <c r="J1020" s="216">
        <v>0</v>
      </c>
      <c r="K1020" s="216">
        <v>16</v>
      </c>
      <c r="L1020" s="216">
        <v>0</v>
      </c>
      <c r="M1020" s="216">
        <v>0</v>
      </c>
      <c r="N1020" s="216">
        <v>0</v>
      </c>
      <c r="O1020" s="216">
        <v>0</v>
      </c>
      <c r="P1020" s="216">
        <v>1</v>
      </c>
      <c r="Q1020" s="216">
        <v>1</v>
      </c>
      <c r="R1020" s="216">
        <v>0</v>
      </c>
      <c r="S1020" s="253" t="s">
        <v>883</v>
      </c>
      <c r="T1020" s="253">
        <v>30</v>
      </c>
      <c r="U1020" s="266" t="s">
        <v>1761</v>
      </c>
      <c r="V1020" s="267">
        <v>6</v>
      </c>
      <c r="W1020" s="201" t="s">
        <v>505</v>
      </c>
      <c r="X1020" s="201">
        <v>0</v>
      </c>
      <c r="Y1020" s="216">
        <v>54</v>
      </c>
      <c r="Z1020" s="216">
        <v>90313</v>
      </c>
      <c r="AA1020" s="216" t="s">
        <v>1158</v>
      </c>
      <c r="AB1020" s="228" t="s">
        <v>505</v>
      </c>
      <c r="AC1020" s="163">
        <v>90311</v>
      </c>
      <c r="AD1020" s="216"/>
      <c r="AE1020" s="216"/>
      <c r="AF1020" s="216"/>
      <c r="AG1020" s="216"/>
      <c r="AH1020" s="216"/>
      <c r="AI1020" s="216"/>
      <c r="AJ1020" s="216"/>
      <c r="AK1020" s="216"/>
    </row>
    <row r="1021" spans="1:37" s="182" customFormat="1">
      <c r="A1021" s="216"/>
      <c r="B1021" s="208">
        <v>90313</v>
      </c>
      <c r="C1021" s="216" t="s">
        <v>1320</v>
      </c>
      <c r="D1021" s="216" t="s">
        <v>1320</v>
      </c>
      <c r="E1021" s="216" t="s">
        <v>505</v>
      </c>
      <c r="F1021" s="216" t="s">
        <v>2582</v>
      </c>
      <c r="G1021" s="169">
        <v>1</v>
      </c>
      <c r="H1021" s="216">
        <v>0</v>
      </c>
      <c r="I1021" s="216" t="s">
        <v>506</v>
      </c>
      <c r="J1021" s="216">
        <v>0</v>
      </c>
      <c r="K1021" s="216">
        <v>16</v>
      </c>
      <c r="L1021" s="216">
        <v>0</v>
      </c>
      <c r="M1021" s="216">
        <v>0</v>
      </c>
      <c r="N1021" s="216">
        <v>0</v>
      </c>
      <c r="O1021" s="216">
        <v>0</v>
      </c>
      <c r="P1021" s="216">
        <v>1</v>
      </c>
      <c r="Q1021" s="216">
        <v>1</v>
      </c>
      <c r="R1021" s="216">
        <v>0</v>
      </c>
      <c r="S1021" s="253" t="s">
        <v>1325</v>
      </c>
      <c r="T1021" s="263">
        <v>2101</v>
      </c>
      <c r="U1021" s="266" t="s">
        <v>1158</v>
      </c>
      <c r="V1021" s="267">
        <v>15</v>
      </c>
      <c r="W1021" s="201" t="s">
        <v>505</v>
      </c>
      <c r="X1021" s="201">
        <v>0</v>
      </c>
      <c r="Y1021" s="216">
        <v>51</v>
      </c>
      <c r="Z1021" s="216">
        <v>90314</v>
      </c>
      <c r="AA1021" s="216" t="s">
        <v>1166</v>
      </c>
      <c r="AB1021" s="228" t="s">
        <v>505</v>
      </c>
      <c r="AC1021" s="163">
        <v>90312</v>
      </c>
      <c r="AD1021" s="216"/>
      <c r="AE1021" s="216"/>
      <c r="AF1021" s="216"/>
      <c r="AG1021" s="216"/>
      <c r="AH1021" s="216"/>
      <c r="AI1021" s="216"/>
      <c r="AJ1021" s="216"/>
      <c r="AK1021" s="216"/>
    </row>
    <row r="1022" spans="1:37" s="182" customFormat="1">
      <c r="A1022" s="216"/>
      <c r="B1022" s="208">
        <v>90314</v>
      </c>
      <c r="C1022" s="216" t="s">
        <v>1320</v>
      </c>
      <c r="D1022" s="216" t="s">
        <v>1320</v>
      </c>
      <c r="E1022" s="216" t="s">
        <v>505</v>
      </c>
      <c r="F1022" s="216" t="s">
        <v>2583</v>
      </c>
      <c r="G1022" s="169">
        <v>1</v>
      </c>
      <c r="H1022" s="216">
        <v>0</v>
      </c>
      <c r="I1022" s="216" t="s">
        <v>506</v>
      </c>
      <c r="J1022" s="216">
        <v>0</v>
      </c>
      <c r="K1022" s="216">
        <v>16</v>
      </c>
      <c r="L1022" s="216">
        <v>0</v>
      </c>
      <c r="M1022" s="216">
        <v>0</v>
      </c>
      <c r="N1022" s="216">
        <v>0</v>
      </c>
      <c r="O1022" s="216">
        <v>0</v>
      </c>
      <c r="P1022" s="216">
        <v>1</v>
      </c>
      <c r="Q1022" s="216">
        <v>1</v>
      </c>
      <c r="R1022" s="216">
        <v>0</v>
      </c>
      <c r="S1022" s="253" t="s">
        <v>1325</v>
      </c>
      <c r="T1022" s="263">
        <v>1201</v>
      </c>
      <c r="U1022" s="266" t="s">
        <v>1166</v>
      </c>
      <c r="V1022" s="267">
        <v>150</v>
      </c>
      <c r="W1022" s="201" t="s">
        <v>505</v>
      </c>
      <c r="X1022" s="201">
        <v>0</v>
      </c>
      <c r="Y1022" s="216">
        <v>55</v>
      </c>
      <c r="Z1022" s="216">
        <v>90315</v>
      </c>
      <c r="AA1022" s="216" t="s">
        <v>1167</v>
      </c>
      <c r="AB1022" s="228" t="s">
        <v>505</v>
      </c>
      <c r="AC1022" s="163">
        <v>90313</v>
      </c>
      <c r="AD1022" s="216"/>
      <c r="AE1022" s="216"/>
      <c r="AF1022" s="216"/>
      <c r="AG1022" s="216"/>
      <c r="AH1022" s="216"/>
      <c r="AI1022" s="216"/>
      <c r="AJ1022" s="216"/>
      <c r="AK1022" s="216"/>
    </row>
    <row r="1023" spans="1:37" s="182" customFormat="1">
      <c r="A1023" s="216"/>
      <c r="B1023" s="208">
        <v>90315</v>
      </c>
      <c r="C1023" s="216" t="s">
        <v>1320</v>
      </c>
      <c r="D1023" s="216" t="s">
        <v>1320</v>
      </c>
      <c r="E1023" s="216" t="s">
        <v>505</v>
      </c>
      <c r="F1023" s="216" t="s">
        <v>2584</v>
      </c>
      <c r="G1023" s="169">
        <v>1</v>
      </c>
      <c r="H1023" s="216">
        <v>0</v>
      </c>
      <c r="I1023" s="216" t="s">
        <v>506</v>
      </c>
      <c r="J1023" s="216">
        <v>0</v>
      </c>
      <c r="K1023" s="216">
        <v>16</v>
      </c>
      <c r="L1023" s="216">
        <v>0</v>
      </c>
      <c r="M1023" s="216">
        <v>0</v>
      </c>
      <c r="N1023" s="216">
        <v>0</v>
      </c>
      <c r="O1023" s="216">
        <v>0</v>
      </c>
      <c r="P1023" s="216">
        <v>1</v>
      </c>
      <c r="Q1023" s="216">
        <v>1</v>
      </c>
      <c r="R1023" s="216">
        <v>0</v>
      </c>
      <c r="S1023" s="253" t="s">
        <v>1325</v>
      </c>
      <c r="T1023" s="253">
        <v>811</v>
      </c>
      <c r="U1023" s="266" t="s">
        <v>1167</v>
      </c>
      <c r="V1023" s="267">
        <v>5</v>
      </c>
      <c r="W1023" s="201" t="s">
        <v>505</v>
      </c>
      <c r="X1023" s="201">
        <v>0</v>
      </c>
      <c r="Y1023" s="216">
        <v>56</v>
      </c>
      <c r="Z1023" s="216">
        <v>90316</v>
      </c>
      <c r="AA1023" s="216" t="s">
        <v>1159</v>
      </c>
      <c r="AB1023" s="228" t="s">
        <v>505</v>
      </c>
      <c r="AC1023" s="163">
        <v>90314</v>
      </c>
      <c r="AD1023" s="216"/>
      <c r="AE1023" s="216"/>
      <c r="AF1023" s="216"/>
      <c r="AG1023" s="216"/>
      <c r="AH1023" s="216"/>
      <c r="AI1023" s="216"/>
      <c r="AJ1023" s="216"/>
      <c r="AK1023" s="216"/>
    </row>
    <row r="1024" spans="1:37" s="182" customFormat="1">
      <c r="A1024" s="216"/>
      <c r="B1024" s="208">
        <v>90316</v>
      </c>
      <c r="C1024" s="216" t="s">
        <v>1320</v>
      </c>
      <c r="D1024" s="216" t="s">
        <v>1320</v>
      </c>
      <c r="E1024" s="216" t="s">
        <v>505</v>
      </c>
      <c r="F1024" s="216" t="s">
        <v>2585</v>
      </c>
      <c r="G1024" s="169">
        <v>1</v>
      </c>
      <c r="H1024" s="216">
        <v>0</v>
      </c>
      <c r="I1024" s="216" t="s">
        <v>506</v>
      </c>
      <c r="J1024" s="216">
        <v>0</v>
      </c>
      <c r="K1024" s="216">
        <v>16</v>
      </c>
      <c r="L1024" s="216">
        <v>0</v>
      </c>
      <c r="M1024" s="216">
        <v>0</v>
      </c>
      <c r="N1024" s="216">
        <v>0</v>
      </c>
      <c r="O1024" s="216">
        <v>0</v>
      </c>
      <c r="P1024" s="216">
        <v>1</v>
      </c>
      <c r="Q1024" s="216">
        <v>1</v>
      </c>
      <c r="R1024" s="216">
        <v>0</v>
      </c>
      <c r="S1024" s="253" t="s">
        <v>1325</v>
      </c>
      <c r="T1024" s="253">
        <v>1112</v>
      </c>
      <c r="U1024" s="266" t="s">
        <v>1159</v>
      </c>
      <c r="V1024" s="267">
        <v>7000</v>
      </c>
      <c r="W1024" s="201" t="s">
        <v>505</v>
      </c>
      <c r="X1024" s="201">
        <v>0</v>
      </c>
      <c r="Y1024" s="216">
        <v>52</v>
      </c>
      <c r="Z1024" s="216">
        <v>90317</v>
      </c>
      <c r="AA1024" s="216" t="s">
        <v>1167</v>
      </c>
      <c r="AB1024" s="228" t="s">
        <v>505</v>
      </c>
      <c r="AC1024" s="163">
        <v>90315</v>
      </c>
      <c r="AD1024" s="216"/>
      <c r="AE1024" s="216"/>
      <c r="AF1024" s="216"/>
      <c r="AG1024" s="216"/>
      <c r="AH1024" s="216"/>
      <c r="AI1024" s="216"/>
      <c r="AJ1024" s="216"/>
      <c r="AK1024" s="216"/>
    </row>
    <row r="1025" spans="1:37" s="182" customFormat="1">
      <c r="A1025" s="216"/>
      <c r="B1025" s="208">
        <v>90317</v>
      </c>
      <c r="C1025" s="216" t="s">
        <v>1320</v>
      </c>
      <c r="D1025" s="216" t="s">
        <v>1320</v>
      </c>
      <c r="E1025" s="216" t="s">
        <v>505</v>
      </c>
      <c r="F1025" s="216" t="s">
        <v>2586</v>
      </c>
      <c r="G1025" s="169">
        <v>1</v>
      </c>
      <c r="H1025" s="216">
        <v>0</v>
      </c>
      <c r="I1025" s="216" t="s">
        <v>506</v>
      </c>
      <c r="J1025" s="216">
        <v>0</v>
      </c>
      <c r="K1025" s="216">
        <v>16</v>
      </c>
      <c r="L1025" s="216">
        <v>0</v>
      </c>
      <c r="M1025" s="216">
        <v>0</v>
      </c>
      <c r="N1025" s="216">
        <v>0</v>
      </c>
      <c r="O1025" s="216">
        <v>0</v>
      </c>
      <c r="P1025" s="216">
        <v>1</v>
      </c>
      <c r="Q1025" s="216">
        <v>1</v>
      </c>
      <c r="R1025" s="216">
        <v>0</v>
      </c>
      <c r="S1025" s="253" t="s">
        <v>882</v>
      </c>
      <c r="T1025" s="253">
        <v>600</v>
      </c>
      <c r="U1025" s="266" t="s">
        <v>1167</v>
      </c>
      <c r="V1025" s="267">
        <v>4</v>
      </c>
      <c r="W1025" s="201" t="s">
        <v>505</v>
      </c>
      <c r="X1025" s="201">
        <v>0</v>
      </c>
      <c r="Y1025" s="216">
        <v>56</v>
      </c>
      <c r="Z1025" s="216">
        <v>90318</v>
      </c>
      <c r="AA1025" s="216" t="s">
        <v>1158</v>
      </c>
      <c r="AB1025" s="228" t="s">
        <v>505</v>
      </c>
      <c r="AC1025" s="163">
        <v>90316</v>
      </c>
      <c r="AD1025" s="216"/>
      <c r="AE1025" s="216"/>
      <c r="AF1025" s="216"/>
      <c r="AG1025" s="216"/>
      <c r="AH1025" s="216"/>
      <c r="AI1025" s="216"/>
      <c r="AJ1025" s="216"/>
      <c r="AK1025" s="216"/>
    </row>
    <row r="1026" spans="1:37" s="182" customFormat="1">
      <c r="A1026" s="216"/>
      <c r="B1026" s="208">
        <v>90318</v>
      </c>
      <c r="C1026" s="216" t="s">
        <v>1320</v>
      </c>
      <c r="D1026" s="216" t="s">
        <v>1320</v>
      </c>
      <c r="E1026" s="216" t="s">
        <v>505</v>
      </c>
      <c r="F1026" s="216" t="s">
        <v>2587</v>
      </c>
      <c r="G1026" s="169">
        <v>1</v>
      </c>
      <c r="H1026" s="216">
        <v>0</v>
      </c>
      <c r="I1026" s="216" t="s">
        <v>506</v>
      </c>
      <c r="J1026" s="216">
        <v>0</v>
      </c>
      <c r="K1026" s="216">
        <v>16</v>
      </c>
      <c r="L1026" s="216">
        <v>0</v>
      </c>
      <c r="M1026" s="216">
        <v>0</v>
      </c>
      <c r="N1026" s="216">
        <v>0</v>
      </c>
      <c r="O1026" s="216">
        <v>0</v>
      </c>
      <c r="P1026" s="216">
        <v>1</v>
      </c>
      <c r="Q1026" s="216">
        <v>1</v>
      </c>
      <c r="R1026" s="216">
        <v>0</v>
      </c>
      <c r="S1026" s="253" t="s">
        <v>884</v>
      </c>
      <c r="T1026" s="253">
        <v>40</v>
      </c>
      <c r="U1026" s="266" t="s">
        <v>1158</v>
      </c>
      <c r="V1026" s="267">
        <v>15</v>
      </c>
      <c r="W1026" s="201" t="s">
        <v>505</v>
      </c>
      <c r="X1026" s="201">
        <v>0</v>
      </c>
      <c r="Y1026" s="216">
        <v>51</v>
      </c>
      <c r="Z1026" s="216">
        <v>90319</v>
      </c>
      <c r="AA1026" s="216" t="s">
        <v>1161</v>
      </c>
      <c r="AB1026" s="228" t="s">
        <v>505</v>
      </c>
      <c r="AC1026" s="163">
        <v>90317</v>
      </c>
      <c r="AD1026" s="216"/>
      <c r="AE1026" s="216"/>
      <c r="AF1026" s="216"/>
      <c r="AG1026" s="216"/>
      <c r="AH1026" s="216"/>
      <c r="AI1026" s="216"/>
      <c r="AJ1026" s="216"/>
      <c r="AK1026" s="216"/>
    </row>
    <row r="1027" spans="1:37" s="182" customFormat="1">
      <c r="A1027" s="216"/>
      <c r="B1027" s="208">
        <v>90319</v>
      </c>
      <c r="C1027" s="216" t="s">
        <v>1320</v>
      </c>
      <c r="D1027" s="216" t="s">
        <v>1320</v>
      </c>
      <c r="E1027" s="216" t="s">
        <v>505</v>
      </c>
      <c r="F1027" s="216" t="s">
        <v>2588</v>
      </c>
      <c r="G1027" s="169">
        <v>1</v>
      </c>
      <c r="H1027" s="216">
        <v>0</v>
      </c>
      <c r="I1027" s="216" t="s">
        <v>506</v>
      </c>
      <c r="J1027" s="216">
        <v>0</v>
      </c>
      <c r="K1027" s="216">
        <v>16</v>
      </c>
      <c r="L1027" s="216">
        <v>0</v>
      </c>
      <c r="M1027" s="216">
        <v>0</v>
      </c>
      <c r="N1027" s="216">
        <v>0</v>
      </c>
      <c r="O1027" s="216">
        <v>0</v>
      </c>
      <c r="P1027" s="216">
        <v>1</v>
      </c>
      <c r="Q1027" s="216">
        <v>1</v>
      </c>
      <c r="R1027" s="216">
        <v>0</v>
      </c>
      <c r="S1027" s="253" t="s">
        <v>1325</v>
      </c>
      <c r="T1027" s="253">
        <v>1025</v>
      </c>
      <c r="U1027" s="266" t="s">
        <v>1161</v>
      </c>
      <c r="V1027" s="267">
        <v>640</v>
      </c>
      <c r="W1027" s="201" t="s">
        <v>505</v>
      </c>
      <c r="X1027" s="201">
        <v>0</v>
      </c>
      <c r="Y1027" s="216">
        <v>53</v>
      </c>
      <c r="Z1027" s="216">
        <v>90320</v>
      </c>
      <c r="AA1027" s="203" t="s">
        <v>2597</v>
      </c>
      <c r="AB1027" s="228" t="s">
        <v>505</v>
      </c>
      <c r="AC1027" s="163">
        <v>90318</v>
      </c>
      <c r="AD1027" s="216"/>
      <c r="AE1027" s="216"/>
      <c r="AF1027" s="216"/>
      <c r="AG1027" s="216"/>
      <c r="AH1027" s="216"/>
      <c r="AI1027" s="216"/>
      <c r="AJ1027" s="216"/>
      <c r="AK1027" s="216"/>
    </row>
    <row r="1028" spans="1:37" s="188" customFormat="1">
      <c r="A1028" s="216"/>
      <c r="B1028" s="208">
        <v>90320</v>
      </c>
      <c r="C1028" s="216" t="s">
        <v>1320</v>
      </c>
      <c r="D1028" s="216" t="s">
        <v>1320</v>
      </c>
      <c r="E1028" s="216" t="s">
        <v>505</v>
      </c>
      <c r="F1028" s="216" t="s">
        <v>2589</v>
      </c>
      <c r="G1028" s="169">
        <v>1</v>
      </c>
      <c r="H1028" s="216">
        <v>0</v>
      </c>
      <c r="I1028" s="216" t="s">
        <v>506</v>
      </c>
      <c r="J1028" s="216">
        <v>0</v>
      </c>
      <c r="K1028" s="216">
        <v>16</v>
      </c>
      <c r="L1028" s="216">
        <v>0</v>
      </c>
      <c r="M1028" s="216">
        <v>0</v>
      </c>
      <c r="N1028" s="216">
        <v>0</v>
      </c>
      <c r="O1028" s="216">
        <v>0</v>
      </c>
      <c r="P1028" s="216">
        <v>1</v>
      </c>
      <c r="Q1028" s="216">
        <v>1</v>
      </c>
      <c r="R1028" s="216">
        <v>0</v>
      </c>
      <c r="S1028" s="253" t="s">
        <v>1325</v>
      </c>
      <c r="T1028" s="263">
        <v>2201</v>
      </c>
      <c r="U1028" s="259" t="s">
        <v>2597</v>
      </c>
      <c r="V1028" s="260">
        <v>15</v>
      </c>
      <c r="W1028" s="201" t="s">
        <v>505</v>
      </c>
      <c r="X1028" s="201">
        <v>0</v>
      </c>
      <c r="Y1028" s="216">
        <v>50</v>
      </c>
      <c r="Z1028" s="216">
        <v>90321</v>
      </c>
      <c r="AA1028" s="216" t="s">
        <v>1159</v>
      </c>
      <c r="AB1028" s="228" t="s">
        <v>505</v>
      </c>
      <c r="AC1028" s="163">
        <v>90319</v>
      </c>
      <c r="AD1028" s="216"/>
      <c r="AE1028" s="216"/>
      <c r="AF1028" s="216"/>
      <c r="AG1028" s="216"/>
      <c r="AH1028" s="216"/>
      <c r="AI1028" s="216"/>
      <c r="AJ1028" s="216"/>
      <c r="AK1028" s="216"/>
    </row>
    <row r="1029" spans="1:37" s="185" customFormat="1">
      <c r="A1029" s="216"/>
      <c r="B1029" s="208">
        <v>90321</v>
      </c>
      <c r="C1029" s="216" t="s">
        <v>1320</v>
      </c>
      <c r="D1029" s="216" t="s">
        <v>1320</v>
      </c>
      <c r="E1029" s="216" t="s">
        <v>505</v>
      </c>
      <c r="F1029" s="216" t="s">
        <v>2590</v>
      </c>
      <c r="G1029" s="169">
        <v>1</v>
      </c>
      <c r="H1029" s="216">
        <v>0</v>
      </c>
      <c r="I1029" s="216" t="s">
        <v>506</v>
      </c>
      <c r="J1029" s="216">
        <v>0</v>
      </c>
      <c r="K1029" s="216">
        <v>16</v>
      </c>
      <c r="L1029" s="216">
        <v>0</v>
      </c>
      <c r="M1029" s="216">
        <v>0</v>
      </c>
      <c r="N1029" s="216">
        <v>0</v>
      </c>
      <c r="O1029" s="216">
        <v>0</v>
      </c>
      <c r="P1029" s="216">
        <v>1</v>
      </c>
      <c r="Q1029" s="216">
        <v>1</v>
      </c>
      <c r="R1029" s="216">
        <v>0</v>
      </c>
      <c r="S1029" s="253" t="s">
        <v>882</v>
      </c>
      <c r="T1029" s="253">
        <v>600</v>
      </c>
      <c r="U1029" s="268" t="s">
        <v>1159</v>
      </c>
      <c r="V1029" s="269">
        <v>9000</v>
      </c>
      <c r="W1029" s="201" t="s">
        <v>505</v>
      </c>
      <c r="X1029" s="201">
        <v>0</v>
      </c>
      <c r="Y1029" s="216">
        <v>52</v>
      </c>
      <c r="Z1029" s="216">
        <v>90322</v>
      </c>
      <c r="AA1029" s="216" t="s">
        <v>1761</v>
      </c>
      <c r="AB1029" s="228" t="s">
        <v>505</v>
      </c>
      <c r="AC1029" s="163">
        <v>90320</v>
      </c>
      <c r="AD1029" s="216"/>
      <c r="AE1029" s="216"/>
      <c r="AF1029" s="216"/>
      <c r="AG1029" s="216"/>
      <c r="AH1029" s="216"/>
      <c r="AI1029" s="216"/>
      <c r="AJ1029" s="216"/>
      <c r="AK1029" s="216"/>
    </row>
    <row r="1030" spans="1:37" s="185" customFormat="1">
      <c r="A1030" s="216"/>
      <c r="B1030" s="208">
        <v>90322</v>
      </c>
      <c r="C1030" s="216" t="s">
        <v>1320</v>
      </c>
      <c r="D1030" s="216" t="s">
        <v>1320</v>
      </c>
      <c r="E1030" s="216" t="s">
        <v>505</v>
      </c>
      <c r="F1030" s="216" t="s">
        <v>2591</v>
      </c>
      <c r="G1030" s="169">
        <v>1</v>
      </c>
      <c r="H1030" s="216">
        <v>0</v>
      </c>
      <c r="I1030" s="216" t="s">
        <v>506</v>
      </c>
      <c r="J1030" s="216">
        <v>0</v>
      </c>
      <c r="K1030" s="216">
        <v>16</v>
      </c>
      <c r="L1030" s="216">
        <v>0</v>
      </c>
      <c r="M1030" s="216">
        <v>0</v>
      </c>
      <c r="N1030" s="216">
        <v>0</v>
      </c>
      <c r="O1030" s="216">
        <v>0</v>
      </c>
      <c r="P1030" s="216">
        <v>1</v>
      </c>
      <c r="Q1030" s="216">
        <v>1</v>
      </c>
      <c r="R1030" s="216">
        <v>0</v>
      </c>
      <c r="S1030" s="253" t="s">
        <v>1325</v>
      </c>
      <c r="T1030" s="253">
        <v>1112</v>
      </c>
      <c r="U1030" s="268" t="s">
        <v>1761</v>
      </c>
      <c r="V1030" s="269">
        <v>6</v>
      </c>
      <c r="W1030" s="201" t="s">
        <v>505</v>
      </c>
      <c r="X1030" s="201">
        <v>0</v>
      </c>
      <c r="Y1030" s="216">
        <v>54</v>
      </c>
      <c r="Z1030" s="216">
        <v>90323</v>
      </c>
      <c r="AA1030" s="216" t="s">
        <v>1166</v>
      </c>
      <c r="AB1030" s="228" t="s">
        <v>505</v>
      </c>
      <c r="AC1030" s="163">
        <v>90321</v>
      </c>
      <c r="AD1030" s="216"/>
      <c r="AE1030" s="216"/>
      <c r="AF1030" s="216"/>
      <c r="AG1030" s="216"/>
      <c r="AH1030" s="216"/>
      <c r="AI1030" s="216"/>
      <c r="AJ1030" s="216"/>
      <c r="AK1030" s="216"/>
    </row>
    <row r="1031" spans="1:37" s="185" customFormat="1">
      <c r="A1031" s="216"/>
      <c r="B1031" s="208">
        <v>90323</v>
      </c>
      <c r="C1031" s="216" t="s">
        <v>1320</v>
      </c>
      <c r="D1031" s="216" t="s">
        <v>1320</v>
      </c>
      <c r="E1031" s="216" t="s">
        <v>505</v>
      </c>
      <c r="F1031" s="216" t="s">
        <v>2592</v>
      </c>
      <c r="G1031" s="169">
        <v>1</v>
      </c>
      <c r="H1031" s="216">
        <v>0</v>
      </c>
      <c r="I1031" s="216" t="s">
        <v>506</v>
      </c>
      <c r="J1031" s="216">
        <v>0</v>
      </c>
      <c r="K1031" s="216">
        <v>16</v>
      </c>
      <c r="L1031" s="216">
        <v>0</v>
      </c>
      <c r="M1031" s="216">
        <v>0</v>
      </c>
      <c r="N1031" s="216">
        <v>0</v>
      </c>
      <c r="O1031" s="216">
        <v>0</v>
      </c>
      <c r="P1031" s="216">
        <v>1</v>
      </c>
      <c r="Q1031" s="216">
        <v>1</v>
      </c>
      <c r="R1031" s="216">
        <v>0</v>
      </c>
      <c r="S1031" s="253" t="s">
        <v>1325</v>
      </c>
      <c r="T1031" s="253">
        <v>1025</v>
      </c>
      <c r="U1031" s="268" t="s">
        <v>1166</v>
      </c>
      <c r="V1031" s="269">
        <v>150</v>
      </c>
      <c r="W1031" s="201" t="s">
        <v>505</v>
      </c>
      <c r="X1031" s="201">
        <v>0</v>
      </c>
      <c r="Y1031" s="216">
        <v>55</v>
      </c>
      <c r="Z1031" s="216">
        <v>90324</v>
      </c>
      <c r="AA1031" s="216" t="s">
        <v>1167</v>
      </c>
      <c r="AB1031" s="228" t="s">
        <v>505</v>
      </c>
      <c r="AC1031" s="163">
        <v>90322</v>
      </c>
      <c r="AD1031" s="216"/>
      <c r="AE1031" s="216"/>
      <c r="AF1031" s="216"/>
      <c r="AG1031" s="216"/>
      <c r="AH1031" s="216"/>
      <c r="AI1031" s="216"/>
      <c r="AJ1031" s="216"/>
      <c r="AK1031" s="216"/>
    </row>
    <row r="1032" spans="1:37" s="185" customFormat="1">
      <c r="A1032" s="216"/>
      <c r="B1032" s="208">
        <v>90324</v>
      </c>
      <c r="C1032" s="216" t="s">
        <v>1320</v>
      </c>
      <c r="D1032" s="216" t="s">
        <v>1320</v>
      </c>
      <c r="E1032" s="216" t="s">
        <v>505</v>
      </c>
      <c r="F1032" s="216" t="s">
        <v>2593</v>
      </c>
      <c r="G1032" s="169">
        <v>1</v>
      </c>
      <c r="H1032" s="216">
        <v>0</v>
      </c>
      <c r="I1032" s="216" t="s">
        <v>506</v>
      </c>
      <c r="J1032" s="216">
        <v>0</v>
      </c>
      <c r="K1032" s="216">
        <v>16</v>
      </c>
      <c r="L1032" s="216">
        <v>0</v>
      </c>
      <c r="M1032" s="216">
        <v>0</v>
      </c>
      <c r="N1032" s="216">
        <v>0</v>
      </c>
      <c r="O1032" s="216">
        <v>0</v>
      </c>
      <c r="P1032" s="216">
        <v>1</v>
      </c>
      <c r="Q1032" s="216">
        <v>1</v>
      </c>
      <c r="R1032" s="216">
        <v>0</v>
      </c>
      <c r="S1032" s="253" t="s">
        <v>884</v>
      </c>
      <c r="T1032" s="253">
        <v>40</v>
      </c>
      <c r="U1032" s="268" t="s">
        <v>1167</v>
      </c>
      <c r="V1032" s="269">
        <v>5</v>
      </c>
      <c r="W1032" s="201" t="s">
        <v>505</v>
      </c>
      <c r="X1032" s="201">
        <v>0</v>
      </c>
      <c r="Y1032" s="216">
        <v>56</v>
      </c>
      <c r="Z1032" s="216">
        <v>90325</v>
      </c>
      <c r="AA1032" s="216" t="s">
        <v>1166</v>
      </c>
      <c r="AB1032" s="228" t="s">
        <v>505</v>
      </c>
      <c r="AC1032" s="163">
        <v>90323</v>
      </c>
      <c r="AD1032" s="216"/>
      <c r="AE1032" s="216"/>
      <c r="AF1032" s="216"/>
      <c r="AG1032" s="216"/>
      <c r="AH1032" s="216"/>
      <c r="AI1032" s="216"/>
      <c r="AJ1032" s="216"/>
      <c r="AK1032" s="216"/>
    </row>
    <row r="1033" spans="1:37" s="185" customFormat="1">
      <c r="A1033" s="216"/>
      <c r="B1033" s="208">
        <v>90325</v>
      </c>
      <c r="C1033" s="216" t="s">
        <v>1320</v>
      </c>
      <c r="D1033" s="216" t="s">
        <v>1320</v>
      </c>
      <c r="E1033" s="216" t="s">
        <v>505</v>
      </c>
      <c r="F1033" s="216" t="s">
        <v>2594</v>
      </c>
      <c r="G1033" s="169">
        <v>1</v>
      </c>
      <c r="H1033" s="216">
        <v>0</v>
      </c>
      <c r="I1033" s="216" t="s">
        <v>506</v>
      </c>
      <c r="J1033" s="216">
        <v>0</v>
      </c>
      <c r="K1033" s="216">
        <v>16</v>
      </c>
      <c r="L1033" s="216">
        <v>0</v>
      </c>
      <c r="M1033" s="216">
        <v>0</v>
      </c>
      <c r="N1033" s="216">
        <v>0</v>
      </c>
      <c r="O1033" s="216">
        <v>0</v>
      </c>
      <c r="P1033" s="216">
        <v>1</v>
      </c>
      <c r="Q1033" s="216">
        <v>1</v>
      </c>
      <c r="R1033" s="216">
        <v>0</v>
      </c>
      <c r="S1033" s="253" t="s">
        <v>882</v>
      </c>
      <c r="T1033" s="253">
        <v>600</v>
      </c>
      <c r="U1033" s="268" t="s">
        <v>1166</v>
      </c>
      <c r="V1033" s="269">
        <v>200</v>
      </c>
      <c r="W1033" s="201" t="s">
        <v>505</v>
      </c>
      <c r="X1033" s="201">
        <v>0</v>
      </c>
      <c r="Y1033" s="216">
        <v>55</v>
      </c>
      <c r="Z1033" s="216">
        <v>90326</v>
      </c>
      <c r="AA1033" s="216" t="s">
        <v>1167</v>
      </c>
      <c r="AB1033" s="228" t="s">
        <v>505</v>
      </c>
      <c r="AC1033" s="163">
        <v>90324</v>
      </c>
      <c r="AD1033" s="216"/>
      <c r="AE1033" s="216"/>
      <c r="AF1033" s="216"/>
      <c r="AG1033" s="216"/>
      <c r="AH1033" s="216"/>
      <c r="AI1033" s="216"/>
      <c r="AJ1033" s="216"/>
      <c r="AK1033" s="216"/>
    </row>
    <row r="1034" spans="1:37" s="185" customFormat="1">
      <c r="A1034" s="216"/>
      <c r="B1034" s="208">
        <v>90326</v>
      </c>
      <c r="C1034" s="216" t="s">
        <v>1320</v>
      </c>
      <c r="D1034" s="216" t="s">
        <v>1320</v>
      </c>
      <c r="E1034" s="216" t="s">
        <v>505</v>
      </c>
      <c r="F1034" s="216" t="s">
        <v>2595</v>
      </c>
      <c r="G1034" s="169">
        <v>1</v>
      </c>
      <c r="H1034" s="216">
        <v>0</v>
      </c>
      <c r="I1034" s="216" t="s">
        <v>506</v>
      </c>
      <c r="J1034" s="216">
        <v>0</v>
      </c>
      <c r="K1034" s="216">
        <v>16</v>
      </c>
      <c r="L1034" s="216">
        <v>0</v>
      </c>
      <c r="M1034" s="216">
        <v>0</v>
      </c>
      <c r="N1034" s="216">
        <v>0</v>
      </c>
      <c r="O1034" s="216">
        <v>0</v>
      </c>
      <c r="P1034" s="216">
        <v>1</v>
      </c>
      <c r="Q1034" s="216">
        <v>1</v>
      </c>
      <c r="R1034" s="216">
        <v>0</v>
      </c>
      <c r="S1034" s="253" t="s">
        <v>1325</v>
      </c>
      <c r="T1034" s="253">
        <v>811</v>
      </c>
      <c r="U1034" s="268" t="s">
        <v>1167</v>
      </c>
      <c r="V1034" s="269">
        <v>6</v>
      </c>
      <c r="W1034" s="201" t="s">
        <v>505</v>
      </c>
      <c r="X1034" s="201">
        <v>0</v>
      </c>
      <c r="Y1034" s="216">
        <v>56</v>
      </c>
      <c r="Z1034" s="216">
        <v>90327</v>
      </c>
      <c r="AA1034" s="216" t="s">
        <v>1158</v>
      </c>
      <c r="AB1034" s="228" t="s">
        <v>505</v>
      </c>
      <c r="AC1034" s="163">
        <v>90325</v>
      </c>
      <c r="AD1034" s="216"/>
      <c r="AE1034" s="216"/>
      <c r="AF1034" s="216"/>
      <c r="AG1034" s="216"/>
      <c r="AH1034" s="216"/>
      <c r="AI1034" s="216"/>
      <c r="AJ1034" s="216"/>
      <c r="AK1034" s="216"/>
    </row>
    <row r="1035" spans="1:37" s="185" customFormat="1">
      <c r="A1035" s="216"/>
      <c r="B1035" s="208">
        <v>90327</v>
      </c>
      <c r="C1035" s="216" t="s">
        <v>1320</v>
      </c>
      <c r="D1035" s="216" t="s">
        <v>1320</v>
      </c>
      <c r="E1035" s="216" t="s">
        <v>505</v>
      </c>
      <c r="F1035" s="216" t="s">
        <v>2596</v>
      </c>
      <c r="G1035" s="169">
        <v>1</v>
      </c>
      <c r="H1035" s="216">
        <v>0</v>
      </c>
      <c r="I1035" s="216" t="s">
        <v>506</v>
      </c>
      <c r="J1035" s="216">
        <v>0</v>
      </c>
      <c r="K1035" s="216">
        <v>16</v>
      </c>
      <c r="L1035" s="216">
        <v>0</v>
      </c>
      <c r="M1035" s="216">
        <v>0</v>
      </c>
      <c r="N1035" s="216">
        <v>0</v>
      </c>
      <c r="O1035" s="216">
        <v>0</v>
      </c>
      <c r="P1035" s="216">
        <v>1</v>
      </c>
      <c r="Q1035" s="216">
        <v>1</v>
      </c>
      <c r="R1035" s="216">
        <v>0</v>
      </c>
      <c r="S1035" s="253" t="s">
        <v>1325</v>
      </c>
      <c r="T1035" s="253">
        <v>1112</v>
      </c>
      <c r="U1035" s="268" t="s">
        <v>1158</v>
      </c>
      <c r="V1035" s="269">
        <v>15</v>
      </c>
      <c r="W1035" s="201" t="s">
        <v>505</v>
      </c>
      <c r="X1035" s="201">
        <v>0</v>
      </c>
      <c r="Y1035" s="216">
        <v>51</v>
      </c>
      <c r="Z1035" s="216">
        <v>90328</v>
      </c>
      <c r="AA1035" s="216" t="s">
        <v>1166</v>
      </c>
      <c r="AB1035" s="228" t="s">
        <v>505</v>
      </c>
      <c r="AC1035" s="163">
        <v>90326</v>
      </c>
      <c r="AD1035" s="216"/>
      <c r="AE1035" s="216"/>
      <c r="AF1035" s="216"/>
      <c r="AG1035" s="216"/>
      <c r="AH1035" s="216"/>
      <c r="AI1035" s="216"/>
      <c r="AJ1035" s="216"/>
      <c r="AK1035" s="216"/>
    </row>
    <row r="1036" spans="1:37" s="185" customFormat="1">
      <c r="A1036" s="216"/>
      <c r="B1036" s="208">
        <v>90328</v>
      </c>
      <c r="C1036" s="216" t="s">
        <v>1320</v>
      </c>
      <c r="D1036" s="216" t="s">
        <v>1320</v>
      </c>
      <c r="E1036" s="216" t="s">
        <v>505</v>
      </c>
      <c r="F1036" s="216" t="s">
        <v>2598</v>
      </c>
      <c r="G1036" s="169">
        <v>1</v>
      </c>
      <c r="H1036" s="216">
        <v>0</v>
      </c>
      <c r="I1036" s="216" t="s">
        <v>506</v>
      </c>
      <c r="J1036" s="216">
        <v>0</v>
      </c>
      <c r="K1036" s="216">
        <v>16</v>
      </c>
      <c r="L1036" s="216">
        <v>0</v>
      </c>
      <c r="M1036" s="216">
        <v>0</v>
      </c>
      <c r="N1036" s="216">
        <v>0</v>
      </c>
      <c r="O1036" s="216">
        <v>0</v>
      </c>
      <c r="P1036" s="216">
        <v>1</v>
      </c>
      <c r="Q1036" s="216">
        <v>1</v>
      </c>
      <c r="R1036" s="216">
        <v>0</v>
      </c>
      <c r="S1036" s="253" t="s">
        <v>883</v>
      </c>
      <c r="T1036" s="253">
        <v>30</v>
      </c>
      <c r="U1036" s="268" t="s">
        <v>1166</v>
      </c>
      <c r="V1036" s="269">
        <v>150</v>
      </c>
      <c r="W1036" s="201" t="s">
        <v>505</v>
      </c>
      <c r="X1036" s="201">
        <v>0</v>
      </c>
      <c r="Y1036" s="216">
        <v>55</v>
      </c>
      <c r="Z1036" s="216">
        <v>90329</v>
      </c>
      <c r="AA1036" s="216" t="s">
        <v>1761</v>
      </c>
      <c r="AB1036" s="228" t="s">
        <v>505</v>
      </c>
      <c r="AC1036" s="163">
        <v>90327</v>
      </c>
      <c r="AD1036" s="216"/>
      <c r="AE1036" s="216"/>
      <c r="AF1036" s="216"/>
      <c r="AG1036" s="216"/>
      <c r="AH1036" s="216"/>
      <c r="AI1036" s="216"/>
      <c r="AJ1036" s="216"/>
      <c r="AK1036" s="216"/>
    </row>
    <row r="1037" spans="1:37" s="185" customFormat="1">
      <c r="A1037" s="216"/>
      <c r="B1037" s="208">
        <v>90329</v>
      </c>
      <c r="C1037" s="216" t="s">
        <v>1320</v>
      </c>
      <c r="D1037" s="216" t="s">
        <v>1320</v>
      </c>
      <c r="E1037" s="216" t="s">
        <v>505</v>
      </c>
      <c r="F1037" s="216" t="s">
        <v>2599</v>
      </c>
      <c r="G1037" s="169">
        <v>1</v>
      </c>
      <c r="H1037" s="216">
        <v>0</v>
      </c>
      <c r="I1037" s="216" t="s">
        <v>506</v>
      </c>
      <c r="J1037" s="216">
        <v>0</v>
      </c>
      <c r="K1037" s="216">
        <v>16</v>
      </c>
      <c r="L1037" s="216">
        <v>0</v>
      </c>
      <c r="M1037" s="216">
        <v>0</v>
      </c>
      <c r="N1037" s="216">
        <v>0</v>
      </c>
      <c r="O1037" s="216">
        <v>0</v>
      </c>
      <c r="P1037" s="216">
        <v>1</v>
      </c>
      <c r="Q1037" s="216">
        <v>1</v>
      </c>
      <c r="R1037" s="216">
        <v>0</v>
      </c>
      <c r="S1037" s="253" t="s">
        <v>1325</v>
      </c>
      <c r="T1037" s="263">
        <v>2101</v>
      </c>
      <c r="U1037" s="268" t="s">
        <v>1761</v>
      </c>
      <c r="V1037" s="269">
        <v>6</v>
      </c>
      <c r="W1037" s="201" t="s">
        <v>505</v>
      </c>
      <c r="X1037" s="201">
        <v>0</v>
      </c>
      <c r="Y1037" s="216">
        <v>54</v>
      </c>
      <c r="Z1037" s="216">
        <v>90330</v>
      </c>
      <c r="AA1037" s="216" t="s">
        <v>1159</v>
      </c>
      <c r="AB1037" s="228" t="s">
        <v>505</v>
      </c>
      <c r="AC1037" s="163">
        <v>90328</v>
      </c>
      <c r="AD1037" s="216"/>
      <c r="AE1037" s="216"/>
      <c r="AF1037" s="216"/>
      <c r="AG1037" s="216"/>
      <c r="AH1037" s="216"/>
      <c r="AI1037" s="216"/>
      <c r="AJ1037" s="216"/>
      <c r="AK1037" s="216"/>
    </row>
    <row r="1038" spans="1:37" s="185" customFormat="1">
      <c r="A1038" s="216"/>
      <c r="B1038" s="208">
        <v>90330</v>
      </c>
      <c r="C1038" s="216" t="s">
        <v>1320</v>
      </c>
      <c r="D1038" s="216" t="s">
        <v>1320</v>
      </c>
      <c r="E1038" s="216" t="s">
        <v>505</v>
      </c>
      <c r="F1038" s="216" t="s">
        <v>2600</v>
      </c>
      <c r="G1038" s="169">
        <v>1</v>
      </c>
      <c r="H1038" s="216">
        <v>0</v>
      </c>
      <c r="I1038" s="216" t="s">
        <v>506</v>
      </c>
      <c r="J1038" s="216">
        <v>0</v>
      </c>
      <c r="K1038" s="216">
        <v>16</v>
      </c>
      <c r="L1038" s="216">
        <v>0</v>
      </c>
      <c r="M1038" s="216">
        <v>0</v>
      </c>
      <c r="N1038" s="216">
        <v>0</v>
      </c>
      <c r="O1038" s="216">
        <v>0</v>
      </c>
      <c r="P1038" s="216">
        <v>1</v>
      </c>
      <c r="Q1038" s="216">
        <v>1</v>
      </c>
      <c r="R1038" s="216">
        <v>0</v>
      </c>
      <c r="S1038" s="253" t="s">
        <v>1325</v>
      </c>
      <c r="T1038" s="263">
        <v>1201</v>
      </c>
      <c r="U1038" s="268" t="s">
        <v>1159</v>
      </c>
      <c r="V1038" s="269">
        <v>9000</v>
      </c>
      <c r="W1038" s="201" t="s">
        <v>505</v>
      </c>
      <c r="X1038" s="201">
        <v>0</v>
      </c>
      <c r="Y1038" s="216">
        <v>52</v>
      </c>
      <c r="Z1038" s="216">
        <v>90331</v>
      </c>
      <c r="AA1038" s="216" t="s">
        <v>1167</v>
      </c>
      <c r="AB1038" s="228" t="s">
        <v>505</v>
      </c>
      <c r="AC1038" s="163">
        <v>90329</v>
      </c>
      <c r="AD1038" s="216"/>
      <c r="AE1038" s="216"/>
      <c r="AF1038" s="216"/>
      <c r="AG1038" s="216"/>
      <c r="AH1038" s="216"/>
      <c r="AI1038" s="216"/>
      <c r="AJ1038" s="216"/>
      <c r="AK1038" s="216"/>
    </row>
    <row r="1039" spans="1:37" s="185" customFormat="1">
      <c r="A1039" s="216"/>
      <c r="B1039" s="208">
        <v>90331</v>
      </c>
      <c r="C1039" s="216" t="s">
        <v>1320</v>
      </c>
      <c r="D1039" s="216" t="s">
        <v>1320</v>
      </c>
      <c r="E1039" s="216" t="s">
        <v>505</v>
      </c>
      <c r="F1039" s="216" t="s">
        <v>2601</v>
      </c>
      <c r="G1039" s="169">
        <v>1</v>
      </c>
      <c r="H1039" s="216">
        <v>0</v>
      </c>
      <c r="I1039" s="216" t="s">
        <v>506</v>
      </c>
      <c r="J1039" s="216">
        <v>0</v>
      </c>
      <c r="K1039" s="216">
        <v>16</v>
      </c>
      <c r="L1039" s="216">
        <v>0</v>
      </c>
      <c r="M1039" s="216">
        <v>0</v>
      </c>
      <c r="N1039" s="216">
        <v>0</v>
      </c>
      <c r="O1039" s="216">
        <v>0</v>
      </c>
      <c r="P1039" s="216">
        <v>1</v>
      </c>
      <c r="Q1039" s="216">
        <v>1</v>
      </c>
      <c r="R1039" s="216">
        <v>0</v>
      </c>
      <c r="S1039" s="253" t="s">
        <v>1325</v>
      </c>
      <c r="T1039" s="253">
        <v>811</v>
      </c>
      <c r="U1039" s="268" t="s">
        <v>1167</v>
      </c>
      <c r="V1039" s="269">
        <v>7</v>
      </c>
      <c r="W1039" s="201" t="s">
        <v>505</v>
      </c>
      <c r="X1039" s="201">
        <v>0</v>
      </c>
      <c r="Y1039" s="216">
        <v>56</v>
      </c>
      <c r="Z1039" s="216">
        <v>90332</v>
      </c>
      <c r="AA1039" s="216" t="s">
        <v>1159</v>
      </c>
      <c r="AB1039" s="228" t="s">
        <v>505</v>
      </c>
      <c r="AC1039" s="163">
        <v>90330</v>
      </c>
      <c r="AD1039" s="216"/>
      <c r="AE1039" s="216"/>
      <c r="AF1039" s="216"/>
      <c r="AG1039" s="216"/>
      <c r="AH1039" s="216"/>
      <c r="AI1039" s="216"/>
      <c r="AJ1039" s="216"/>
      <c r="AK1039" s="216"/>
    </row>
    <row r="1040" spans="1:37" s="186" customFormat="1">
      <c r="A1040" s="216"/>
      <c r="B1040" s="208">
        <v>90332</v>
      </c>
      <c r="C1040" s="216" t="s">
        <v>1320</v>
      </c>
      <c r="D1040" s="216" t="s">
        <v>1320</v>
      </c>
      <c r="E1040" s="216" t="s">
        <v>505</v>
      </c>
      <c r="F1040" s="216" t="s">
        <v>2602</v>
      </c>
      <c r="G1040" s="169">
        <v>1</v>
      </c>
      <c r="H1040" s="216">
        <v>0</v>
      </c>
      <c r="I1040" s="216" t="s">
        <v>506</v>
      </c>
      <c r="J1040" s="216">
        <v>0</v>
      </c>
      <c r="K1040" s="216">
        <v>16</v>
      </c>
      <c r="L1040" s="216">
        <v>0</v>
      </c>
      <c r="M1040" s="216">
        <v>0</v>
      </c>
      <c r="N1040" s="216">
        <v>0</v>
      </c>
      <c r="O1040" s="216">
        <v>0</v>
      </c>
      <c r="P1040" s="216">
        <v>1</v>
      </c>
      <c r="Q1040" s="216">
        <v>1</v>
      </c>
      <c r="R1040" s="216">
        <v>0</v>
      </c>
      <c r="S1040" s="253" t="s">
        <v>1325</v>
      </c>
      <c r="T1040" s="253">
        <v>1112</v>
      </c>
      <c r="U1040" s="268" t="s">
        <v>1159</v>
      </c>
      <c r="V1040" s="269">
        <v>9000</v>
      </c>
      <c r="W1040" s="201" t="s">
        <v>505</v>
      </c>
      <c r="X1040" s="201">
        <v>0</v>
      </c>
      <c r="Y1040" s="216">
        <v>52</v>
      </c>
      <c r="Z1040" s="216">
        <v>90333</v>
      </c>
      <c r="AA1040" s="216" t="s">
        <v>1761</v>
      </c>
      <c r="AB1040" s="228" t="s">
        <v>505</v>
      </c>
      <c r="AC1040" s="163">
        <v>90331</v>
      </c>
      <c r="AD1040" s="216"/>
      <c r="AE1040" s="216"/>
      <c r="AF1040" s="216"/>
      <c r="AG1040" s="216"/>
      <c r="AH1040" s="216"/>
      <c r="AI1040" s="216"/>
      <c r="AJ1040" s="216"/>
      <c r="AK1040" s="216"/>
    </row>
    <row r="1041" spans="1:37" s="186" customFormat="1">
      <c r="A1041" s="216"/>
      <c r="B1041" s="208">
        <v>90333</v>
      </c>
      <c r="C1041" s="216" t="s">
        <v>1320</v>
      </c>
      <c r="D1041" s="216" t="s">
        <v>1320</v>
      </c>
      <c r="E1041" s="216" t="s">
        <v>505</v>
      </c>
      <c r="F1041" s="216" t="s">
        <v>2603</v>
      </c>
      <c r="G1041" s="169">
        <v>1</v>
      </c>
      <c r="H1041" s="216">
        <v>0</v>
      </c>
      <c r="I1041" s="216" t="s">
        <v>506</v>
      </c>
      <c r="J1041" s="216">
        <v>0</v>
      </c>
      <c r="K1041" s="216">
        <v>16</v>
      </c>
      <c r="L1041" s="216">
        <v>0</v>
      </c>
      <c r="M1041" s="216">
        <v>0</v>
      </c>
      <c r="N1041" s="216">
        <v>0</v>
      </c>
      <c r="O1041" s="216">
        <v>0</v>
      </c>
      <c r="P1041" s="216">
        <v>1</v>
      </c>
      <c r="Q1041" s="216">
        <v>1</v>
      </c>
      <c r="R1041" s="216">
        <v>0</v>
      </c>
      <c r="S1041" s="253" t="s">
        <v>882</v>
      </c>
      <c r="T1041" s="253">
        <v>600</v>
      </c>
      <c r="U1041" s="268" t="s">
        <v>1761</v>
      </c>
      <c r="V1041" s="269">
        <v>6</v>
      </c>
      <c r="W1041" s="201" t="s">
        <v>505</v>
      </c>
      <c r="X1041" s="201">
        <v>0</v>
      </c>
      <c r="Y1041" s="216">
        <v>54</v>
      </c>
      <c r="Z1041" s="216">
        <v>90334</v>
      </c>
      <c r="AA1041" s="216" t="s">
        <v>1158</v>
      </c>
      <c r="AB1041" s="228" t="s">
        <v>505</v>
      </c>
      <c r="AC1041" s="163">
        <v>90332</v>
      </c>
      <c r="AD1041" s="216"/>
      <c r="AE1041" s="216"/>
      <c r="AF1041" s="216"/>
      <c r="AG1041" s="216"/>
      <c r="AH1041" s="216"/>
      <c r="AI1041" s="216"/>
      <c r="AJ1041" s="216"/>
      <c r="AK1041" s="216"/>
    </row>
    <row r="1042" spans="1:37" s="185" customFormat="1">
      <c r="A1042" s="216"/>
      <c r="B1042" s="208">
        <v>90334</v>
      </c>
      <c r="C1042" s="216" t="s">
        <v>1320</v>
      </c>
      <c r="D1042" s="216" t="s">
        <v>1320</v>
      </c>
      <c r="E1042" s="216" t="s">
        <v>505</v>
      </c>
      <c r="F1042" s="216" t="s">
        <v>2604</v>
      </c>
      <c r="G1042" s="169">
        <v>1</v>
      </c>
      <c r="H1042" s="216">
        <v>0</v>
      </c>
      <c r="I1042" s="216" t="s">
        <v>506</v>
      </c>
      <c r="J1042" s="216">
        <v>0</v>
      </c>
      <c r="K1042" s="216">
        <v>16</v>
      </c>
      <c r="L1042" s="216">
        <v>0</v>
      </c>
      <c r="M1042" s="216">
        <v>0</v>
      </c>
      <c r="N1042" s="216">
        <v>0</v>
      </c>
      <c r="O1042" s="216">
        <v>0</v>
      </c>
      <c r="P1042" s="216">
        <v>1</v>
      </c>
      <c r="Q1042" s="216">
        <v>1</v>
      </c>
      <c r="R1042" s="216">
        <v>0</v>
      </c>
      <c r="S1042" s="253" t="s">
        <v>884</v>
      </c>
      <c r="T1042" s="253">
        <v>40</v>
      </c>
      <c r="U1042" s="268" t="s">
        <v>1158</v>
      </c>
      <c r="V1042" s="269">
        <v>15</v>
      </c>
      <c r="W1042" s="201" t="s">
        <v>505</v>
      </c>
      <c r="X1042" s="201">
        <v>0</v>
      </c>
      <c r="Y1042" s="216">
        <v>51</v>
      </c>
      <c r="Z1042" s="216">
        <v>90335</v>
      </c>
      <c r="AA1042" s="216" t="s">
        <v>1166</v>
      </c>
      <c r="AB1042" s="228" t="s">
        <v>505</v>
      </c>
      <c r="AC1042" s="163">
        <v>90333</v>
      </c>
      <c r="AD1042" s="216"/>
      <c r="AE1042" s="216"/>
      <c r="AF1042" s="216"/>
      <c r="AG1042" s="216"/>
      <c r="AH1042" s="216"/>
      <c r="AI1042" s="216"/>
      <c r="AJ1042" s="216"/>
      <c r="AK1042" s="216"/>
    </row>
    <row r="1043" spans="1:37" s="186" customFormat="1">
      <c r="A1043" s="216"/>
      <c r="B1043" s="208">
        <v>90335</v>
      </c>
      <c r="C1043" s="216" t="s">
        <v>1320</v>
      </c>
      <c r="D1043" s="216" t="s">
        <v>1320</v>
      </c>
      <c r="E1043" s="216" t="s">
        <v>505</v>
      </c>
      <c r="F1043" s="216" t="s">
        <v>2605</v>
      </c>
      <c r="G1043" s="169">
        <v>1</v>
      </c>
      <c r="H1043" s="216">
        <v>0</v>
      </c>
      <c r="I1043" s="216" t="s">
        <v>506</v>
      </c>
      <c r="J1043" s="216">
        <v>0</v>
      </c>
      <c r="K1043" s="216">
        <v>16</v>
      </c>
      <c r="L1043" s="216">
        <v>0</v>
      </c>
      <c r="M1043" s="216">
        <v>0</v>
      </c>
      <c r="N1043" s="216">
        <v>0</v>
      </c>
      <c r="O1043" s="216">
        <v>0</v>
      </c>
      <c r="P1043" s="216">
        <v>1</v>
      </c>
      <c r="Q1043" s="216">
        <v>1</v>
      </c>
      <c r="R1043" s="216">
        <v>0</v>
      </c>
      <c r="S1043" s="253" t="s">
        <v>1325</v>
      </c>
      <c r="T1043" s="253">
        <v>1025</v>
      </c>
      <c r="U1043" s="268" t="s">
        <v>1166</v>
      </c>
      <c r="V1043" s="269">
        <v>150</v>
      </c>
      <c r="W1043" s="201" t="s">
        <v>505</v>
      </c>
      <c r="X1043" s="201">
        <v>0</v>
      </c>
      <c r="Y1043" s="216">
        <v>55</v>
      </c>
      <c r="Z1043" s="216">
        <v>90336</v>
      </c>
      <c r="AA1043" s="216" t="s">
        <v>1167</v>
      </c>
      <c r="AB1043" s="228" t="s">
        <v>505</v>
      </c>
      <c r="AC1043" s="163">
        <v>90334</v>
      </c>
      <c r="AD1043" s="216"/>
      <c r="AE1043" s="216"/>
      <c r="AF1043" s="216"/>
      <c r="AG1043" s="216"/>
      <c r="AH1043" s="216"/>
      <c r="AI1043" s="216"/>
      <c r="AJ1043" s="216"/>
      <c r="AK1043" s="216"/>
    </row>
    <row r="1044" spans="1:37" s="186" customFormat="1">
      <c r="A1044" s="216"/>
      <c r="B1044" s="208">
        <v>90336</v>
      </c>
      <c r="C1044" s="216" t="s">
        <v>1320</v>
      </c>
      <c r="D1044" s="216" t="s">
        <v>1320</v>
      </c>
      <c r="E1044" s="216" t="s">
        <v>505</v>
      </c>
      <c r="F1044" s="216" t="s">
        <v>2606</v>
      </c>
      <c r="G1044" s="169">
        <v>1</v>
      </c>
      <c r="H1044" s="216">
        <v>0</v>
      </c>
      <c r="I1044" s="216" t="s">
        <v>506</v>
      </c>
      <c r="J1044" s="216">
        <v>0</v>
      </c>
      <c r="K1044" s="216">
        <v>16</v>
      </c>
      <c r="L1044" s="216">
        <v>0</v>
      </c>
      <c r="M1044" s="216">
        <v>0</v>
      </c>
      <c r="N1044" s="216">
        <v>0</v>
      </c>
      <c r="O1044" s="216">
        <v>0</v>
      </c>
      <c r="P1044" s="216">
        <v>1</v>
      </c>
      <c r="Q1044" s="216">
        <v>1</v>
      </c>
      <c r="R1044" s="216">
        <v>0</v>
      </c>
      <c r="S1044" s="253" t="s">
        <v>1325</v>
      </c>
      <c r="T1044" s="263">
        <v>2101</v>
      </c>
      <c r="U1044" s="268" t="s">
        <v>1167</v>
      </c>
      <c r="V1044" s="269">
        <v>5</v>
      </c>
      <c r="W1044" s="201" t="s">
        <v>505</v>
      </c>
      <c r="X1044" s="201">
        <v>0</v>
      </c>
      <c r="Y1044" s="216">
        <v>56</v>
      </c>
      <c r="Z1044" s="216">
        <v>90337</v>
      </c>
      <c r="AA1044" s="216" t="s">
        <v>1761</v>
      </c>
      <c r="AB1044" s="228" t="s">
        <v>505</v>
      </c>
      <c r="AC1044" s="163">
        <v>90335</v>
      </c>
      <c r="AD1044" s="216"/>
      <c r="AE1044" s="216"/>
      <c r="AF1044" s="216"/>
      <c r="AG1044" s="216"/>
      <c r="AH1044" s="216"/>
      <c r="AI1044" s="216"/>
      <c r="AJ1044" s="216"/>
      <c r="AK1044" s="216"/>
    </row>
    <row r="1045" spans="1:37" s="186" customFormat="1">
      <c r="A1045" s="216"/>
      <c r="B1045" s="208">
        <v>90337</v>
      </c>
      <c r="C1045" s="216" t="s">
        <v>1320</v>
      </c>
      <c r="D1045" s="216" t="s">
        <v>1320</v>
      </c>
      <c r="E1045" s="216" t="s">
        <v>505</v>
      </c>
      <c r="F1045" s="216" t="s">
        <v>2607</v>
      </c>
      <c r="G1045" s="169">
        <v>1</v>
      </c>
      <c r="H1045" s="216">
        <v>0</v>
      </c>
      <c r="I1045" s="216" t="s">
        <v>506</v>
      </c>
      <c r="J1045" s="216">
        <v>0</v>
      </c>
      <c r="K1045" s="216">
        <v>16</v>
      </c>
      <c r="L1045" s="216">
        <v>0</v>
      </c>
      <c r="M1045" s="216">
        <v>0</v>
      </c>
      <c r="N1045" s="216">
        <v>0</v>
      </c>
      <c r="O1045" s="216">
        <v>0</v>
      </c>
      <c r="P1045" s="216">
        <v>1</v>
      </c>
      <c r="Q1045" s="216">
        <v>1</v>
      </c>
      <c r="R1045" s="216">
        <v>0</v>
      </c>
      <c r="S1045" s="253" t="s">
        <v>882</v>
      </c>
      <c r="T1045" s="253">
        <v>600</v>
      </c>
      <c r="U1045" s="268" t="s">
        <v>1761</v>
      </c>
      <c r="V1045" s="269">
        <v>6</v>
      </c>
      <c r="W1045" s="201" t="s">
        <v>505</v>
      </c>
      <c r="X1045" s="201">
        <v>0</v>
      </c>
      <c r="Y1045" s="216">
        <v>54</v>
      </c>
      <c r="Z1045" s="216">
        <v>90338</v>
      </c>
      <c r="AA1045" s="216" t="s">
        <v>1167</v>
      </c>
      <c r="AB1045" s="228" t="s">
        <v>505</v>
      </c>
      <c r="AC1045" s="163">
        <v>90336</v>
      </c>
      <c r="AD1045" s="216"/>
      <c r="AE1045" s="216"/>
      <c r="AF1045" s="216"/>
      <c r="AG1045" s="216"/>
      <c r="AH1045" s="216"/>
      <c r="AI1045" s="216"/>
      <c r="AJ1045" s="216"/>
      <c r="AK1045" s="216"/>
    </row>
    <row r="1046" spans="1:37" s="186" customFormat="1">
      <c r="A1046" s="216"/>
      <c r="B1046" s="208">
        <v>90338</v>
      </c>
      <c r="C1046" s="216" t="s">
        <v>1320</v>
      </c>
      <c r="D1046" s="216" t="s">
        <v>1320</v>
      </c>
      <c r="E1046" s="216" t="s">
        <v>505</v>
      </c>
      <c r="F1046" s="216" t="s">
        <v>2608</v>
      </c>
      <c r="G1046" s="169">
        <v>1</v>
      </c>
      <c r="H1046" s="216">
        <v>0</v>
      </c>
      <c r="I1046" s="216" t="s">
        <v>506</v>
      </c>
      <c r="J1046" s="216">
        <v>0</v>
      </c>
      <c r="K1046" s="216">
        <v>16</v>
      </c>
      <c r="L1046" s="216">
        <v>0</v>
      </c>
      <c r="M1046" s="216">
        <v>0</v>
      </c>
      <c r="N1046" s="216">
        <v>0</v>
      </c>
      <c r="O1046" s="216">
        <v>0</v>
      </c>
      <c r="P1046" s="216">
        <v>1</v>
      </c>
      <c r="Q1046" s="216">
        <v>1</v>
      </c>
      <c r="R1046" s="216">
        <v>0</v>
      </c>
      <c r="S1046" s="253" t="s">
        <v>1325</v>
      </c>
      <c r="T1046" s="263">
        <v>1201</v>
      </c>
      <c r="U1046" s="268" t="s">
        <v>1167</v>
      </c>
      <c r="V1046" s="269">
        <v>8</v>
      </c>
      <c r="W1046" s="201" t="s">
        <v>505</v>
      </c>
      <c r="X1046" s="201">
        <v>0</v>
      </c>
      <c r="Y1046" s="216">
        <v>56</v>
      </c>
      <c r="Z1046" s="216">
        <v>90339</v>
      </c>
      <c r="AA1046" s="203" t="s">
        <v>2597</v>
      </c>
      <c r="AB1046" s="228" t="s">
        <v>505</v>
      </c>
      <c r="AC1046" s="163">
        <v>90337</v>
      </c>
      <c r="AD1046" s="216"/>
      <c r="AE1046" s="216"/>
      <c r="AF1046" s="216"/>
      <c r="AG1046" s="216"/>
      <c r="AH1046" s="216"/>
      <c r="AI1046" s="216"/>
      <c r="AJ1046" s="216"/>
      <c r="AK1046" s="216"/>
    </row>
    <row r="1047" spans="1:37" s="189" customFormat="1">
      <c r="A1047" s="216"/>
      <c r="B1047" s="208">
        <v>90339</v>
      </c>
      <c r="C1047" s="216" t="s">
        <v>1320</v>
      </c>
      <c r="D1047" s="216" t="s">
        <v>1320</v>
      </c>
      <c r="E1047" s="216" t="s">
        <v>505</v>
      </c>
      <c r="F1047" s="216" t="s">
        <v>2609</v>
      </c>
      <c r="G1047" s="169">
        <v>1</v>
      </c>
      <c r="H1047" s="216">
        <v>0</v>
      </c>
      <c r="I1047" s="216" t="s">
        <v>506</v>
      </c>
      <c r="J1047" s="216">
        <v>0</v>
      </c>
      <c r="K1047" s="216">
        <v>16</v>
      </c>
      <c r="L1047" s="216">
        <v>0</v>
      </c>
      <c r="M1047" s="216">
        <v>0</v>
      </c>
      <c r="N1047" s="216">
        <v>0</v>
      </c>
      <c r="O1047" s="216">
        <v>0</v>
      </c>
      <c r="P1047" s="216">
        <v>1</v>
      </c>
      <c r="Q1047" s="216">
        <v>1</v>
      </c>
      <c r="R1047" s="216">
        <v>0</v>
      </c>
      <c r="S1047" s="253" t="s">
        <v>1325</v>
      </c>
      <c r="T1047" s="263">
        <v>2201</v>
      </c>
      <c r="U1047" s="259" t="s">
        <v>2597</v>
      </c>
      <c r="V1047" s="260">
        <v>211</v>
      </c>
      <c r="W1047" s="201" t="s">
        <v>505</v>
      </c>
      <c r="X1047" s="201">
        <v>0</v>
      </c>
      <c r="Y1047" s="216">
        <v>50</v>
      </c>
      <c r="Z1047" s="216">
        <v>90340</v>
      </c>
      <c r="AA1047" s="216" t="s">
        <v>1159</v>
      </c>
      <c r="AB1047" s="228" t="s">
        <v>505</v>
      </c>
      <c r="AC1047" s="163">
        <v>90338</v>
      </c>
      <c r="AD1047" s="216"/>
      <c r="AE1047" s="216"/>
      <c r="AF1047" s="216"/>
      <c r="AG1047" s="216"/>
      <c r="AH1047" s="216"/>
      <c r="AI1047" s="216"/>
      <c r="AJ1047" s="216"/>
      <c r="AK1047" s="216"/>
    </row>
    <row r="1048" spans="1:37" s="182" customFormat="1">
      <c r="A1048" s="216"/>
      <c r="B1048" s="208">
        <v>90340</v>
      </c>
      <c r="C1048" s="216" t="s">
        <v>1320</v>
      </c>
      <c r="D1048" s="216" t="s">
        <v>1320</v>
      </c>
      <c r="E1048" s="216" t="s">
        <v>505</v>
      </c>
      <c r="F1048" s="216" t="s">
        <v>2610</v>
      </c>
      <c r="G1048" s="169">
        <v>1</v>
      </c>
      <c r="H1048" s="216">
        <v>0</v>
      </c>
      <c r="I1048" s="216" t="s">
        <v>506</v>
      </c>
      <c r="J1048" s="216">
        <v>0</v>
      </c>
      <c r="K1048" s="216">
        <v>16</v>
      </c>
      <c r="L1048" s="216">
        <v>0</v>
      </c>
      <c r="M1048" s="216">
        <v>0</v>
      </c>
      <c r="N1048" s="216">
        <v>0</v>
      </c>
      <c r="O1048" s="216">
        <v>0</v>
      </c>
      <c r="P1048" s="216">
        <v>1</v>
      </c>
      <c r="Q1048" s="216">
        <v>1</v>
      </c>
      <c r="R1048" s="216">
        <v>0</v>
      </c>
      <c r="S1048" s="253" t="s">
        <v>882</v>
      </c>
      <c r="T1048" s="253">
        <v>600</v>
      </c>
      <c r="U1048" s="266" t="s">
        <v>1159</v>
      </c>
      <c r="V1048" s="267">
        <v>7000</v>
      </c>
      <c r="W1048" s="201" t="s">
        <v>505</v>
      </c>
      <c r="X1048" s="201">
        <v>0</v>
      </c>
      <c r="Y1048" s="216">
        <v>52</v>
      </c>
      <c r="Z1048" s="216">
        <v>90341</v>
      </c>
      <c r="AA1048" s="216" t="s">
        <v>1161</v>
      </c>
      <c r="AB1048" s="228" t="s">
        <v>505</v>
      </c>
      <c r="AC1048" s="163">
        <v>90339</v>
      </c>
      <c r="AD1048" s="216"/>
      <c r="AE1048" s="216"/>
      <c r="AF1048" s="216"/>
      <c r="AG1048" s="216"/>
      <c r="AH1048" s="216"/>
      <c r="AI1048" s="216"/>
      <c r="AJ1048" s="216"/>
      <c r="AK1048" s="216"/>
    </row>
    <row r="1049" spans="1:37" s="182" customFormat="1">
      <c r="A1049" s="216"/>
      <c r="B1049" s="208">
        <v>90341</v>
      </c>
      <c r="C1049" s="216" t="s">
        <v>1320</v>
      </c>
      <c r="D1049" s="216" t="s">
        <v>1320</v>
      </c>
      <c r="E1049" s="216" t="s">
        <v>505</v>
      </c>
      <c r="F1049" s="216" t="s">
        <v>2611</v>
      </c>
      <c r="G1049" s="169">
        <v>1</v>
      </c>
      <c r="H1049" s="216">
        <v>0</v>
      </c>
      <c r="I1049" s="216" t="s">
        <v>506</v>
      </c>
      <c r="J1049" s="216">
        <v>0</v>
      </c>
      <c r="K1049" s="216">
        <v>16</v>
      </c>
      <c r="L1049" s="216">
        <v>0</v>
      </c>
      <c r="M1049" s="216">
        <v>0</v>
      </c>
      <c r="N1049" s="216">
        <v>0</v>
      </c>
      <c r="O1049" s="216">
        <v>0</v>
      </c>
      <c r="P1049" s="216">
        <v>1</v>
      </c>
      <c r="Q1049" s="216">
        <v>1</v>
      </c>
      <c r="R1049" s="216">
        <v>0</v>
      </c>
      <c r="S1049" s="253" t="s">
        <v>1325</v>
      </c>
      <c r="T1049" s="253">
        <v>1112</v>
      </c>
      <c r="U1049" s="266" t="s">
        <v>1161</v>
      </c>
      <c r="V1049" s="267">
        <v>640</v>
      </c>
      <c r="W1049" s="201" t="s">
        <v>505</v>
      </c>
      <c r="X1049" s="201">
        <v>0</v>
      </c>
      <c r="Y1049" s="216">
        <v>53</v>
      </c>
      <c r="Z1049" s="216">
        <v>90342</v>
      </c>
      <c r="AA1049" s="216" t="s">
        <v>1761</v>
      </c>
      <c r="AB1049" s="228" t="s">
        <v>505</v>
      </c>
      <c r="AC1049" s="163">
        <v>90340</v>
      </c>
      <c r="AD1049" s="216"/>
      <c r="AE1049" s="216"/>
      <c r="AF1049" s="216"/>
      <c r="AG1049" s="216"/>
      <c r="AH1049" s="216"/>
      <c r="AI1049" s="216"/>
      <c r="AJ1049" s="216"/>
      <c r="AK1049" s="216"/>
    </row>
    <row r="1050" spans="1:37" s="182" customFormat="1">
      <c r="A1050" s="216"/>
      <c r="B1050" s="208">
        <v>90342</v>
      </c>
      <c r="C1050" s="216" t="s">
        <v>1320</v>
      </c>
      <c r="D1050" s="216" t="s">
        <v>1320</v>
      </c>
      <c r="E1050" s="216" t="s">
        <v>505</v>
      </c>
      <c r="F1050" s="216" t="s">
        <v>2612</v>
      </c>
      <c r="G1050" s="169">
        <v>1</v>
      </c>
      <c r="H1050" s="216">
        <v>0</v>
      </c>
      <c r="I1050" s="216" t="s">
        <v>506</v>
      </c>
      <c r="J1050" s="216">
        <v>0</v>
      </c>
      <c r="K1050" s="216">
        <v>16</v>
      </c>
      <c r="L1050" s="216">
        <v>0</v>
      </c>
      <c r="M1050" s="216">
        <v>0</v>
      </c>
      <c r="N1050" s="216">
        <v>0</v>
      </c>
      <c r="O1050" s="216">
        <v>0</v>
      </c>
      <c r="P1050" s="216">
        <v>1</v>
      </c>
      <c r="Q1050" s="216">
        <v>1</v>
      </c>
      <c r="R1050" s="216">
        <v>0</v>
      </c>
      <c r="S1050" s="253" t="s">
        <v>1325</v>
      </c>
      <c r="T1050" s="253">
        <v>1025</v>
      </c>
      <c r="U1050" s="266" t="s">
        <v>1761</v>
      </c>
      <c r="V1050" s="267">
        <v>5</v>
      </c>
      <c r="W1050" s="201" t="s">
        <v>505</v>
      </c>
      <c r="X1050" s="201">
        <v>0</v>
      </c>
      <c r="Y1050" s="216">
        <v>54</v>
      </c>
      <c r="Z1050" s="216">
        <v>90343</v>
      </c>
      <c r="AA1050" s="216" t="s">
        <v>1166</v>
      </c>
      <c r="AB1050" s="228" t="s">
        <v>505</v>
      </c>
      <c r="AC1050" s="163">
        <v>90341</v>
      </c>
      <c r="AD1050" s="216"/>
      <c r="AE1050" s="216"/>
      <c r="AF1050" s="216"/>
      <c r="AG1050" s="216"/>
      <c r="AH1050" s="216"/>
      <c r="AI1050" s="216"/>
      <c r="AJ1050" s="216"/>
      <c r="AK1050" s="216"/>
    </row>
    <row r="1051" spans="1:37" s="182" customFormat="1">
      <c r="A1051" s="216"/>
      <c r="B1051" s="208">
        <v>90343</v>
      </c>
      <c r="C1051" s="216" t="s">
        <v>1320</v>
      </c>
      <c r="D1051" s="216" t="s">
        <v>1320</v>
      </c>
      <c r="E1051" s="216" t="s">
        <v>505</v>
      </c>
      <c r="F1051" s="216" t="s">
        <v>2613</v>
      </c>
      <c r="G1051" s="169">
        <v>1</v>
      </c>
      <c r="H1051" s="216">
        <v>0</v>
      </c>
      <c r="I1051" s="216" t="s">
        <v>506</v>
      </c>
      <c r="J1051" s="216">
        <v>0</v>
      </c>
      <c r="K1051" s="216">
        <v>16</v>
      </c>
      <c r="L1051" s="216">
        <v>0</v>
      </c>
      <c r="M1051" s="216">
        <v>0</v>
      </c>
      <c r="N1051" s="216">
        <v>0</v>
      </c>
      <c r="O1051" s="216">
        <v>0</v>
      </c>
      <c r="P1051" s="216">
        <v>1</v>
      </c>
      <c r="Q1051" s="216">
        <v>1</v>
      </c>
      <c r="R1051" s="216">
        <v>0</v>
      </c>
      <c r="S1051" s="253" t="s">
        <v>884</v>
      </c>
      <c r="T1051" s="253">
        <v>40</v>
      </c>
      <c r="U1051" s="266" t="s">
        <v>1166</v>
      </c>
      <c r="V1051" s="267">
        <v>120</v>
      </c>
      <c r="W1051" s="201" t="s">
        <v>505</v>
      </c>
      <c r="X1051" s="201">
        <v>0</v>
      </c>
      <c r="Y1051" s="216">
        <v>55</v>
      </c>
      <c r="Z1051" s="216">
        <v>90344</v>
      </c>
      <c r="AA1051" s="216" t="s">
        <v>1167</v>
      </c>
      <c r="AB1051" s="228" t="s">
        <v>505</v>
      </c>
      <c r="AC1051" s="163">
        <v>90342</v>
      </c>
      <c r="AD1051" s="216"/>
      <c r="AE1051" s="216"/>
      <c r="AF1051" s="216"/>
      <c r="AG1051" s="216"/>
      <c r="AH1051" s="216"/>
      <c r="AI1051" s="216"/>
      <c r="AJ1051" s="216"/>
      <c r="AK1051" s="216"/>
    </row>
    <row r="1052" spans="1:37" s="182" customFormat="1">
      <c r="A1052" s="216"/>
      <c r="B1052" s="208">
        <v>90344</v>
      </c>
      <c r="C1052" s="216" t="s">
        <v>1320</v>
      </c>
      <c r="D1052" s="216" t="s">
        <v>1320</v>
      </c>
      <c r="E1052" s="216" t="s">
        <v>505</v>
      </c>
      <c r="F1052" s="216" t="s">
        <v>2614</v>
      </c>
      <c r="G1052" s="169">
        <v>1</v>
      </c>
      <c r="H1052" s="216">
        <v>0</v>
      </c>
      <c r="I1052" s="216" t="s">
        <v>506</v>
      </c>
      <c r="J1052" s="216">
        <v>0</v>
      </c>
      <c r="K1052" s="216">
        <v>16</v>
      </c>
      <c r="L1052" s="216">
        <v>0</v>
      </c>
      <c r="M1052" s="216">
        <v>0</v>
      </c>
      <c r="N1052" s="216">
        <v>0</v>
      </c>
      <c r="O1052" s="216">
        <v>0</v>
      </c>
      <c r="P1052" s="216">
        <v>1</v>
      </c>
      <c r="Q1052" s="216">
        <v>1</v>
      </c>
      <c r="R1052" s="216">
        <v>0</v>
      </c>
      <c r="S1052" s="253" t="s">
        <v>882</v>
      </c>
      <c r="T1052" s="253">
        <v>600</v>
      </c>
      <c r="U1052" s="266" t="s">
        <v>1167</v>
      </c>
      <c r="V1052" s="267">
        <v>4</v>
      </c>
      <c r="W1052" s="201" t="s">
        <v>505</v>
      </c>
      <c r="X1052" s="201">
        <v>0</v>
      </c>
      <c r="Y1052" s="216">
        <v>56</v>
      </c>
      <c r="Z1052" s="216">
        <v>90345</v>
      </c>
      <c r="AA1052" s="216" t="s">
        <v>1159</v>
      </c>
      <c r="AB1052" s="228" t="s">
        <v>505</v>
      </c>
      <c r="AC1052" s="163">
        <v>90343</v>
      </c>
      <c r="AD1052" s="216"/>
      <c r="AE1052" s="216"/>
      <c r="AF1052" s="216"/>
      <c r="AG1052" s="216"/>
      <c r="AH1052" s="216"/>
      <c r="AI1052" s="216"/>
      <c r="AJ1052" s="216"/>
      <c r="AK1052" s="216"/>
    </row>
    <row r="1053" spans="1:37" s="182" customFormat="1">
      <c r="A1053" s="216"/>
      <c r="B1053" s="208">
        <v>90345</v>
      </c>
      <c r="C1053" s="216" t="s">
        <v>1320</v>
      </c>
      <c r="D1053" s="216" t="s">
        <v>1320</v>
      </c>
      <c r="E1053" s="216" t="s">
        <v>505</v>
      </c>
      <c r="F1053" s="216" t="s">
        <v>2615</v>
      </c>
      <c r="G1053" s="169">
        <v>1</v>
      </c>
      <c r="H1053" s="216">
        <v>0</v>
      </c>
      <c r="I1053" s="216" t="s">
        <v>506</v>
      </c>
      <c r="J1053" s="216">
        <v>0</v>
      </c>
      <c r="K1053" s="216">
        <v>16</v>
      </c>
      <c r="L1053" s="216">
        <v>0</v>
      </c>
      <c r="M1053" s="216">
        <v>0</v>
      </c>
      <c r="N1053" s="216">
        <v>0</v>
      </c>
      <c r="O1053" s="216">
        <v>0</v>
      </c>
      <c r="P1053" s="216">
        <v>1</v>
      </c>
      <c r="Q1053" s="216">
        <v>1</v>
      </c>
      <c r="R1053" s="216">
        <v>0</v>
      </c>
      <c r="S1053" s="253" t="s">
        <v>1325</v>
      </c>
      <c r="T1053" s="253">
        <v>811</v>
      </c>
      <c r="U1053" s="266" t="s">
        <v>1159</v>
      </c>
      <c r="V1053" s="267">
        <v>9000</v>
      </c>
      <c r="W1053" s="201" t="s">
        <v>505</v>
      </c>
      <c r="X1053" s="201">
        <v>0</v>
      </c>
      <c r="Y1053" s="216">
        <v>52</v>
      </c>
      <c r="Z1053" s="216">
        <v>90346</v>
      </c>
      <c r="AA1053" s="216" t="s">
        <v>1166</v>
      </c>
      <c r="AB1053" s="228" t="s">
        <v>505</v>
      </c>
      <c r="AC1053" s="163">
        <v>90344</v>
      </c>
      <c r="AD1053" s="216"/>
      <c r="AE1053" s="216"/>
      <c r="AF1053" s="216"/>
      <c r="AG1053" s="216"/>
      <c r="AH1053" s="216"/>
      <c r="AI1053" s="216"/>
      <c r="AJ1053" s="216"/>
      <c r="AK1053" s="216"/>
    </row>
    <row r="1054" spans="1:37" s="182" customFormat="1">
      <c r="A1054" s="216"/>
      <c r="B1054" s="208">
        <v>90346</v>
      </c>
      <c r="C1054" s="216" t="s">
        <v>1320</v>
      </c>
      <c r="D1054" s="216" t="s">
        <v>1320</v>
      </c>
      <c r="E1054" s="216" t="s">
        <v>505</v>
      </c>
      <c r="F1054" s="216" t="s">
        <v>2616</v>
      </c>
      <c r="G1054" s="169">
        <v>1</v>
      </c>
      <c r="H1054" s="216">
        <v>0</v>
      </c>
      <c r="I1054" s="216" t="s">
        <v>506</v>
      </c>
      <c r="J1054" s="216">
        <v>0</v>
      </c>
      <c r="K1054" s="216">
        <v>16</v>
      </c>
      <c r="L1054" s="216">
        <v>0</v>
      </c>
      <c r="M1054" s="216">
        <v>0</v>
      </c>
      <c r="N1054" s="216">
        <v>0</v>
      </c>
      <c r="O1054" s="216">
        <v>0</v>
      </c>
      <c r="P1054" s="216">
        <v>1</v>
      </c>
      <c r="Q1054" s="216">
        <v>1</v>
      </c>
      <c r="R1054" s="216">
        <v>0</v>
      </c>
      <c r="S1054" s="253" t="s">
        <v>1325</v>
      </c>
      <c r="T1054" s="253">
        <v>1112</v>
      </c>
      <c r="U1054" s="266" t="s">
        <v>1166</v>
      </c>
      <c r="V1054" s="267">
        <v>120</v>
      </c>
      <c r="W1054" s="201" t="s">
        <v>505</v>
      </c>
      <c r="X1054" s="201">
        <v>0</v>
      </c>
      <c r="Y1054" s="216">
        <v>55</v>
      </c>
      <c r="Z1054" s="216">
        <v>90347</v>
      </c>
      <c r="AA1054" s="216" t="s">
        <v>1761</v>
      </c>
      <c r="AB1054" s="228" t="s">
        <v>505</v>
      </c>
      <c r="AC1054" s="163">
        <v>90345</v>
      </c>
      <c r="AD1054" s="216"/>
      <c r="AE1054" s="216"/>
      <c r="AF1054" s="216"/>
      <c r="AG1054" s="216"/>
      <c r="AH1054" s="216"/>
      <c r="AI1054" s="216"/>
      <c r="AJ1054" s="216"/>
      <c r="AK1054" s="216"/>
    </row>
    <row r="1055" spans="1:37" s="182" customFormat="1">
      <c r="A1055" s="216"/>
      <c r="B1055" s="208">
        <v>90347</v>
      </c>
      <c r="C1055" s="216" t="s">
        <v>1320</v>
      </c>
      <c r="D1055" s="216" t="s">
        <v>1320</v>
      </c>
      <c r="E1055" s="216" t="s">
        <v>505</v>
      </c>
      <c r="F1055" s="216" t="s">
        <v>2617</v>
      </c>
      <c r="G1055" s="169">
        <v>1</v>
      </c>
      <c r="H1055" s="216">
        <v>0</v>
      </c>
      <c r="I1055" s="216" t="s">
        <v>506</v>
      </c>
      <c r="J1055" s="216">
        <v>0</v>
      </c>
      <c r="K1055" s="216">
        <v>16</v>
      </c>
      <c r="L1055" s="216">
        <v>0</v>
      </c>
      <c r="M1055" s="216">
        <v>0</v>
      </c>
      <c r="N1055" s="216">
        <v>0</v>
      </c>
      <c r="O1055" s="216">
        <v>0</v>
      </c>
      <c r="P1055" s="216">
        <v>1</v>
      </c>
      <c r="Q1055" s="216">
        <v>1</v>
      </c>
      <c r="R1055" s="216">
        <v>0</v>
      </c>
      <c r="S1055" s="253" t="s">
        <v>883</v>
      </c>
      <c r="T1055" s="253">
        <v>30</v>
      </c>
      <c r="U1055" s="266" t="s">
        <v>1761</v>
      </c>
      <c r="V1055" s="267">
        <v>6</v>
      </c>
      <c r="W1055" s="201" t="s">
        <v>505</v>
      </c>
      <c r="X1055" s="201">
        <v>0</v>
      </c>
      <c r="Y1055" s="216">
        <v>54</v>
      </c>
      <c r="Z1055" s="216">
        <v>90348</v>
      </c>
      <c r="AA1055" s="216" t="s">
        <v>1158</v>
      </c>
      <c r="AB1055" s="228" t="s">
        <v>505</v>
      </c>
      <c r="AC1055" s="163">
        <v>90346</v>
      </c>
      <c r="AD1055" s="216"/>
      <c r="AE1055" s="216"/>
      <c r="AF1055" s="216"/>
      <c r="AG1055" s="216"/>
      <c r="AH1055" s="216"/>
      <c r="AI1055" s="216"/>
      <c r="AJ1055" s="216"/>
      <c r="AK1055" s="216"/>
    </row>
    <row r="1056" spans="1:37" s="182" customFormat="1">
      <c r="A1056" s="216"/>
      <c r="B1056" s="208">
        <v>90348</v>
      </c>
      <c r="C1056" s="216" t="s">
        <v>1320</v>
      </c>
      <c r="D1056" s="216" t="s">
        <v>1320</v>
      </c>
      <c r="E1056" s="216" t="s">
        <v>505</v>
      </c>
      <c r="F1056" s="216" t="s">
        <v>2618</v>
      </c>
      <c r="G1056" s="169">
        <v>1</v>
      </c>
      <c r="H1056" s="216">
        <v>0</v>
      </c>
      <c r="I1056" s="216" t="s">
        <v>506</v>
      </c>
      <c r="J1056" s="216">
        <v>0</v>
      </c>
      <c r="K1056" s="216">
        <v>16</v>
      </c>
      <c r="L1056" s="216">
        <v>0</v>
      </c>
      <c r="M1056" s="216">
        <v>0</v>
      </c>
      <c r="N1056" s="216">
        <v>0</v>
      </c>
      <c r="O1056" s="216">
        <v>0</v>
      </c>
      <c r="P1056" s="216">
        <v>1</v>
      </c>
      <c r="Q1056" s="216">
        <v>1</v>
      </c>
      <c r="R1056" s="216">
        <v>0</v>
      </c>
      <c r="S1056" s="253" t="s">
        <v>1325</v>
      </c>
      <c r="T1056" s="263">
        <v>2101</v>
      </c>
      <c r="U1056" s="266" t="s">
        <v>1158</v>
      </c>
      <c r="V1056" s="267">
        <v>15</v>
      </c>
      <c r="W1056" s="201" t="s">
        <v>505</v>
      </c>
      <c r="X1056" s="201">
        <v>0</v>
      </c>
      <c r="Y1056" s="216">
        <v>51</v>
      </c>
      <c r="Z1056" s="216">
        <v>90349</v>
      </c>
      <c r="AA1056" s="216" t="s">
        <v>1166</v>
      </c>
      <c r="AB1056" s="228" t="s">
        <v>505</v>
      </c>
      <c r="AC1056" s="163">
        <v>90347</v>
      </c>
      <c r="AD1056" s="216"/>
      <c r="AE1056" s="216"/>
      <c r="AF1056" s="216"/>
      <c r="AG1056" s="216"/>
      <c r="AH1056" s="216"/>
      <c r="AI1056" s="216"/>
      <c r="AJ1056" s="216"/>
      <c r="AK1056" s="216"/>
    </row>
    <row r="1057" spans="1:37" s="182" customFormat="1">
      <c r="A1057" s="216"/>
      <c r="B1057" s="208">
        <v>90349</v>
      </c>
      <c r="C1057" s="216" t="s">
        <v>1320</v>
      </c>
      <c r="D1057" s="216" t="s">
        <v>1320</v>
      </c>
      <c r="E1057" s="216" t="s">
        <v>505</v>
      </c>
      <c r="F1057" s="216" t="s">
        <v>2619</v>
      </c>
      <c r="G1057" s="169">
        <v>1</v>
      </c>
      <c r="H1057" s="216">
        <v>0</v>
      </c>
      <c r="I1057" s="216" t="s">
        <v>506</v>
      </c>
      <c r="J1057" s="216">
        <v>0</v>
      </c>
      <c r="K1057" s="216">
        <v>16</v>
      </c>
      <c r="L1057" s="216">
        <v>0</v>
      </c>
      <c r="M1057" s="216">
        <v>0</v>
      </c>
      <c r="N1057" s="216">
        <v>0</v>
      </c>
      <c r="O1057" s="216">
        <v>0</v>
      </c>
      <c r="P1057" s="216">
        <v>1</v>
      </c>
      <c r="Q1057" s="216">
        <v>1</v>
      </c>
      <c r="R1057" s="216">
        <v>0</v>
      </c>
      <c r="S1057" s="253" t="s">
        <v>1325</v>
      </c>
      <c r="T1057" s="263">
        <v>1201</v>
      </c>
      <c r="U1057" s="266" t="s">
        <v>1166</v>
      </c>
      <c r="V1057" s="267">
        <v>150</v>
      </c>
      <c r="W1057" s="201" t="s">
        <v>505</v>
      </c>
      <c r="X1057" s="201">
        <v>0</v>
      </c>
      <c r="Y1057" s="216">
        <v>55</v>
      </c>
      <c r="Z1057" s="216">
        <v>90350</v>
      </c>
      <c r="AA1057" s="216" t="s">
        <v>1167</v>
      </c>
      <c r="AB1057" s="228" t="s">
        <v>505</v>
      </c>
      <c r="AC1057" s="163">
        <v>90348</v>
      </c>
      <c r="AD1057" s="216"/>
      <c r="AE1057" s="216"/>
      <c r="AF1057" s="216"/>
      <c r="AG1057" s="216"/>
      <c r="AH1057" s="216"/>
      <c r="AI1057" s="216"/>
      <c r="AJ1057" s="216"/>
      <c r="AK1057" s="216"/>
    </row>
    <row r="1058" spans="1:37" s="182" customFormat="1">
      <c r="A1058" s="216"/>
      <c r="B1058" s="208">
        <v>90350</v>
      </c>
      <c r="C1058" s="216" t="s">
        <v>1320</v>
      </c>
      <c r="D1058" s="216" t="s">
        <v>1320</v>
      </c>
      <c r="E1058" s="216" t="s">
        <v>505</v>
      </c>
      <c r="F1058" s="216" t="s">
        <v>2620</v>
      </c>
      <c r="G1058" s="169">
        <v>1</v>
      </c>
      <c r="H1058" s="216">
        <v>0</v>
      </c>
      <c r="I1058" s="216" t="s">
        <v>506</v>
      </c>
      <c r="J1058" s="216">
        <v>0</v>
      </c>
      <c r="K1058" s="216">
        <v>16</v>
      </c>
      <c r="L1058" s="216">
        <v>0</v>
      </c>
      <c r="M1058" s="216">
        <v>0</v>
      </c>
      <c r="N1058" s="216">
        <v>0</v>
      </c>
      <c r="O1058" s="216">
        <v>0</v>
      </c>
      <c r="P1058" s="216">
        <v>1</v>
      </c>
      <c r="Q1058" s="216">
        <v>1</v>
      </c>
      <c r="R1058" s="216">
        <v>0</v>
      </c>
      <c r="S1058" s="253" t="s">
        <v>1325</v>
      </c>
      <c r="T1058" s="253">
        <v>811</v>
      </c>
      <c r="U1058" s="266" t="s">
        <v>1167</v>
      </c>
      <c r="V1058" s="267">
        <v>5</v>
      </c>
      <c r="W1058" s="201" t="s">
        <v>505</v>
      </c>
      <c r="X1058" s="201">
        <v>0</v>
      </c>
      <c r="Y1058" s="216">
        <v>56</v>
      </c>
      <c r="Z1058" s="216">
        <v>90351</v>
      </c>
      <c r="AA1058" s="216" t="s">
        <v>1159</v>
      </c>
      <c r="AB1058" s="228" t="s">
        <v>505</v>
      </c>
      <c r="AC1058" s="163">
        <v>90349</v>
      </c>
      <c r="AD1058" s="216"/>
      <c r="AE1058" s="216"/>
      <c r="AF1058" s="216"/>
      <c r="AG1058" s="216"/>
      <c r="AH1058" s="216"/>
      <c r="AI1058" s="216"/>
      <c r="AJ1058" s="216"/>
      <c r="AK1058" s="216"/>
    </row>
    <row r="1059" spans="1:37" s="183" customFormat="1">
      <c r="A1059" s="216"/>
      <c r="B1059" s="208">
        <v>90351</v>
      </c>
      <c r="C1059" s="216" t="s">
        <v>1320</v>
      </c>
      <c r="D1059" s="216" t="s">
        <v>1320</v>
      </c>
      <c r="E1059" s="216" t="s">
        <v>505</v>
      </c>
      <c r="F1059" s="216" t="s">
        <v>2621</v>
      </c>
      <c r="G1059" s="169">
        <v>1</v>
      </c>
      <c r="H1059" s="216">
        <v>0</v>
      </c>
      <c r="I1059" s="216" t="s">
        <v>506</v>
      </c>
      <c r="J1059" s="216">
        <v>0</v>
      </c>
      <c r="K1059" s="216">
        <v>16</v>
      </c>
      <c r="L1059" s="216">
        <v>0</v>
      </c>
      <c r="M1059" s="216">
        <v>0</v>
      </c>
      <c r="N1059" s="216">
        <v>0</v>
      </c>
      <c r="O1059" s="216">
        <v>0</v>
      </c>
      <c r="P1059" s="216">
        <v>1</v>
      </c>
      <c r="Q1059" s="216">
        <v>1</v>
      </c>
      <c r="R1059" s="216">
        <v>0</v>
      </c>
      <c r="S1059" s="253" t="s">
        <v>1325</v>
      </c>
      <c r="T1059" s="253">
        <v>1112</v>
      </c>
      <c r="U1059" s="266" t="s">
        <v>1159</v>
      </c>
      <c r="V1059" s="267">
        <v>7000</v>
      </c>
      <c r="W1059" s="201" t="s">
        <v>505</v>
      </c>
      <c r="X1059" s="201">
        <v>0</v>
      </c>
      <c r="Y1059" s="216">
        <v>52</v>
      </c>
      <c r="Z1059" s="216">
        <v>90352</v>
      </c>
      <c r="AA1059" s="216" t="s">
        <v>1167</v>
      </c>
      <c r="AB1059" s="228" t="s">
        <v>505</v>
      </c>
      <c r="AC1059" s="163">
        <v>90350</v>
      </c>
      <c r="AD1059" s="216"/>
      <c r="AE1059" s="216"/>
      <c r="AF1059" s="216"/>
      <c r="AG1059" s="216"/>
      <c r="AH1059" s="216"/>
      <c r="AI1059" s="216"/>
      <c r="AJ1059" s="216"/>
      <c r="AK1059" s="216"/>
    </row>
    <row r="1060" spans="1:37" s="183" customFormat="1">
      <c r="A1060" s="216"/>
      <c r="B1060" s="208">
        <v>90352</v>
      </c>
      <c r="C1060" s="216" t="s">
        <v>1320</v>
      </c>
      <c r="D1060" s="216" t="s">
        <v>1320</v>
      </c>
      <c r="E1060" s="216" t="s">
        <v>505</v>
      </c>
      <c r="F1060" s="216" t="s">
        <v>2622</v>
      </c>
      <c r="G1060" s="169">
        <v>1</v>
      </c>
      <c r="H1060" s="216">
        <v>0</v>
      </c>
      <c r="I1060" s="216" t="s">
        <v>506</v>
      </c>
      <c r="J1060" s="216">
        <v>0</v>
      </c>
      <c r="K1060" s="216">
        <v>16</v>
      </c>
      <c r="L1060" s="216">
        <v>0</v>
      </c>
      <c r="M1060" s="216">
        <v>0</v>
      </c>
      <c r="N1060" s="216">
        <v>0</v>
      </c>
      <c r="O1060" s="216">
        <v>0</v>
      </c>
      <c r="P1060" s="216">
        <v>1</v>
      </c>
      <c r="Q1060" s="216">
        <v>1</v>
      </c>
      <c r="R1060" s="216">
        <v>0</v>
      </c>
      <c r="S1060" s="253" t="s">
        <v>882</v>
      </c>
      <c r="T1060" s="253">
        <v>600</v>
      </c>
      <c r="U1060" s="266" t="s">
        <v>1167</v>
      </c>
      <c r="V1060" s="267">
        <v>4</v>
      </c>
      <c r="W1060" s="201" t="s">
        <v>505</v>
      </c>
      <c r="X1060" s="201">
        <v>0</v>
      </c>
      <c r="Y1060" s="216">
        <v>56</v>
      </c>
      <c r="Z1060" s="216">
        <v>90353</v>
      </c>
      <c r="AA1060" s="216" t="s">
        <v>1158</v>
      </c>
      <c r="AB1060" s="228" t="s">
        <v>505</v>
      </c>
      <c r="AC1060" s="163">
        <v>90351</v>
      </c>
      <c r="AD1060" s="216"/>
      <c r="AE1060" s="216"/>
      <c r="AF1060" s="216"/>
      <c r="AG1060" s="216"/>
      <c r="AH1060" s="216"/>
      <c r="AI1060" s="216"/>
      <c r="AJ1060" s="216"/>
      <c r="AK1060" s="216"/>
    </row>
    <row r="1061" spans="1:37" s="182" customFormat="1">
      <c r="A1061" s="216"/>
      <c r="B1061" s="208">
        <v>90353</v>
      </c>
      <c r="C1061" s="216" t="s">
        <v>1320</v>
      </c>
      <c r="D1061" s="216" t="s">
        <v>1320</v>
      </c>
      <c r="E1061" s="216" t="s">
        <v>505</v>
      </c>
      <c r="F1061" s="216" t="s">
        <v>2623</v>
      </c>
      <c r="G1061" s="169">
        <v>1</v>
      </c>
      <c r="H1061" s="216">
        <v>0</v>
      </c>
      <c r="I1061" s="216" t="s">
        <v>506</v>
      </c>
      <c r="J1061" s="216">
        <v>0</v>
      </c>
      <c r="K1061" s="216">
        <v>16</v>
      </c>
      <c r="L1061" s="216">
        <v>0</v>
      </c>
      <c r="M1061" s="216">
        <v>0</v>
      </c>
      <c r="N1061" s="216">
        <v>0</v>
      </c>
      <c r="O1061" s="216">
        <v>0</v>
      </c>
      <c r="P1061" s="216">
        <v>1</v>
      </c>
      <c r="Q1061" s="216">
        <v>1</v>
      </c>
      <c r="R1061" s="216">
        <v>0</v>
      </c>
      <c r="S1061" s="253" t="s">
        <v>884</v>
      </c>
      <c r="T1061" s="253">
        <v>40</v>
      </c>
      <c r="U1061" s="266" t="s">
        <v>1158</v>
      </c>
      <c r="V1061" s="267">
        <v>15</v>
      </c>
      <c r="W1061" s="201" t="s">
        <v>505</v>
      </c>
      <c r="X1061" s="201">
        <v>0</v>
      </c>
      <c r="Y1061" s="216">
        <v>51</v>
      </c>
      <c r="Z1061" s="216">
        <v>90354</v>
      </c>
      <c r="AA1061" s="216" t="s">
        <v>1161</v>
      </c>
      <c r="AB1061" s="228" t="s">
        <v>505</v>
      </c>
      <c r="AC1061" s="163">
        <v>90352</v>
      </c>
      <c r="AD1061" s="216"/>
      <c r="AE1061" s="216"/>
      <c r="AF1061" s="216"/>
      <c r="AG1061" s="216"/>
      <c r="AH1061" s="216"/>
      <c r="AI1061" s="216"/>
      <c r="AJ1061" s="216"/>
      <c r="AK1061" s="216"/>
    </row>
    <row r="1062" spans="1:37" s="183" customFormat="1">
      <c r="A1062" s="216"/>
      <c r="B1062" s="208">
        <v>90354</v>
      </c>
      <c r="C1062" s="216" t="s">
        <v>1320</v>
      </c>
      <c r="D1062" s="216" t="s">
        <v>1320</v>
      </c>
      <c r="E1062" s="216" t="s">
        <v>505</v>
      </c>
      <c r="F1062" s="216" t="s">
        <v>2624</v>
      </c>
      <c r="G1062" s="169">
        <v>1</v>
      </c>
      <c r="H1062" s="216">
        <v>0</v>
      </c>
      <c r="I1062" s="216" t="s">
        <v>506</v>
      </c>
      <c r="J1062" s="216">
        <v>0</v>
      </c>
      <c r="K1062" s="216">
        <v>16</v>
      </c>
      <c r="L1062" s="216">
        <v>0</v>
      </c>
      <c r="M1062" s="216">
        <v>0</v>
      </c>
      <c r="N1062" s="216">
        <v>0</v>
      </c>
      <c r="O1062" s="216">
        <v>0</v>
      </c>
      <c r="P1062" s="216">
        <v>1</v>
      </c>
      <c r="Q1062" s="216">
        <v>1</v>
      </c>
      <c r="R1062" s="216">
        <v>0</v>
      </c>
      <c r="S1062" s="253" t="s">
        <v>1325</v>
      </c>
      <c r="T1062" s="253">
        <v>1025</v>
      </c>
      <c r="U1062" s="266" t="s">
        <v>1161</v>
      </c>
      <c r="V1062" s="267">
        <v>640</v>
      </c>
      <c r="W1062" s="201" t="s">
        <v>505</v>
      </c>
      <c r="X1062" s="201">
        <v>0</v>
      </c>
      <c r="Y1062" s="216">
        <v>53</v>
      </c>
      <c r="Z1062" s="216">
        <v>90355</v>
      </c>
      <c r="AA1062" s="216" t="s">
        <v>1159</v>
      </c>
      <c r="AB1062" s="228" t="s">
        <v>505</v>
      </c>
      <c r="AC1062" s="163">
        <v>90353</v>
      </c>
      <c r="AD1062" s="216"/>
      <c r="AE1062" s="216"/>
      <c r="AF1062" s="216"/>
      <c r="AG1062" s="216"/>
      <c r="AH1062" s="216"/>
      <c r="AI1062" s="216"/>
      <c r="AJ1062" s="216"/>
      <c r="AK1062" s="216"/>
    </row>
    <row r="1063" spans="1:37" s="183" customFormat="1">
      <c r="A1063" s="216"/>
      <c r="B1063" s="208">
        <v>90355</v>
      </c>
      <c r="C1063" s="216" t="s">
        <v>1320</v>
      </c>
      <c r="D1063" s="216" t="s">
        <v>1320</v>
      </c>
      <c r="E1063" s="216" t="s">
        <v>505</v>
      </c>
      <c r="F1063" s="216" t="s">
        <v>2625</v>
      </c>
      <c r="G1063" s="169">
        <v>1</v>
      </c>
      <c r="H1063" s="216">
        <v>0</v>
      </c>
      <c r="I1063" s="216" t="s">
        <v>506</v>
      </c>
      <c r="J1063" s="216">
        <v>0</v>
      </c>
      <c r="K1063" s="216">
        <v>16</v>
      </c>
      <c r="L1063" s="216">
        <v>0</v>
      </c>
      <c r="M1063" s="216">
        <v>0</v>
      </c>
      <c r="N1063" s="216">
        <v>0</v>
      </c>
      <c r="O1063" s="216">
        <v>0</v>
      </c>
      <c r="P1063" s="216">
        <v>1</v>
      </c>
      <c r="Q1063" s="216">
        <v>1</v>
      </c>
      <c r="R1063" s="216">
        <v>0</v>
      </c>
      <c r="S1063" s="253" t="s">
        <v>882</v>
      </c>
      <c r="T1063" s="253">
        <v>600</v>
      </c>
      <c r="U1063" s="268" t="s">
        <v>1159</v>
      </c>
      <c r="V1063" s="269">
        <v>9000</v>
      </c>
      <c r="W1063" s="201" t="s">
        <v>505</v>
      </c>
      <c r="X1063" s="201">
        <v>0</v>
      </c>
      <c r="Y1063" s="216">
        <v>52</v>
      </c>
      <c r="Z1063" s="216">
        <v>90356</v>
      </c>
      <c r="AA1063" s="216" t="s">
        <v>1761</v>
      </c>
      <c r="AB1063" s="228" t="s">
        <v>505</v>
      </c>
      <c r="AC1063" s="163">
        <v>90354</v>
      </c>
      <c r="AD1063" s="216"/>
      <c r="AE1063" s="216"/>
      <c r="AF1063" s="216"/>
      <c r="AG1063" s="216"/>
      <c r="AH1063" s="216"/>
      <c r="AI1063" s="216"/>
      <c r="AJ1063" s="216"/>
      <c r="AK1063" s="216"/>
    </row>
    <row r="1064" spans="1:37" s="183" customFormat="1">
      <c r="A1064" s="216"/>
      <c r="B1064" s="208">
        <v>90356</v>
      </c>
      <c r="C1064" s="216" t="s">
        <v>1320</v>
      </c>
      <c r="D1064" s="216" t="s">
        <v>1320</v>
      </c>
      <c r="E1064" s="216" t="s">
        <v>505</v>
      </c>
      <c r="F1064" s="216" t="s">
        <v>2626</v>
      </c>
      <c r="G1064" s="169">
        <v>1</v>
      </c>
      <c r="H1064" s="216">
        <v>0</v>
      </c>
      <c r="I1064" s="216" t="s">
        <v>506</v>
      </c>
      <c r="J1064" s="216">
        <v>0</v>
      </c>
      <c r="K1064" s="216">
        <v>16</v>
      </c>
      <c r="L1064" s="216">
        <v>0</v>
      </c>
      <c r="M1064" s="216">
        <v>0</v>
      </c>
      <c r="N1064" s="216">
        <v>0</v>
      </c>
      <c r="O1064" s="216">
        <v>0</v>
      </c>
      <c r="P1064" s="216">
        <v>1</v>
      </c>
      <c r="Q1064" s="216">
        <v>1</v>
      </c>
      <c r="R1064" s="216">
        <v>0</v>
      </c>
      <c r="S1064" s="253" t="s">
        <v>1325</v>
      </c>
      <c r="T1064" s="253">
        <v>1112</v>
      </c>
      <c r="U1064" s="268" t="s">
        <v>1761</v>
      </c>
      <c r="V1064" s="269">
        <v>6</v>
      </c>
      <c r="W1064" s="201" t="s">
        <v>505</v>
      </c>
      <c r="X1064" s="201">
        <v>0</v>
      </c>
      <c r="Y1064" s="216">
        <v>54</v>
      </c>
      <c r="Z1064" s="216">
        <v>90357</v>
      </c>
      <c r="AA1064" s="216" t="s">
        <v>1166</v>
      </c>
      <c r="AB1064" s="228" t="s">
        <v>505</v>
      </c>
      <c r="AC1064" s="163">
        <v>90355</v>
      </c>
      <c r="AD1064" s="216"/>
      <c r="AE1064" s="216"/>
      <c r="AF1064" s="216"/>
      <c r="AG1064" s="216"/>
      <c r="AH1064" s="216"/>
      <c r="AI1064" s="216"/>
      <c r="AJ1064" s="216"/>
      <c r="AK1064" s="216"/>
    </row>
    <row r="1065" spans="1:37" s="185" customFormat="1">
      <c r="A1065" s="216"/>
      <c r="B1065" s="208">
        <v>90357</v>
      </c>
      <c r="C1065" s="216" t="s">
        <v>1320</v>
      </c>
      <c r="D1065" s="216" t="s">
        <v>1320</v>
      </c>
      <c r="E1065" s="216" t="s">
        <v>505</v>
      </c>
      <c r="F1065" s="216" t="s">
        <v>2627</v>
      </c>
      <c r="G1065" s="169">
        <v>1</v>
      </c>
      <c r="H1065" s="216">
        <v>0</v>
      </c>
      <c r="I1065" s="216" t="s">
        <v>506</v>
      </c>
      <c r="J1065" s="216">
        <v>0</v>
      </c>
      <c r="K1065" s="216">
        <v>16</v>
      </c>
      <c r="L1065" s="216">
        <v>0</v>
      </c>
      <c r="M1065" s="216">
        <v>0</v>
      </c>
      <c r="N1065" s="216">
        <v>0</v>
      </c>
      <c r="O1065" s="216">
        <v>0</v>
      </c>
      <c r="P1065" s="216">
        <v>1</v>
      </c>
      <c r="Q1065" s="216">
        <v>1</v>
      </c>
      <c r="R1065" s="216">
        <v>0</v>
      </c>
      <c r="S1065" s="253" t="s">
        <v>1325</v>
      </c>
      <c r="T1065" s="253">
        <v>1025</v>
      </c>
      <c r="U1065" s="268" t="s">
        <v>1166</v>
      </c>
      <c r="V1065" s="269">
        <v>150</v>
      </c>
      <c r="W1065" s="201" t="s">
        <v>505</v>
      </c>
      <c r="X1065" s="201">
        <v>0</v>
      </c>
      <c r="Y1065" s="216">
        <v>55</v>
      </c>
      <c r="Z1065" s="216">
        <v>90358</v>
      </c>
      <c r="AA1065" s="216" t="s">
        <v>1167</v>
      </c>
      <c r="AB1065" s="228" t="s">
        <v>505</v>
      </c>
      <c r="AC1065" s="163">
        <v>90356</v>
      </c>
      <c r="AD1065" s="216"/>
      <c r="AE1065" s="216"/>
      <c r="AF1065" s="216"/>
      <c r="AG1065" s="216"/>
      <c r="AH1065" s="216"/>
      <c r="AI1065" s="216"/>
      <c r="AJ1065" s="216"/>
      <c r="AK1065" s="216"/>
    </row>
    <row r="1066" spans="1:37" s="185" customFormat="1">
      <c r="A1066" s="216"/>
      <c r="B1066" s="208">
        <v>90358</v>
      </c>
      <c r="C1066" s="216" t="s">
        <v>1320</v>
      </c>
      <c r="D1066" s="216" t="s">
        <v>1320</v>
      </c>
      <c r="E1066" s="216" t="s">
        <v>505</v>
      </c>
      <c r="F1066" s="216" t="s">
        <v>2628</v>
      </c>
      <c r="G1066" s="169">
        <v>1</v>
      </c>
      <c r="H1066" s="216">
        <v>0</v>
      </c>
      <c r="I1066" s="216" t="s">
        <v>506</v>
      </c>
      <c r="J1066" s="216">
        <v>0</v>
      </c>
      <c r="K1066" s="216">
        <v>16</v>
      </c>
      <c r="L1066" s="216">
        <v>0</v>
      </c>
      <c r="M1066" s="216">
        <v>0</v>
      </c>
      <c r="N1066" s="216">
        <v>0</v>
      </c>
      <c r="O1066" s="216">
        <v>0</v>
      </c>
      <c r="P1066" s="216">
        <v>1</v>
      </c>
      <c r="Q1066" s="216">
        <v>1</v>
      </c>
      <c r="R1066" s="216">
        <v>0</v>
      </c>
      <c r="S1066" s="253" t="s">
        <v>884</v>
      </c>
      <c r="T1066" s="253">
        <v>40</v>
      </c>
      <c r="U1066" s="268" t="s">
        <v>1167</v>
      </c>
      <c r="V1066" s="269">
        <v>5</v>
      </c>
      <c r="W1066" s="201" t="s">
        <v>505</v>
      </c>
      <c r="X1066" s="201">
        <v>0</v>
      </c>
      <c r="Y1066" s="216">
        <v>56</v>
      </c>
      <c r="Z1066" s="216">
        <v>90359</v>
      </c>
      <c r="AA1066" s="216" t="s">
        <v>1166</v>
      </c>
      <c r="AB1066" s="228" t="s">
        <v>505</v>
      </c>
      <c r="AC1066" s="163">
        <v>90357</v>
      </c>
      <c r="AD1066" s="216"/>
      <c r="AE1066" s="216"/>
      <c r="AF1066" s="216"/>
      <c r="AG1066" s="216"/>
      <c r="AH1066" s="216"/>
      <c r="AI1066" s="216"/>
      <c r="AJ1066" s="216"/>
      <c r="AK1066" s="216"/>
    </row>
    <row r="1067" spans="1:37" s="185" customFormat="1">
      <c r="A1067" s="216"/>
      <c r="B1067" s="208">
        <v>90359</v>
      </c>
      <c r="C1067" s="216" t="s">
        <v>1320</v>
      </c>
      <c r="D1067" s="216" t="s">
        <v>1320</v>
      </c>
      <c r="E1067" s="216" t="s">
        <v>505</v>
      </c>
      <c r="F1067" s="216" t="s">
        <v>2629</v>
      </c>
      <c r="G1067" s="169">
        <v>1</v>
      </c>
      <c r="H1067" s="216">
        <v>0</v>
      </c>
      <c r="I1067" s="216" t="s">
        <v>506</v>
      </c>
      <c r="J1067" s="216">
        <v>0</v>
      </c>
      <c r="K1067" s="216">
        <v>16</v>
      </c>
      <c r="L1067" s="216">
        <v>0</v>
      </c>
      <c r="M1067" s="216">
        <v>0</v>
      </c>
      <c r="N1067" s="216">
        <v>0</v>
      </c>
      <c r="O1067" s="216">
        <v>0</v>
      </c>
      <c r="P1067" s="216">
        <v>1</v>
      </c>
      <c r="Q1067" s="216">
        <v>1</v>
      </c>
      <c r="R1067" s="216">
        <v>0</v>
      </c>
      <c r="S1067" s="253" t="s">
        <v>882</v>
      </c>
      <c r="T1067" s="253">
        <v>600</v>
      </c>
      <c r="U1067" s="268" t="s">
        <v>1166</v>
      </c>
      <c r="V1067" s="269">
        <v>200</v>
      </c>
      <c r="W1067" s="201" t="s">
        <v>505</v>
      </c>
      <c r="X1067" s="201">
        <v>0</v>
      </c>
      <c r="Y1067" s="216">
        <v>55</v>
      </c>
      <c r="Z1067" s="216">
        <v>90360</v>
      </c>
      <c r="AA1067" s="216" t="s">
        <v>1167</v>
      </c>
      <c r="AB1067" s="228" t="s">
        <v>505</v>
      </c>
      <c r="AC1067" s="163">
        <v>90358</v>
      </c>
      <c r="AD1067" s="216"/>
      <c r="AE1067" s="216"/>
      <c r="AF1067" s="216"/>
      <c r="AG1067" s="216"/>
      <c r="AH1067" s="216"/>
      <c r="AI1067" s="216"/>
      <c r="AJ1067" s="216"/>
      <c r="AK1067" s="216"/>
    </row>
    <row r="1068" spans="1:37" s="185" customFormat="1">
      <c r="A1068" s="216"/>
      <c r="B1068" s="208">
        <v>90360</v>
      </c>
      <c r="C1068" s="216" t="s">
        <v>1320</v>
      </c>
      <c r="D1068" s="216" t="s">
        <v>1320</v>
      </c>
      <c r="E1068" s="216" t="s">
        <v>505</v>
      </c>
      <c r="F1068" s="216" t="s">
        <v>2630</v>
      </c>
      <c r="G1068" s="169">
        <v>1</v>
      </c>
      <c r="H1068" s="216">
        <v>0</v>
      </c>
      <c r="I1068" s="216" t="s">
        <v>506</v>
      </c>
      <c r="J1068" s="216">
        <v>0</v>
      </c>
      <c r="K1068" s="216">
        <v>16</v>
      </c>
      <c r="L1068" s="216">
        <v>0</v>
      </c>
      <c r="M1068" s="216">
        <v>0</v>
      </c>
      <c r="N1068" s="216">
        <v>0</v>
      </c>
      <c r="O1068" s="216">
        <v>0</v>
      </c>
      <c r="P1068" s="216">
        <v>1</v>
      </c>
      <c r="Q1068" s="216">
        <v>1</v>
      </c>
      <c r="R1068" s="216">
        <v>0</v>
      </c>
      <c r="S1068" s="253" t="s">
        <v>1325</v>
      </c>
      <c r="T1068" s="253">
        <v>811</v>
      </c>
      <c r="U1068" s="268" t="s">
        <v>1167</v>
      </c>
      <c r="V1068" s="269">
        <v>6</v>
      </c>
      <c r="W1068" s="201" t="s">
        <v>505</v>
      </c>
      <c r="X1068" s="201">
        <v>0</v>
      </c>
      <c r="Y1068" s="216">
        <v>56</v>
      </c>
      <c r="Z1068" s="216">
        <v>90361</v>
      </c>
      <c r="AA1068" s="216" t="s">
        <v>1158</v>
      </c>
      <c r="AB1068" s="228" t="s">
        <v>505</v>
      </c>
      <c r="AC1068" s="163">
        <v>90359</v>
      </c>
      <c r="AD1068" s="216"/>
      <c r="AE1068" s="216"/>
      <c r="AF1068" s="216"/>
      <c r="AG1068" s="216"/>
      <c r="AH1068" s="216"/>
      <c r="AI1068" s="216"/>
      <c r="AJ1068" s="216"/>
      <c r="AK1068" s="216"/>
    </row>
    <row r="1069" spans="1:37" s="185" customFormat="1">
      <c r="A1069" s="216"/>
      <c r="B1069" s="208">
        <v>90361</v>
      </c>
      <c r="C1069" s="216" t="s">
        <v>1320</v>
      </c>
      <c r="D1069" s="216" t="s">
        <v>1320</v>
      </c>
      <c r="E1069" s="216" t="s">
        <v>505</v>
      </c>
      <c r="F1069" s="216" t="s">
        <v>2631</v>
      </c>
      <c r="G1069" s="169">
        <v>1</v>
      </c>
      <c r="H1069" s="216">
        <v>0</v>
      </c>
      <c r="I1069" s="216" t="s">
        <v>506</v>
      </c>
      <c r="J1069" s="216">
        <v>0</v>
      </c>
      <c r="K1069" s="216">
        <v>16</v>
      </c>
      <c r="L1069" s="216">
        <v>0</v>
      </c>
      <c r="M1069" s="216">
        <v>0</v>
      </c>
      <c r="N1069" s="216">
        <v>0</v>
      </c>
      <c r="O1069" s="216">
        <v>0</v>
      </c>
      <c r="P1069" s="216">
        <v>1</v>
      </c>
      <c r="Q1069" s="216">
        <v>1</v>
      </c>
      <c r="R1069" s="216">
        <v>0</v>
      </c>
      <c r="S1069" s="253" t="s">
        <v>1325</v>
      </c>
      <c r="T1069" s="253">
        <v>1112</v>
      </c>
      <c r="U1069" s="268" t="s">
        <v>1158</v>
      </c>
      <c r="V1069" s="269">
        <v>15</v>
      </c>
      <c r="W1069" s="201" t="s">
        <v>505</v>
      </c>
      <c r="X1069" s="201">
        <v>0</v>
      </c>
      <c r="Y1069" s="216">
        <v>51</v>
      </c>
      <c r="Z1069" s="216">
        <v>90362</v>
      </c>
      <c r="AA1069" s="216" t="s">
        <v>1166</v>
      </c>
      <c r="AB1069" s="228" t="s">
        <v>505</v>
      </c>
      <c r="AC1069" s="163">
        <v>90360</v>
      </c>
      <c r="AD1069" s="216"/>
      <c r="AE1069" s="216"/>
      <c r="AF1069" s="216"/>
      <c r="AG1069" s="216"/>
      <c r="AH1069" s="216"/>
      <c r="AI1069" s="216"/>
      <c r="AJ1069" s="216"/>
      <c r="AK1069" s="216"/>
    </row>
    <row r="1070" spans="1:37" s="185" customFormat="1">
      <c r="A1070" s="216"/>
      <c r="B1070" s="208">
        <v>90362</v>
      </c>
      <c r="C1070" s="216" t="s">
        <v>1320</v>
      </c>
      <c r="D1070" s="216" t="s">
        <v>1320</v>
      </c>
      <c r="E1070" s="216" t="s">
        <v>505</v>
      </c>
      <c r="F1070" s="216" t="s">
        <v>2632</v>
      </c>
      <c r="G1070" s="169">
        <v>1</v>
      </c>
      <c r="H1070" s="216">
        <v>0</v>
      </c>
      <c r="I1070" s="216" t="s">
        <v>506</v>
      </c>
      <c r="J1070" s="216">
        <v>0</v>
      </c>
      <c r="K1070" s="216">
        <v>16</v>
      </c>
      <c r="L1070" s="216">
        <v>0</v>
      </c>
      <c r="M1070" s="216">
        <v>0</v>
      </c>
      <c r="N1070" s="216">
        <v>0</v>
      </c>
      <c r="O1070" s="216">
        <v>0</v>
      </c>
      <c r="P1070" s="216">
        <v>1</v>
      </c>
      <c r="Q1070" s="216">
        <v>1</v>
      </c>
      <c r="R1070" s="216">
        <v>0</v>
      </c>
      <c r="S1070" s="253" t="s">
        <v>883</v>
      </c>
      <c r="T1070" s="253">
        <v>30</v>
      </c>
      <c r="U1070" s="268" t="s">
        <v>1166</v>
      </c>
      <c r="V1070" s="269">
        <v>150</v>
      </c>
      <c r="W1070" s="201" t="s">
        <v>505</v>
      </c>
      <c r="X1070" s="201">
        <v>0</v>
      </c>
      <c r="Y1070" s="216">
        <v>55</v>
      </c>
      <c r="Z1070" s="216">
        <v>90363</v>
      </c>
      <c r="AA1070" s="216" t="s">
        <v>1761</v>
      </c>
      <c r="AB1070" s="228" t="s">
        <v>505</v>
      </c>
      <c r="AC1070" s="163">
        <v>90361</v>
      </c>
      <c r="AD1070" s="216"/>
      <c r="AE1070" s="216"/>
      <c r="AF1070" s="216"/>
      <c r="AG1070" s="216"/>
      <c r="AH1070" s="216"/>
      <c r="AI1070" s="216"/>
      <c r="AJ1070" s="216"/>
      <c r="AK1070" s="216"/>
    </row>
    <row r="1071" spans="1:37" s="185" customFormat="1">
      <c r="A1071" s="216"/>
      <c r="B1071" s="208">
        <v>90363</v>
      </c>
      <c r="C1071" s="216" t="s">
        <v>1320</v>
      </c>
      <c r="D1071" s="216" t="s">
        <v>1320</v>
      </c>
      <c r="E1071" s="216" t="s">
        <v>505</v>
      </c>
      <c r="F1071" s="216" t="s">
        <v>2633</v>
      </c>
      <c r="G1071" s="169">
        <v>1</v>
      </c>
      <c r="H1071" s="216">
        <v>0</v>
      </c>
      <c r="I1071" s="216" t="s">
        <v>506</v>
      </c>
      <c r="J1071" s="216">
        <v>0</v>
      </c>
      <c r="K1071" s="216">
        <v>16</v>
      </c>
      <c r="L1071" s="216">
        <v>0</v>
      </c>
      <c r="M1071" s="216">
        <v>0</v>
      </c>
      <c r="N1071" s="216">
        <v>0</v>
      </c>
      <c r="O1071" s="216">
        <v>0</v>
      </c>
      <c r="P1071" s="216">
        <v>1</v>
      </c>
      <c r="Q1071" s="216">
        <v>1</v>
      </c>
      <c r="R1071" s="216">
        <v>0</v>
      </c>
      <c r="S1071" s="253" t="s">
        <v>1325</v>
      </c>
      <c r="T1071" s="263">
        <v>2101</v>
      </c>
      <c r="U1071" s="268" t="s">
        <v>1761</v>
      </c>
      <c r="V1071" s="269">
        <v>6</v>
      </c>
      <c r="W1071" s="201" t="s">
        <v>505</v>
      </c>
      <c r="X1071" s="201">
        <v>0</v>
      </c>
      <c r="Y1071" s="216">
        <v>54</v>
      </c>
      <c r="Z1071" s="216">
        <v>90364</v>
      </c>
      <c r="AA1071" s="216" t="s">
        <v>1159</v>
      </c>
      <c r="AB1071" s="228" t="s">
        <v>505</v>
      </c>
      <c r="AC1071" s="163">
        <v>90362</v>
      </c>
      <c r="AD1071" s="216"/>
      <c r="AE1071" s="216"/>
      <c r="AF1071" s="216"/>
      <c r="AG1071" s="216"/>
      <c r="AH1071" s="216"/>
      <c r="AI1071" s="216"/>
      <c r="AJ1071" s="216"/>
      <c r="AK1071" s="216"/>
    </row>
    <row r="1072" spans="1:37" s="185" customFormat="1">
      <c r="A1072" s="216"/>
      <c r="B1072" s="208">
        <v>90364</v>
      </c>
      <c r="C1072" s="216" t="s">
        <v>1320</v>
      </c>
      <c r="D1072" s="216" t="s">
        <v>1320</v>
      </c>
      <c r="E1072" s="216" t="s">
        <v>505</v>
      </c>
      <c r="F1072" s="216" t="s">
        <v>2634</v>
      </c>
      <c r="G1072" s="169">
        <v>1</v>
      </c>
      <c r="H1072" s="216">
        <v>0</v>
      </c>
      <c r="I1072" s="216" t="s">
        <v>506</v>
      </c>
      <c r="J1072" s="216">
        <v>0</v>
      </c>
      <c r="K1072" s="216">
        <v>16</v>
      </c>
      <c r="L1072" s="216">
        <v>0</v>
      </c>
      <c r="M1072" s="216">
        <v>0</v>
      </c>
      <c r="N1072" s="216">
        <v>0</v>
      </c>
      <c r="O1072" s="216">
        <v>0</v>
      </c>
      <c r="P1072" s="216">
        <v>1</v>
      </c>
      <c r="Q1072" s="216">
        <v>1</v>
      </c>
      <c r="R1072" s="216">
        <v>0</v>
      </c>
      <c r="S1072" s="253" t="s">
        <v>1325</v>
      </c>
      <c r="T1072" s="263">
        <v>1201</v>
      </c>
      <c r="U1072" s="268" t="s">
        <v>1159</v>
      </c>
      <c r="V1072" s="269">
        <v>9000</v>
      </c>
      <c r="W1072" s="201" t="s">
        <v>505</v>
      </c>
      <c r="X1072" s="201">
        <v>0</v>
      </c>
      <c r="Y1072" s="216">
        <v>52</v>
      </c>
      <c r="Z1072" s="216">
        <v>90365</v>
      </c>
      <c r="AA1072" s="216" t="s">
        <v>1167</v>
      </c>
      <c r="AB1072" s="228" t="s">
        <v>505</v>
      </c>
      <c r="AC1072" s="163">
        <v>90363</v>
      </c>
      <c r="AD1072" s="216"/>
      <c r="AE1072" s="216"/>
      <c r="AF1072" s="216"/>
      <c r="AG1072" s="216"/>
      <c r="AH1072" s="216"/>
      <c r="AI1072" s="216"/>
      <c r="AJ1072" s="216"/>
      <c r="AK1072" s="216"/>
    </row>
    <row r="1073" spans="1:37" s="185" customFormat="1">
      <c r="A1073" s="216"/>
      <c r="B1073" s="208">
        <v>90365</v>
      </c>
      <c r="C1073" s="216" t="s">
        <v>1320</v>
      </c>
      <c r="D1073" s="216" t="s">
        <v>1320</v>
      </c>
      <c r="E1073" s="216" t="s">
        <v>505</v>
      </c>
      <c r="F1073" s="216" t="s">
        <v>2635</v>
      </c>
      <c r="G1073" s="169">
        <v>1</v>
      </c>
      <c r="H1073" s="216">
        <v>0</v>
      </c>
      <c r="I1073" s="216" t="s">
        <v>506</v>
      </c>
      <c r="J1073" s="216">
        <v>0</v>
      </c>
      <c r="K1073" s="216">
        <v>16</v>
      </c>
      <c r="L1073" s="216">
        <v>0</v>
      </c>
      <c r="M1073" s="216">
        <v>0</v>
      </c>
      <c r="N1073" s="216">
        <v>0</v>
      </c>
      <c r="O1073" s="216">
        <v>0</v>
      </c>
      <c r="P1073" s="216">
        <v>1</v>
      </c>
      <c r="Q1073" s="216">
        <v>1</v>
      </c>
      <c r="R1073" s="216">
        <v>0</v>
      </c>
      <c r="S1073" s="253" t="s">
        <v>1325</v>
      </c>
      <c r="T1073" s="253">
        <v>811</v>
      </c>
      <c r="U1073" s="268" t="s">
        <v>1167</v>
      </c>
      <c r="V1073" s="269">
        <v>7</v>
      </c>
      <c r="W1073" s="201" t="s">
        <v>505</v>
      </c>
      <c r="X1073" s="201">
        <v>0</v>
      </c>
      <c r="Y1073" s="216">
        <v>56</v>
      </c>
      <c r="Z1073" s="216">
        <v>90366</v>
      </c>
      <c r="AA1073" s="216" t="s">
        <v>1159</v>
      </c>
      <c r="AB1073" s="228" t="s">
        <v>505</v>
      </c>
      <c r="AC1073" s="163">
        <v>90364</v>
      </c>
      <c r="AD1073" s="216"/>
      <c r="AE1073" s="216"/>
      <c r="AF1073" s="216"/>
      <c r="AG1073" s="216"/>
      <c r="AH1073" s="216"/>
      <c r="AI1073" s="216"/>
      <c r="AJ1073" s="216"/>
      <c r="AK1073" s="216"/>
    </row>
    <row r="1074" spans="1:37" s="185" customFormat="1">
      <c r="A1074" s="216"/>
      <c r="B1074" s="208">
        <v>90366</v>
      </c>
      <c r="C1074" s="216" t="s">
        <v>1320</v>
      </c>
      <c r="D1074" s="216" t="s">
        <v>1320</v>
      </c>
      <c r="E1074" s="216" t="s">
        <v>505</v>
      </c>
      <c r="F1074" s="216" t="s">
        <v>2636</v>
      </c>
      <c r="G1074" s="169">
        <v>1</v>
      </c>
      <c r="H1074" s="216">
        <v>0</v>
      </c>
      <c r="I1074" s="216" t="s">
        <v>506</v>
      </c>
      <c r="J1074" s="216">
        <v>0</v>
      </c>
      <c r="K1074" s="216">
        <v>16</v>
      </c>
      <c r="L1074" s="216">
        <v>0</v>
      </c>
      <c r="M1074" s="216">
        <v>0</v>
      </c>
      <c r="N1074" s="216">
        <v>0</v>
      </c>
      <c r="O1074" s="216">
        <v>0</v>
      </c>
      <c r="P1074" s="216">
        <v>1</v>
      </c>
      <c r="Q1074" s="216">
        <v>1</v>
      </c>
      <c r="R1074" s="216">
        <v>0</v>
      </c>
      <c r="S1074" s="253" t="s">
        <v>1325</v>
      </c>
      <c r="T1074" s="253">
        <v>1112</v>
      </c>
      <c r="U1074" s="268" t="s">
        <v>1159</v>
      </c>
      <c r="V1074" s="269">
        <v>9000</v>
      </c>
      <c r="W1074" s="201" t="s">
        <v>505</v>
      </c>
      <c r="X1074" s="201">
        <v>0</v>
      </c>
      <c r="Y1074" s="216">
        <v>52</v>
      </c>
      <c r="Z1074" s="216">
        <v>90367</v>
      </c>
      <c r="AA1074" s="216" t="s">
        <v>1761</v>
      </c>
      <c r="AB1074" s="228" t="s">
        <v>505</v>
      </c>
      <c r="AC1074" s="163">
        <v>90365</v>
      </c>
      <c r="AD1074" s="216"/>
      <c r="AE1074" s="216"/>
      <c r="AF1074" s="216"/>
      <c r="AG1074" s="216"/>
      <c r="AH1074" s="216"/>
      <c r="AI1074" s="216"/>
      <c r="AJ1074" s="216"/>
      <c r="AK1074" s="216"/>
    </row>
    <row r="1075" spans="1:37" s="185" customFormat="1">
      <c r="A1075" s="216"/>
      <c r="B1075" s="208">
        <v>90367</v>
      </c>
      <c r="C1075" s="216" t="s">
        <v>1320</v>
      </c>
      <c r="D1075" s="216" t="s">
        <v>1320</v>
      </c>
      <c r="E1075" s="216" t="s">
        <v>505</v>
      </c>
      <c r="F1075" s="216" t="s">
        <v>2637</v>
      </c>
      <c r="G1075" s="169">
        <v>1</v>
      </c>
      <c r="H1075" s="216">
        <v>0</v>
      </c>
      <c r="I1075" s="216" t="s">
        <v>506</v>
      </c>
      <c r="J1075" s="216">
        <v>0</v>
      </c>
      <c r="K1075" s="216">
        <v>16</v>
      </c>
      <c r="L1075" s="216">
        <v>0</v>
      </c>
      <c r="M1075" s="216">
        <v>0</v>
      </c>
      <c r="N1075" s="216">
        <v>0</v>
      </c>
      <c r="O1075" s="216">
        <v>0</v>
      </c>
      <c r="P1075" s="216">
        <v>1</v>
      </c>
      <c r="Q1075" s="216">
        <v>1</v>
      </c>
      <c r="R1075" s="216">
        <v>0</v>
      </c>
      <c r="S1075" s="253" t="s">
        <v>882</v>
      </c>
      <c r="T1075" s="253">
        <v>600</v>
      </c>
      <c r="U1075" s="268" t="s">
        <v>1761</v>
      </c>
      <c r="V1075" s="269">
        <v>6</v>
      </c>
      <c r="W1075" s="201" t="s">
        <v>505</v>
      </c>
      <c r="X1075" s="201">
        <v>0</v>
      </c>
      <c r="Y1075" s="216">
        <v>54</v>
      </c>
      <c r="Z1075" s="216">
        <v>90368</v>
      </c>
      <c r="AA1075" s="216" t="s">
        <v>1158</v>
      </c>
      <c r="AB1075" s="228" t="s">
        <v>505</v>
      </c>
      <c r="AC1075" s="163">
        <v>90366</v>
      </c>
      <c r="AD1075" s="216"/>
      <c r="AE1075" s="216"/>
      <c r="AF1075" s="216"/>
      <c r="AG1075" s="216"/>
      <c r="AH1075" s="216"/>
      <c r="AI1075" s="216"/>
      <c r="AJ1075" s="216"/>
      <c r="AK1075" s="216"/>
    </row>
    <row r="1076" spans="1:37" s="186" customFormat="1">
      <c r="A1076" s="216"/>
      <c r="B1076" s="208">
        <v>90368</v>
      </c>
      <c r="C1076" s="216" t="s">
        <v>1320</v>
      </c>
      <c r="D1076" s="216" t="s">
        <v>1320</v>
      </c>
      <c r="E1076" s="216" t="s">
        <v>505</v>
      </c>
      <c r="F1076" s="216" t="s">
        <v>2638</v>
      </c>
      <c r="G1076" s="169">
        <v>1</v>
      </c>
      <c r="H1076" s="216">
        <v>0</v>
      </c>
      <c r="I1076" s="216" t="s">
        <v>506</v>
      </c>
      <c r="J1076" s="216">
        <v>0</v>
      </c>
      <c r="K1076" s="216">
        <v>16</v>
      </c>
      <c r="L1076" s="216">
        <v>0</v>
      </c>
      <c r="M1076" s="216">
        <v>0</v>
      </c>
      <c r="N1076" s="216">
        <v>0</v>
      </c>
      <c r="O1076" s="216">
        <v>0</v>
      </c>
      <c r="P1076" s="216">
        <v>1</v>
      </c>
      <c r="Q1076" s="216">
        <v>1</v>
      </c>
      <c r="R1076" s="216">
        <v>0</v>
      </c>
      <c r="S1076" s="253" t="s">
        <v>884</v>
      </c>
      <c r="T1076" s="253">
        <v>40</v>
      </c>
      <c r="U1076" s="268" t="s">
        <v>1158</v>
      </c>
      <c r="V1076" s="269">
        <v>15</v>
      </c>
      <c r="W1076" s="201" t="s">
        <v>505</v>
      </c>
      <c r="X1076" s="201">
        <v>0</v>
      </c>
      <c r="Y1076" s="216">
        <v>51</v>
      </c>
      <c r="Z1076" s="216">
        <v>90369</v>
      </c>
      <c r="AA1076" s="216" t="s">
        <v>1166</v>
      </c>
      <c r="AB1076" s="228" t="s">
        <v>505</v>
      </c>
      <c r="AC1076" s="163">
        <v>90367</v>
      </c>
      <c r="AD1076" s="216"/>
      <c r="AE1076" s="216"/>
      <c r="AF1076" s="216"/>
      <c r="AG1076" s="216"/>
      <c r="AH1076" s="216"/>
      <c r="AI1076" s="216"/>
      <c r="AJ1076" s="216"/>
      <c r="AK1076" s="216"/>
    </row>
    <row r="1077" spans="1:37" s="186" customFormat="1">
      <c r="A1077" s="216"/>
      <c r="B1077" s="208">
        <v>90369</v>
      </c>
      <c r="C1077" s="216" t="s">
        <v>1320</v>
      </c>
      <c r="D1077" s="216" t="s">
        <v>1320</v>
      </c>
      <c r="E1077" s="216" t="s">
        <v>505</v>
      </c>
      <c r="F1077" s="216" t="s">
        <v>2639</v>
      </c>
      <c r="G1077" s="169">
        <v>1</v>
      </c>
      <c r="H1077" s="216">
        <v>0</v>
      </c>
      <c r="I1077" s="216" t="s">
        <v>506</v>
      </c>
      <c r="J1077" s="216">
        <v>0</v>
      </c>
      <c r="K1077" s="216">
        <v>16</v>
      </c>
      <c r="L1077" s="216">
        <v>0</v>
      </c>
      <c r="M1077" s="216">
        <v>0</v>
      </c>
      <c r="N1077" s="216">
        <v>0</v>
      </c>
      <c r="O1077" s="216">
        <v>0</v>
      </c>
      <c r="P1077" s="216">
        <v>1</v>
      </c>
      <c r="Q1077" s="216">
        <v>1</v>
      </c>
      <c r="R1077" s="216">
        <v>0</v>
      </c>
      <c r="S1077" s="253" t="s">
        <v>1325</v>
      </c>
      <c r="T1077" s="253">
        <v>1025</v>
      </c>
      <c r="U1077" s="268" t="s">
        <v>1166</v>
      </c>
      <c r="V1077" s="269">
        <v>150</v>
      </c>
      <c r="W1077" s="201" t="s">
        <v>505</v>
      </c>
      <c r="X1077" s="201">
        <v>0</v>
      </c>
      <c r="Y1077" s="216">
        <v>55</v>
      </c>
      <c r="Z1077" s="216">
        <v>90370</v>
      </c>
      <c r="AA1077" s="216" t="s">
        <v>1167</v>
      </c>
      <c r="AB1077" s="228" t="s">
        <v>505</v>
      </c>
      <c r="AC1077" s="163">
        <v>90368</v>
      </c>
      <c r="AD1077" s="216"/>
      <c r="AE1077" s="216"/>
      <c r="AF1077" s="216"/>
      <c r="AG1077" s="216"/>
      <c r="AH1077" s="216"/>
      <c r="AI1077" s="216"/>
      <c r="AJ1077" s="216"/>
      <c r="AK1077" s="216"/>
    </row>
    <row r="1078" spans="1:37" s="185" customFormat="1">
      <c r="A1078" s="216"/>
      <c r="B1078" s="208">
        <v>90370</v>
      </c>
      <c r="C1078" s="216" t="s">
        <v>1320</v>
      </c>
      <c r="D1078" s="216" t="s">
        <v>1320</v>
      </c>
      <c r="E1078" s="216" t="s">
        <v>505</v>
      </c>
      <c r="F1078" s="216" t="s">
        <v>2640</v>
      </c>
      <c r="G1078" s="169">
        <v>1</v>
      </c>
      <c r="H1078" s="216">
        <v>0</v>
      </c>
      <c r="I1078" s="216" t="s">
        <v>506</v>
      </c>
      <c r="J1078" s="216">
        <v>0</v>
      </c>
      <c r="K1078" s="216">
        <v>16</v>
      </c>
      <c r="L1078" s="216">
        <v>0</v>
      </c>
      <c r="M1078" s="216">
        <v>0</v>
      </c>
      <c r="N1078" s="216">
        <v>0</v>
      </c>
      <c r="O1078" s="216">
        <v>0</v>
      </c>
      <c r="P1078" s="216">
        <v>1</v>
      </c>
      <c r="Q1078" s="216">
        <v>1</v>
      </c>
      <c r="R1078" s="216">
        <v>0</v>
      </c>
      <c r="S1078" s="253" t="s">
        <v>1325</v>
      </c>
      <c r="T1078" s="263">
        <v>2101</v>
      </c>
      <c r="U1078" s="268" t="s">
        <v>1167</v>
      </c>
      <c r="V1078" s="269">
        <v>5</v>
      </c>
      <c r="W1078" s="201" t="s">
        <v>505</v>
      </c>
      <c r="X1078" s="201">
        <v>0</v>
      </c>
      <c r="Y1078" s="216">
        <v>56</v>
      </c>
      <c r="Z1078" s="216">
        <v>90371</v>
      </c>
      <c r="AA1078" s="216" t="s">
        <v>1761</v>
      </c>
      <c r="AB1078" s="228" t="s">
        <v>505</v>
      </c>
      <c r="AC1078" s="163">
        <v>90369</v>
      </c>
      <c r="AD1078" s="216"/>
      <c r="AE1078" s="216"/>
      <c r="AF1078" s="216"/>
      <c r="AG1078" s="216"/>
      <c r="AH1078" s="216"/>
      <c r="AI1078" s="216"/>
      <c r="AJ1078" s="216"/>
      <c r="AK1078" s="216"/>
    </row>
    <row r="1079" spans="1:37" s="186" customFormat="1">
      <c r="A1079" s="216"/>
      <c r="B1079" s="208">
        <v>90371</v>
      </c>
      <c r="C1079" s="216" t="s">
        <v>1320</v>
      </c>
      <c r="D1079" s="216" t="s">
        <v>1320</v>
      </c>
      <c r="E1079" s="216" t="s">
        <v>505</v>
      </c>
      <c r="F1079" s="216" t="s">
        <v>2641</v>
      </c>
      <c r="G1079" s="169">
        <v>1</v>
      </c>
      <c r="H1079" s="216">
        <v>0</v>
      </c>
      <c r="I1079" s="216" t="s">
        <v>506</v>
      </c>
      <c r="J1079" s="216">
        <v>0</v>
      </c>
      <c r="K1079" s="216">
        <v>16</v>
      </c>
      <c r="L1079" s="216">
        <v>0</v>
      </c>
      <c r="M1079" s="216">
        <v>0</v>
      </c>
      <c r="N1079" s="216">
        <v>0</v>
      </c>
      <c r="O1079" s="216">
        <v>0</v>
      </c>
      <c r="P1079" s="216">
        <v>1</v>
      </c>
      <c r="Q1079" s="216">
        <v>1</v>
      </c>
      <c r="R1079" s="216">
        <v>0</v>
      </c>
      <c r="S1079" s="253" t="s">
        <v>882</v>
      </c>
      <c r="T1079" s="253">
        <v>600</v>
      </c>
      <c r="U1079" s="268" t="s">
        <v>1761</v>
      </c>
      <c r="V1079" s="269">
        <v>6</v>
      </c>
      <c r="W1079" s="201" t="s">
        <v>505</v>
      </c>
      <c r="X1079" s="201">
        <v>0</v>
      </c>
      <c r="Y1079" s="216">
        <v>54</v>
      </c>
      <c r="Z1079" s="216">
        <v>90372</v>
      </c>
      <c r="AA1079" s="216" t="s">
        <v>1167</v>
      </c>
      <c r="AB1079" s="228" t="s">
        <v>505</v>
      </c>
      <c r="AC1079" s="163">
        <v>90370</v>
      </c>
      <c r="AD1079" s="216"/>
      <c r="AE1079" s="216"/>
      <c r="AF1079" s="216"/>
      <c r="AG1079" s="216"/>
      <c r="AH1079" s="216"/>
      <c r="AI1079" s="216"/>
      <c r="AJ1079" s="216"/>
      <c r="AK1079" s="216"/>
    </row>
    <row r="1080" spans="1:37" s="186" customFormat="1">
      <c r="A1080" s="216"/>
      <c r="B1080" s="208">
        <v>90372</v>
      </c>
      <c r="C1080" s="216" t="s">
        <v>1320</v>
      </c>
      <c r="D1080" s="216" t="s">
        <v>1320</v>
      </c>
      <c r="E1080" s="216" t="s">
        <v>505</v>
      </c>
      <c r="F1080" s="216" t="s">
        <v>2642</v>
      </c>
      <c r="G1080" s="169">
        <v>1</v>
      </c>
      <c r="H1080" s="216">
        <v>0</v>
      </c>
      <c r="I1080" s="216" t="s">
        <v>506</v>
      </c>
      <c r="J1080" s="216">
        <v>0</v>
      </c>
      <c r="K1080" s="216">
        <v>16</v>
      </c>
      <c r="L1080" s="216">
        <v>0</v>
      </c>
      <c r="M1080" s="216">
        <v>0</v>
      </c>
      <c r="N1080" s="216">
        <v>0</v>
      </c>
      <c r="O1080" s="216">
        <v>0</v>
      </c>
      <c r="P1080" s="216">
        <v>1</v>
      </c>
      <c r="Q1080" s="216">
        <v>1</v>
      </c>
      <c r="R1080" s="216">
        <v>0</v>
      </c>
      <c r="S1080" s="253" t="s">
        <v>1325</v>
      </c>
      <c r="T1080" s="263">
        <v>1201</v>
      </c>
      <c r="U1080" s="268" t="s">
        <v>1167</v>
      </c>
      <c r="V1080" s="270">
        <v>8</v>
      </c>
      <c r="W1080" s="231" t="s">
        <v>505</v>
      </c>
      <c r="X1080" s="231">
        <v>0</v>
      </c>
      <c r="Y1080" s="216">
        <v>56</v>
      </c>
      <c r="Z1080" s="216">
        <v>90373</v>
      </c>
      <c r="AA1080" s="216" t="str">
        <f>U1081</f>
        <v>누적판매금액(11)</v>
      </c>
      <c r="AB1080" s="232" t="s">
        <v>505</v>
      </c>
      <c r="AC1080" s="163">
        <v>90371</v>
      </c>
      <c r="AD1080" s="216"/>
      <c r="AE1080" s="216"/>
      <c r="AF1080" s="216"/>
      <c r="AG1080" s="216"/>
      <c r="AH1080" s="216"/>
      <c r="AI1080" s="216"/>
      <c r="AJ1080" s="216"/>
      <c r="AK1080" s="216"/>
    </row>
    <row r="1081" spans="1:37" s="233" customFormat="1">
      <c r="B1081" s="234">
        <v>90373</v>
      </c>
      <c r="C1081" s="233" t="s">
        <v>1320</v>
      </c>
      <c r="D1081" s="233" t="s">
        <v>1320</v>
      </c>
      <c r="E1081" s="233" t="s">
        <v>505</v>
      </c>
      <c r="F1081" s="233" t="s">
        <v>3496</v>
      </c>
      <c r="G1081" s="235">
        <v>1</v>
      </c>
      <c r="H1081" s="233">
        <v>0</v>
      </c>
      <c r="I1081" s="233" t="s">
        <v>506</v>
      </c>
      <c r="J1081" s="233">
        <v>0</v>
      </c>
      <c r="K1081" s="233">
        <v>16</v>
      </c>
      <c r="L1081" s="233">
        <v>0</v>
      </c>
      <c r="M1081" s="233">
        <v>0</v>
      </c>
      <c r="N1081" s="233">
        <v>0</v>
      </c>
      <c r="O1081" s="233">
        <v>0</v>
      </c>
      <c r="P1081" s="233">
        <v>1</v>
      </c>
      <c r="Q1081" s="233">
        <v>1</v>
      </c>
      <c r="R1081" s="233">
        <v>0</v>
      </c>
      <c r="S1081" s="271" t="s">
        <v>883</v>
      </c>
      <c r="T1081" s="271">
        <v>45</v>
      </c>
      <c r="U1081" s="272" t="s">
        <v>1159</v>
      </c>
      <c r="V1081" s="272">
        <v>27000</v>
      </c>
      <c r="W1081" s="231" t="s">
        <v>505</v>
      </c>
      <c r="X1081" s="236">
        <v>0</v>
      </c>
      <c r="Y1081" s="223">
        <v>57</v>
      </c>
      <c r="Z1081" s="233">
        <v>90374</v>
      </c>
      <c r="AA1081" s="233" t="str">
        <f>U1082</f>
        <v>누적일반교배(21)</v>
      </c>
      <c r="AB1081" s="232" t="s">
        <v>505</v>
      </c>
      <c r="AC1081" s="237">
        <v>90372</v>
      </c>
    </row>
    <row r="1082" spans="1:37" s="216" customFormat="1">
      <c r="B1082" s="234">
        <v>90374</v>
      </c>
      <c r="C1082" s="216" t="s">
        <v>1320</v>
      </c>
      <c r="D1082" s="216" t="s">
        <v>1320</v>
      </c>
      <c r="E1082" s="216" t="s">
        <v>505</v>
      </c>
      <c r="F1082" s="233" t="s">
        <v>2917</v>
      </c>
      <c r="G1082" s="169">
        <v>1</v>
      </c>
      <c r="H1082" s="216">
        <v>0</v>
      </c>
      <c r="I1082" s="216" t="s">
        <v>506</v>
      </c>
      <c r="J1082" s="216">
        <v>0</v>
      </c>
      <c r="K1082" s="216">
        <v>16</v>
      </c>
      <c r="L1082" s="216">
        <v>0</v>
      </c>
      <c r="M1082" s="216">
        <v>0</v>
      </c>
      <c r="N1082" s="216">
        <v>0</v>
      </c>
      <c r="O1082" s="216">
        <v>0</v>
      </c>
      <c r="P1082" s="216">
        <v>1</v>
      </c>
      <c r="Q1082" s="216">
        <v>1</v>
      </c>
      <c r="R1082" s="216">
        <v>0</v>
      </c>
      <c r="S1082" s="271" t="s">
        <v>882</v>
      </c>
      <c r="T1082" s="271">
        <v>900</v>
      </c>
      <c r="U1082" s="268" t="s">
        <v>1167</v>
      </c>
      <c r="V1082" s="273">
        <v>15</v>
      </c>
      <c r="W1082" s="231" t="s">
        <v>505</v>
      </c>
      <c r="X1082" s="84">
        <v>0</v>
      </c>
      <c r="Y1082" s="223">
        <v>58</v>
      </c>
      <c r="Z1082" s="233">
        <v>90375</v>
      </c>
      <c r="AA1082" s="216" t="str">
        <f>U1083</f>
        <v>누적배럴(18)</v>
      </c>
      <c r="AB1082" s="232" t="s">
        <v>505</v>
      </c>
      <c r="AC1082" s="237">
        <v>90373</v>
      </c>
    </row>
    <row r="1083" spans="1:37" s="216" customFormat="1">
      <c r="B1083" s="234">
        <v>90375</v>
      </c>
      <c r="C1083" s="216" t="s">
        <v>1320</v>
      </c>
      <c r="D1083" s="216" t="s">
        <v>1320</v>
      </c>
      <c r="E1083" s="216" t="s">
        <v>505</v>
      </c>
      <c r="F1083" s="233" t="s">
        <v>2918</v>
      </c>
      <c r="G1083" s="169">
        <v>1</v>
      </c>
      <c r="H1083" s="216">
        <v>0</v>
      </c>
      <c r="I1083" s="216" t="s">
        <v>506</v>
      </c>
      <c r="J1083" s="216">
        <v>0</v>
      </c>
      <c r="K1083" s="216">
        <v>16</v>
      </c>
      <c r="L1083" s="216">
        <v>0</v>
      </c>
      <c r="M1083" s="216">
        <v>0</v>
      </c>
      <c r="N1083" s="216">
        <v>0</v>
      </c>
      <c r="O1083" s="216">
        <v>0</v>
      </c>
      <c r="P1083" s="216">
        <v>1</v>
      </c>
      <c r="Q1083" s="216">
        <v>1</v>
      </c>
      <c r="R1083" s="216">
        <v>0</v>
      </c>
      <c r="S1083" s="271" t="s">
        <v>884</v>
      </c>
      <c r="T1083" s="271">
        <v>75</v>
      </c>
      <c r="U1083" s="268" t="s">
        <v>1166</v>
      </c>
      <c r="V1083" s="273">
        <v>300</v>
      </c>
      <c r="W1083" s="231" t="s">
        <v>505</v>
      </c>
      <c r="X1083" s="84">
        <v>0</v>
      </c>
      <c r="Y1083" s="223">
        <v>59</v>
      </c>
      <c r="Z1083" s="233">
        <v>90376</v>
      </c>
      <c r="AA1083" s="216" t="str">
        <f t="shared" ref="AA1083:AA1118" si="93">U1084</f>
        <v>누적건초획득(13)</v>
      </c>
      <c r="AB1083" s="232" t="s">
        <v>505</v>
      </c>
      <c r="AC1083" s="237">
        <v>90374</v>
      </c>
    </row>
    <row r="1084" spans="1:37" s="216" customFormat="1">
      <c r="B1084" s="234">
        <v>90376</v>
      </c>
      <c r="C1084" s="216" t="s">
        <v>1320</v>
      </c>
      <c r="D1084" s="216" t="s">
        <v>1320</v>
      </c>
      <c r="E1084" s="216" t="s">
        <v>505</v>
      </c>
      <c r="F1084" s="233" t="s">
        <v>2919</v>
      </c>
      <c r="G1084" s="169">
        <v>1</v>
      </c>
      <c r="H1084" s="216">
        <v>0</v>
      </c>
      <c r="I1084" s="216" t="s">
        <v>506</v>
      </c>
      <c r="J1084" s="216">
        <v>0</v>
      </c>
      <c r="K1084" s="216">
        <v>16</v>
      </c>
      <c r="L1084" s="216">
        <v>0</v>
      </c>
      <c r="M1084" s="216">
        <v>0</v>
      </c>
      <c r="N1084" s="216">
        <v>0</v>
      </c>
      <c r="O1084" s="216">
        <v>0</v>
      </c>
      <c r="P1084" s="216">
        <v>1</v>
      </c>
      <c r="Q1084" s="216">
        <v>1</v>
      </c>
      <c r="R1084" s="216">
        <v>0</v>
      </c>
      <c r="S1084" s="271" t="s">
        <v>1325</v>
      </c>
      <c r="T1084" s="271">
        <v>803</v>
      </c>
      <c r="U1084" s="268" t="s">
        <v>1161</v>
      </c>
      <c r="V1084" s="273">
        <v>600</v>
      </c>
      <c r="W1084" s="231" t="s">
        <v>505</v>
      </c>
      <c r="X1084" s="84">
        <v>0</v>
      </c>
      <c r="Y1084" s="223">
        <v>60</v>
      </c>
      <c r="Z1084" s="233">
        <v>90377</v>
      </c>
      <c r="AA1084" s="216" t="str">
        <f t="shared" si="93"/>
        <v>누적하트획득(12)</v>
      </c>
      <c r="AB1084" s="232" t="s">
        <v>505</v>
      </c>
      <c r="AC1084" s="237">
        <v>90375</v>
      </c>
    </row>
    <row r="1085" spans="1:37" s="216" customFormat="1">
      <c r="B1085" s="234">
        <v>90377</v>
      </c>
      <c r="C1085" s="216" t="s">
        <v>1320</v>
      </c>
      <c r="D1085" s="216" t="s">
        <v>1320</v>
      </c>
      <c r="E1085" s="216" t="s">
        <v>505</v>
      </c>
      <c r="F1085" s="233" t="s">
        <v>2920</v>
      </c>
      <c r="G1085" s="169">
        <v>1</v>
      </c>
      <c r="H1085" s="216">
        <v>0</v>
      </c>
      <c r="I1085" s="216" t="s">
        <v>506</v>
      </c>
      <c r="J1085" s="216">
        <v>0</v>
      </c>
      <c r="K1085" s="216">
        <v>16</v>
      </c>
      <c r="L1085" s="216">
        <v>0</v>
      </c>
      <c r="M1085" s="216">
        <v>0</v>
      </c>
      <c r="N1085" s="216">
        <v>0</v>
      </c>
      <c r="O1085" s="216">
        <v>0</v>
      </c>
      <c r="P1085" s="216">
        <v>1</v>
      </c>
      <c r="Q1085" s="216">
        <v>1</v>
      </c>
      <c r="R1085" s="216">
        <v>0</v>
      </c>
      <c r="S1085" s="271" t="s">
        <v>882</v>
      </c>
      <c r="T1085" s="271">
        <v>1000</v>
      </c>
      <c r="U1085" s="268" t="s">
        <v>1160</v>
      </c>
      <c r="V1085" s="273">
        <v>50</v>
      </c>
      <c r="W1085" s="231" t="s">
        <v>505</v>
      </c>
      <c r="X1085" s="84">
        <v>0</v>
      </c>
      <c r="Y1085" s="223">
        <v>61</v>
      </c>
      <c r="Z1085" s="233">
        <v>90378</v>
      </c>
      <c r="AA1085" s="216" t="str">
        <f t="shared" si="93"/>
        <v>누적늑대잡이(1)</v>
      </c>
      <c r="AB1085" s="232" t="s">
        <v>505</v>
      </c>
      <c r="AC1085" s="237">
        <v>90376</v>
      </c>
    </row>
    <row r="1086" spans="1:37" s="216" customFormat="1">
      <c r="B1086" s="234">
        <v>90378</v>
      </c>
      <c r="C1086" s="216" t="s">
        <v>1320</v>
      </c>
      <c r="D1086" s="216" t="s">
        <v>1320</v>
      </c>
      <c r="E1086" s="216" t="s">
        <v>505</v>
      </c>
      <c r="F1086" s="233" t="s">
        <v>2921</v>
      </c>
      <c r="G1086" s="169">
        <v>1</v>
      </c>
      <c r="H1086" s="216">
        <v>0</v>
      </c>
      <c r="I1086" s="216" t="s">
        <v>506</v>
      </c>
      <c r="J1086" s="216">
        <v>0</v>
      </c>
      <c r="K1086" s="216">
        <v>16</v>
      </c>
      <c r="L1086" s="216">
        <v>0</v>
      </c>
      <c r="M1086" s="216">
        <v>0</v>
      </c>
      <c r="N1086" s="216">
        <v>0</v>
      </c>
      <c r="O1086" s="216">
        <v>0</v>
      </c>
      <c r="P1086" s="216">
        <v>1</v>
      </c>
      <c r="Q1086" s="216">
        <v>1</v>
      </c>
      <c r="R1086" s="216">
        <v>0</v>
      </c>
      <c r="S1086" s="271" t="s">
        <v>1325</v>
      </c>
      <c r="T1086" s="271">
        <v>703</v>
      </c>
      <c r="U1086" s="268" t="s">
        <v>1158</v>
      </c>
      <c r="V1086" s="273">
        <v>50</v>
      </c>
      <c r="W1086" s="231" t="s">
        <v>505</v>
      </c>
      <c r="X1086" s="84">
        <v>0</v>
      </c>
      <c r="Y1086" s="223">
        <v>62</v>
      </c>
      <c r="Z1086" s="233">
        <v>90379</v>
      </c>
      <c r="AA1086" s="216" t="str">
        <f t="shared" si="93"/>
        <v>누적판매금액(11)</v>
      </c>
      <c r="AB1086" s="232" t="s">
        <v>505</v>
      </c>
      <c r="AC1086" s="237">
        <v>90377</v>
      </c>
    </row>
    <row r="1087" spans="1:37" s="233" customFormat="1">
      <c r="B1087" s="234">
        <v>90379</v>
      </c>
      <c r="C1087" s="233" t="s">
        <v>1320</v>
      </c>
      <c r="D1087" s="233" t="s">
        <v>1320</v>
      </c>
      <c r="E1087" s="233" t="s">
        <v>505</v>
      </c>
      <c r="F1087" s="233" t="s">
        <v>2922</v>
      </c>
      <c r="G1087" s="235">
        <v>1</v>
      </c>
      <c r="H1087" s="233">
        <v>0</v>
      </c>
      <c r="I1087" s="233" t="s">
        <v>506</v>
      </c>
      <c r="J1087" s="233">
        <v>0</v>
      </c>
      <c r="K1087" s="233">
        <v>16</v>
      </c>
      <c r="L1087" s="233">
        <v>0</v>
      </c>
      <c r="M1087" s="233">
        <v>0</v>
      </c>
      <c r="N1087" s="233">
        <v>0</v>
      </c>
      <c r="O1087" s="233">
        <v>0</v>
      </c>
      <c r="P1087" s="233">
        <v>1</v>
      </c>
      <c r="Q1087" s="233">
        <v>1</v>
      </c>
      <c r="R1087" s="233">
        <v>0</v>
      </c>
      <c r="S1087" s="271" t="s">
        <v>1325</v>
      </c>
      <c r="T1087" s="271">
        <v>703</v>
      </c>
      <c r="U1087" s="272" t="s">
        <v>1159</v>
      </c>
      <c r="V1087" s="272">
        <v>30000</v>
      </c>
      <c r="W1087" s="231" t="s">
        <v>505</v>
      </c>
      <c r="X1087" s="236">
        <v>0</v>
      </c>
      <c r="Y1087" s="223">
        <v>57</v>
      </c>
      <c r="Z1087" s="233">
        <v>90380</v>
      </c>
      <c r="AA1087" s="216" t="str">
        <f t="shared" si="93"/>
        <v>누적일반교배(21)</v>
      </c>
      <c r="AB1087" s="232" t="s">
        <v>505</v>
      </c>
      <c r="AC1087" s="237">
        <v>90378</v>
      </c>
    </row>
    <row r="1088" spans="1:37" s="216" customFormat="1">
      <c r="B1088" s="234">
        <v>90380</v>
      </c>
      <c r="C1088" s="216" t="s">
        <v>1320</v>
      </c>
      <c r="D1088" s="216" t="s">
        <v>1320</v>
      </c>
      <c r="E1088" s="216" t="s">
        <v>505</v>
      </c>
      <c r="F1088" s="233" t="s">
        <v>2923</v>
      </c>
      <c r="G1088" s="169">
        <v>1</v>
      </c>
      <c r="H1088" s="216">
        <v>0</v>
      </c>
      <c r="I1088" s="216" t="s">
        <v>506</v>
      </c>
      <c r="J1088" s="216">
        <v>0</v>
      </c>
      <c r="K1088" s="216">
        <v>16</v>
      </c>
      <c r="L1088" s="216">
        <v>0</v>
      </c>
      <c r="M1088" s="216">
        <v>0</v>
      </c>
      <c r="N1088" s="216">
        <v>0</v>
      </c>
      <c r="O1088" s="216">
        <v>0</v>
      </c>
      <c r="P1088" s="216">
        <v>1</v>
      </c>
      <c r="Q1088" s="216">
        <v>1</v>
      </c>
      <c r="R1088" s="216">
        <v>0</v>
      </c>
      <c r="S1088" s="271" t="s">
        <v>882</v>
      </c>
      <c r="T1088" s="271">
        <v>1100</v>
      </c>
      <c r="U1088" s="268" t="s">
        <v>1167</v>
      </c>
      <c r="V1088" s="273">
        <v>18</v>
      </c>
      <c r="W1088" s="231" t="s">
        <v>505</v>
      </c>
      <c r="X1088" s="84">
        <v>0</v>
      </c>
      <c r="Y1088" s="223">
        <v>58</v>
      </c>
      <c r="Z1088" s="233">
        <v>90381</v>
      </c>
      <c r="AA1088" s="216" t="str">
        <f t="shared" si="93"/>
        <v>누적배럴(18)</v>
      </c>
      <c r="AB1088" s="232" t="s">
        <v>505</v>
      </c>
      <c r="AC1088" s="237">
        <v>90379</v>
      </c>
    </row>
    <row r="1089" spans="2:29" s="216" customFormat="1">
      <c r="B1089" s="234">
        <v>90381</v>
      </c>
      <c r="C1089" s="216" t="s">
        <v>1320</v>
      </c>
      <c r="D1089" s="216" t="s">
        <v>1320</v>
      </c>
      <c r="E1089" s="216" t="s">
        <v>505</v>
      </c>
      <c r="F1089" s="233" t="s">
        <v>2924</v>
      </c>
      <c r="G1089" s="169">
        <v>1</v>
      </c>
      <c r="H1089" s="216">
        <v>0</v>
      </c>
      <c r="I1089" s="216" t="s">
        <v>506</v>
      </c>
      <c r="J1089" s="216">
        <v>0</v>
      </c>
      <c r="K1089" s="216">
        <v>16</v>
      </c>
      <c r="L1089" s="216">
        <v>0</v>
      </c>
      <c r="M1089" s="216">
        <v>0</v>
      </c>
      <c r="N1089" s="216">
        <v>0</v>
      </c>
      <c r="O1089" s="216">
        <v>0</v>
      </c>
      <c r="P1089" s="216">
        <v>1</v>
      </c>
      <c r="Q1089" s="216">
        <v>1</v>
      </c>
      <c r="R1089" s="216">
        <v>0</v>
      </c>
      <c r="S1089" s="271" t="s">
        <v>1325</v>
      </c>
      <c r="T1089" s="271">
        <v>803</v>
      </c>
      <c r="U1089" s="268" t="s">
        <v>1166</v>
      </c>
      <c r="V1089" s="273">
        <v>350</v>
      </c>
      <c r="W1089" s="231" t="s">
        <v>505</v>
      </c>
      <c r="X1089" s="84">
        <v>0</v>
      </c>
      <c r="Y1089" s="223">
        <v>59</v>
      </c>
      <c r="Z1089" s="233">
        <v>90382</v>
      </c>
      <c r="AA1089" s="216" t="str">
        <f t="shared" si="93"/>
        <v>누적건초획득(13)</v>
      </c>
      <c r="AB1089" s="232" t="s">
        <v>505</v>
      </c>
      <c r="AC1089" s="237">
        <v>90380</v>
      </c>
    </row>
    <row r="1090" spans="2:29" s="216" customFormat="1">
      <c r="B1090" s="234">
        <v>90382</v>
      </c>
      <c r="C1090" s="216" t="s">
        <v>1320</v>
      </c>
      <c r="D1090" s="216" t="s">
        <v>1320</v>
      </c>
      <c r="E1090" s="216" t="s">
        <v>505</v>
      </c>
      <c r="F1090" s="233" t="s">
        <v>2925</v>
      </c>
      <c r="G1090" s="169">
        <v>1</v>
      </c>
      <c r="H1090" s="216">
        <v>0</v>
      </c>
      <c r="I1090" s="216" t="s">
        <v>506</v>
      </c>
      <c r="J1090" s="216">
        <v>0</v>
      </c>
      <c r="K1090" s="216">
        <v>16</v>
      </c>
      <c r="L1090" s="216">
        <v>0</v>
      </c>
      <c r="M1090" s="216">
        <v>0</v>
      </c>
      <c r="N1090" s="216">
        <v>0</v>
      </c>
      <c r="O1090" s="216">
        <v>0</v>
      </c>
      <c r="P1090" s="216">
        <v>1</v>
      </c>
      <c r="Q1090" s="216">
        <v>1</v>
      </c>
      <c r="R1090" s="216">
        <v>0</v>
      </c>
      <c r="S1090" s="271" t="s">
        <v>882</v>
      </c>
      <c r="T1090" s="271">
        <v>700</v>
      </c>
      <c r="U1090" s="268" t="s">
        <v>1161</v>
      </c>
      <c r="V1090" s="273">
        <v>550</v>
      </c>
      <c r="W1090" s="231" t="s">
        <v>505</v>
      </c>
      <c r="X1090" s="84">
        <v>0</v>
      </c>
      <c r="Y1090" s="223">
        <v>60</v>
      </c>
      <c r="Z1090" s="233">
        <v>90383</v>
      </c>
      <c r="AA1090" s="216" t="str">
        <f t="shared" si="93"/>
        <v>누적하트획득(12)</v>
      </c>
      <c r="AB1090" s="232" t="s">
        <v>505</v>
      </c>
      <c r="AC1090" s="237">
        <v>90381</v>
      </c>
    </row>
    <row r="1091" spans="2:29" s="216" customFormat="1">
      <c r="B1091" s="234">
        <v>90383</v>
      </c>
      <c r="C1091" s="216" t="s">
        <v>1320</v>
      </c>
      <c r="D1091" s="216" t="s">
        <v>1320</v>
      </c>
      <c r="E1091" s="216" t="s">
        <v>505</v>
      </c>
      <c r="F1091" s="233" t="s">
        <v>2926</v>
      </c>
      <c r="G1091" s="169">
        <v>1</v>
      </c>
      <c r="H1091" s="216">
        <v>0</v>
      </c>
      <c r="I1091" s="216" t="s">
        <v>506</v>
      </c>
      <c r="J1091" s="216">
        <v>0</v>
      </c>
      <c r="K1091" s="216">
        <v>16</v>
      </c>
      <c r="L1091" s="216">
        <v>0</v>
      </c>
      <c r="M1091" s="216">
        <v>0</v>
      </c>
      <c r="N1091" s="216">
        <v>0</v>
      </c>
      <c r="O1091" s="216">
        <v>0</v>
      </c>
      <c r="P1091" s="216">
        <v>1</v>
      </c>
      <c r="Q1091" s="216">
        <v>1</v>
      </c>
      <c r="R1091" s="216">
        <v>0</v>
      </c>
      <c r="S1091" s="271" t="s">
        <v>882</v>
      </c>
      <c r="T1091" s="271">
        <v>800</v>
      </c>
      <c r="U1091" s="268" t="s">
        <v>1160</v>
      </c>
      <c r="V1091" s="273">
        <v>40</v>
      </c>
      <c r="W1091" s="231" t="s">
        <v>505</v>
      </c>
      <c r="X1091" s="84">
        <v>0</v>
      </c>
      <c r="Y1091" s="223">
        <v>61</v>
      </c>
      <c r="Z1091" s="233">
        <v>90384</v>
      </c>
      <c r="AA1091" s="216" t="str">
        <f t="shared" si="93"/>
        <v>누적늑대잡이(1)</v>
      </c>
      <c r="AB1091" s="232" t="s">
        <v>505</v>
      </c>
      <c r="AC1091" s="237">
        <v>90382</v>
      </c>
    </row>
    <row r="1092" spans="2:29" s="216" customFormat="1">
      <c r="B1092" s="234">
        <v>90384</v>
      </c>
      <c r="C1092" s="216" t="s">
        <v>1320</v>
      </c>
      <c r="D1092" s="216" t="s">
        <v>1320</v>
      </c>
      <c r="E1092" s="216" t="s">
        <v>505</v>
      </c>
      <c r="F1092" s="233" t="s">
        <v>2927</v>
      </c>
      <c r="G1092" s="169">
        <v>1</v>
      </c>
      <c r="H1092" s="216">
        <v>0</v>
      </c>
      <c r="I1092" s="216" t="s">
        <v>506</v>
      </c>
      <c r="J1092" s="216">
        <v>0</v>
      </c>
      <c r="K1092" s="216">
        <v>16</v>
      </c>
      <c r="L1092" s="216">
        <v>0</v>
      </c>
      <c r="M1092" s="216">
        <v>0</v>
      </c>
      <c r="N1092" s="216">
        <v>0</v>
      </c>
      <c r="O1092" s="216">
        <v>0</v>
      </c>
      <c r="P1092" s="216">
        <v>1</v>
      </c>
      <c r="Q1092" s="216">
        <v>1</v>
      </c>
      <c r="R1092" s="216">
        <v>0</v>
      </c>
      <c r="S1092" s="271" t="s">
        <v>883</v>
      </c>
      <c r="T1092" s="271">
        <v>50</v>
      </c>
      <c r="U1092" s="268" t="s">
        <v>1158</v>
      </c>
      <c r="V1092" s="273">
        <v>60</v>
      </c>
      <c r="W1092" s="231" t="s">
        <v>505</v>
      </c>
      <c r="X1092" s="84">
        <v>0</v>
      </c>
      <c r="Y1092" s="223">
        <v>62</v>
      </c>
      <c r="Z1092" s="233">
        <v>90385</v>
      </c>
      <c r="AA1092" s="216" t="str">
        <f t="shared" si="93"/>
        <v>누적판매금액(11)</v>
      </c>
      <c r="AB1092" s="232" t="s">
        <v>505</v>
      </c>
      <c r="AC1092" s="237">
        <v>90383</v>
      </c>
    </row>
    <row r="1093" spans="2:29" s="233" customFormat="1">
      <c r="B1093" s="234">
        <v>90385</v>
      </c>
      <c r="C1093" s="233" t="s">
        <v>1320</v>
      </c>
      <c r="D1093" s="233" t="s">
        <v>1320</v>
      </c>
      <c r="E1093" s="233" t="s">
        <v>505</v>
      </c>
      <c r="F1093" s="233" t="s">
        <v>2928</v>
      </c>
      <c r="G1093" s="235">
        <v>1</v>
      </c>
      <c r="H1093" s="233">
        <v>0</v>
      </c>
      <c r="I1093" s="233" t="s">
        <v>506</v>
      </c>
      <c r="J1093" s="233">
        <v>0</v>
      </c>
      <c r="K1093" s="233">
        <v>16</v>
      </c>
      <c r="L1093" s="233">
        <v>0</v>
      </c>
      <c r="M1093" s="233">
        <v>0</v>
      </c>
      <c r="N1093" s="233">
        <v>0</v>
      </c>
      <c r="O1093" s="233">
        <v>0</v>
      </c>
      <c r="P1093" s="233">
        <v>1</v>
      </c>
      <c r="Q1093" s="233">
        <v>1</v>
      </c>
      <c r="R1093" s="233">
        <v>0</v>
      </c>
      <c r="S1093" s="271" t="s">
        <v>883</v>
      </c>
      <c r="T1093" s="271">
        <v>40</v>
      </c>
      <c r="U1093" s="272" t="s">
        <v>1159</v>
      </c>
      <c r="V1093" s="272">
        <v>25000</v>
      </c>
      <c r="W1093" s="231" t="s">
        <v>505</v>
      </c>
      <c r="X1093" s="236">
        <v>0</v>
      </c>
      <c r="Y1093" s="223">
        <v>57</v>
      </c>
      <c r="Z1093" s="233">
        <v>90386</v>
      </c>
      <c r="AA1093" s="216" t="str">
        <f t="shared" si="93"/>
        <v>누적일반교배(21)</v>
      </c>
      <c r="AB1093" s="232" t="s">
        <v>505</v>
      </c>
      <c r="AC1093" s="237">
        <v>90384</v>
      </c>
    </row>
    <row r="1094" spans="2:29" s="216" customFormat="1">
      <c r="B1094" s="234">
        <v>90386</v>
      </c>
      <c r="C1094" s="216" t="s">
        <v>1320</v>
      </c>
      <c r="D1094" s="216" t="s">
        <v>1320</v>
      </c>
      <c r="E1094" s="216" t="s">
        <v>505</v>
      </c>
      <c r="F1094" s="233" t="s">
        <v>2929</v>
      </c>
      <c r="G1094" s="169">
        <v>1</v>
      </c>
      <c r="H1094" s="216">
        <v>0</v>
      </c>
      <c r="I1094" s="216" t="s">
        <v>506</v>
      </c>
      <c r="J1094" s="216">
        <v>0</v>
      </c>
      <c r="K1094" s="216">
        <v>16</v>
      </c>
      <c r="L1094" s="216">
        <v>0</v>
      </c>
      <c r="M1094" s="216">
        <v>0</v>
      </c>
      <c r="N1094" s="216">
        <v>0</v>
      </c>
      <c r="O1094" s="216">
        <v>0</v>
      </c>
      <c r="P1094" s="216">
        <v>1</v>
      </c>
      <c r="Q1094" s="216">
        <v>1</v>
      </c>
      <c r="R1094" s="216">
        <v>0</v>
      </c>
      <c r="S1094" s="271" t="s">
        <v>884</v>
      </c>
      <c r="T1094" s="271">
        <v>75</v>
      </c>
      <c r="U1094" s="268" t="s">
        <v>1167</v>
      </c>
      <c r="V1094" s="273">
        <v>20</v>
      </c>
      <c r="W1094" s="231" t="s">
        <v>505</v>
      </c>
      <c r="X1094" s="84">
        <v>0</v>
      </c>
      <c r="Y1094" s="223">
        <v>58</v>
      </c>
      <c r="Z1094" s="233">
        <v>90387</v>
      </c>
      <c r="AA1094" s="216" t="str">
        <f t="shared" si="93"/>
        <v>누적배럴(18)</v>
      </c>
      <c r="AB1094" s="232" t="s">
        <v>505</v>
      </c>
      <c r="AC1094" s="237">
        <v>90385</v>
      </c>
    </row>
    <row r="1095" spans="2:29" s="216" customFormat="1">
      <c r="B1095" s="234">
        <v>90387</v>
      </c>
      <c r="C1095" s="216" t="s">
        <v>1320</v>
      </c>
      <c r="D1095" s="216" t="s">
        <v>1320</v>
      </c>
      <c r="E1095" s="216" t="s">
        <v>505</v>
      </c>
      <c r="F1095" s="233" t="s">
        <v>2930</v>
      </c>
      <c r="G1095" s="169">
        <v>1</v>
      </c>
      <c r="H1095" s="216">
        <v>0</v>
      </c>
      <c r="I1095" s="216" t="s">
        <v>506</v>
      </c>
      <c r="J1095" s="216">
        <v>0</v>
      </c>
      <c r="K1095" s="216">
        <v>16</v>
      </c>
      <c r="L1095" s="216">
        <v>0</v>
      </c>
      <c r="M1095" s="216">
        <v>0</v>
      </c>
      <c r="N1095" s="216">
        <v>0</v>
      </c>
      <c r="O1095" s="216">
        <v>0</v>
      </c>
      <c r="P1095" s="216">
        <v>1</v>
      </c>
      <c r="Q1095" s="216">
        <v>1</v>
      </c>
      <c r="R1095" s="216">
        <v>0</v>
      </c>
      <c r="S1095" s="271" t="s">
        <v>882</v>
      </c>
      <c r="T1095" s="271">
        <v>1000</v>
      </c>
      <c r="U1095" s="268" t="s">
        <v>1166</v>
      </c>
      <c r="V1095" s="273">
        <v>250</v>
      </c>
      <c r="W1095" s="231" t="s">
        <v>505</v>
      </c>
      <c r="X1095" s="84">
        <v>0</v>
      </c>
      <c r="Y1095" s="223">
        <v>59</v>
      </c>
      <c r="Z1095" s="233">
        <v>90388</v>
      </c>
      <c r="AA1095" s="216" t="str">
        <f t="shared" si="93"/>
        <v>누적건초획득(13)</v>
      </c>
      <c r="AB1095" s="232" t="s">
        <v>505</v>
      </c>
      <c r="AC1095" s="237">
        <v>90386</v>
      </c>
    </row>
    <row r="1096" spans="2:29" s="216" customFormat="1">
      <c r="B1096" s="234">
        <v>90388</v>
      </c>
      <c r="C1096" s="216" t="s">
        <v>1320</v>
      </c>
      <c r="D1096" s="216" t="s">
        <v>1320</v>
      </c>
      <c r="E1096" s="216" t="s">
        <v>505</v>
      </c>
      <c r="F1096" s="233" t="s">
        <v>2931</v>
      </c>
      <c r="G1096" s="169">
        <v>1</v>
      </c>
      <c r="H1096" s="216">
        <v>0</v>
      </c>
      <c r="I1096" s="216" t="s">
        <v>506</v>
      </c>
      <c r="J1096" s="216">
        <v>0</v>
      </c>
      <c r="K1096" s="216">
        <v>16</v>
      </c>
      <c r="L1096" s="216">
        <v>0</v>
      </c>
      <c r="M1096" s="216">
        <v>0</v>
      </c>
      <c r="N1096" s="216">
        <v>0</v>
      </c>
      <c r="O1096" s="216">
        <v>0</v>
      </c>
      <c r="P1096" s="216">
        <v>1</v>
      </c>
      <c r="Q1096" s="216">
        <v>1</v>
      </c>
      <c r="R1096" s="216">
        <v>0</v>
      </c>
      <c r="S1096" s="271" t="s">
        <v>882</v>
      </c>
      <c r="T1096" s="271">
        <v>768.00000000000011</v>
      </c>
      <c r="U1096" s="268" t="s">
        <v>1161</v>
      </c>
      <c r="V1096" s="273">
        <v>571</v>
      </c>
      <c r="W1096" s="231" t="s">
        <v>505</v>
      </c>
      <c r="X1096" s="84">
        <v>0</v>
      </c>
      <c r="Y1096" s="223">
        <v>60</v>
      </c>
      <c r="Z1096" s="233">
        <v>90389</v>
      </c>
      <c r="AA1096" s="216" t="str">
        <f t="shared" si="93"/>
        <v>누적하트획득(12)</v>
      </c>
      <c r="AB1096" s="232" t="s">
        <v>505</v>
      </c>
      <c r="AC1096" s="237">
        <v>90387</v>
      </c>
    </row>
    <row r="1097" spans="2:29" s="216" customFormat="1">
      <c r="B1097" s="234">
        <v>90389</v>
      </c>
      <c r="C1097" s="216" t="s">
        <v>1320</v>
      </c>
      <c r="D1097" s="216" t="s">
        <v>1320</v>
      </c>
      <c r="E1097" s="216" t="s">
        <v>505</v>
      </c>
      <c r="F1097" s="233" t="s">
        <v>2932</v>
      </c>
      <c r="G1097" s="169">
        <v>1</v>
      </c>
      <c r="H1097" s="216">
        <v>0</v>
      </c>
      <c r="I1097" s="216" t="s">
        <v>506</v>
      </c>
      <c r="J1097" s="216">
        <v>0</v>
      </c>
      <c r="K1097" s="216">
        <v>16</v>
      </c>
      <c r="L1097" s="216">
        <v>0</v>
      </c>
      <c r="M1097" s="216">
        <v>0</v>
      </c>
      <c r="N1097" s="216">
        <v>0</v>
      </c>
      <c r="O1097" s="216">
        <v>0</v>
      </c>
      <c r="P1097" s="216">
        <v>1</v>
      </c>
      <c r="Q1097" s="216">
        <v>1</v>
      </c>
      <c r="R1097" s="216">
        <v>0</v>
      </c>
      <c r="S1097" s="271" t="s">
        <v>1325</v>
      </c>
      <c r="T1097" s="271">
        <v>803</v>
      </c>
      <c r="U1097" s="268" t="s">
        <v>1160</v>
      </c>
      <c r="V1097" s="273">
        <v>30</v>
      </c>
      <c r="W1097" s="231" t="s">
        <v>505</v>
      </c>
      <c r="X1097" s="84">
        <v>0</v>
      </c>
      <c r="Y1097" s="223">
        <v>61</v>
      </c>
      <c r="Z1097" s="233">
        <v>90390</v>
      </c>
      <c r="AA1097" s="216" t="str">
        <f t="shared" si="93"/>
        <v>누적늑대잡이(1)</v>
      </c>
      <c r="AB1097" s="232" t="s">
        <v>505</v>
      </c>
      <c r="AC1097" s="237">
        <v>90388</v>
      </c>
    </row>
    <row r="1098" spans="2:29" s="216" customFormat="1">
      <c r="B1098" s="234">
        <v>90390</v>
      </c>
      <c r="C1098" s="216" t="s">
        <v>1320</v>
      </c>
      <c r="D1098" s="216" t="s">
        <v>1320</v>
      </c>
      <c r="E1098" s="216" t="s">
        <v>505</v>
      </c>
      <c r="F1098" s="233" t="s">
        <v>2933</v>
      </c>
      <c r="G1098" s="169">
        <v>1</v>
      </c>
      <c r="H1098" s="216">
        <v>0</v>
      </c>
      <c r="I1098" s="216" t="s">
        <v>506</v>
      </c>
      <c r="J1098" s="216">
        <v>0</v>
      </c>
      <c r="K1098" s="216">
        <v>16</v>
      </c>
      <c r="L1098" s="216">
        <v>0</v>
      </c>
      <c r="M1098" s="216">
        <v>0</v>
      </c>
      <c r="N1098" s="216">
        <v>0</v>
      </c>
      <c r="O1098" s="216">
        <v>0</v>
      </c>
      <c r="P1098" s="216">
        <v>1</v>
      </c>
      <c r="Q1098" s="216">
        <v>1</v>
      </c>
      <c r="R1098" s="216">
        <v>0</v>
      </c>
      <c r="S1098" s="271" t="s">
        <v>1325</v>
      </c>
      <c r="T1098" s="271">
        <v>703</v>
      </c>
      <c r="U1098" s="268" t="s">
        <v>1158</v>
      </c>
      <c r="V1098" s="273">
        <v>45</v>
      </c>
      <c r="W1098" s="231" t="s">
        <v>505</v>
      </c>
      <c r="X1098" s="84">
        <v>0</v>
      </c>
      <c r="Y1098" s="223">
        <v>62</v>
      </c>
      <c r="Z1098" s="233">
        <v>90391</v>
      </c>
      <c r="AA1098" s="216" t="str">
        <f t="shared" si="93"/>
        <v>누적판매금액(11)</v>
      </c>
      <c r="AB1098" s="232" t="s">
        <v>505</v>
      </c>
      <c r="AC1098" s="237">
        <v>90389</v>
      </c>
    </row>
    <row r="1099" spans="2:29" s="233" customFormat="1">
      <c r="B1099" s="234">
        <v>90391</v>
      </c>
      <c r="C1099" s="233" t="s">
        <v>1320</v>
      </c>
      <c r="D1099" s="233" t="s">
        <v>1320</v>
      </c>
      <c r="E1099" s="233" t="s">
        <v>505</v>
      </c>
      <c r="F1099" s="233" t="s">
        <v>2934</v>
      </c>
      <c r="G1099" s="235">
        <v>1</v>
      </c>
      <c r="H1099" s="233">
        <v>0</v>
      </c>
      <c r="I1099" s="233" t="s">
        <v>506</v>
      </c>
      <c r="J1099" s="233">
        <v>0</v>
      </c>
      <c r="K1099" s="233">
        <v>16</v>
      </c>
      <c r="L1099" s="233">
        <v>0</v>
      </c>
      <c r="M1099" s="233">
        <v>0</v>
      </c>
      <c r="N1099" s="233">
        <v>0</v>
      </c>
      <c r="O1099" s="233">
        <v>0</v>
      </c>
      <c r="P1099" s="233">
        <v>1</v>
      </c>
      <c r="Q1099" s="233">
        <v>1</v>
      </c>
      <c r="R1099" s="233">
        <v>0</v>
      </c>
      <c r="S1099" s="271" t="s">
        <v>1325</v>
      </c>
      <c r="T1099" s="271">
        <v>703</v>
      </c>
      <c r="U1099" s="272" t="s">
        <v>1159</v>
      </c>
      <c r="V1099" s="272">
        <v>26000</v>
      </c>
      <c r="W1099" s="231" t="s">
        <v>505</v>
      </c>
      <c r="X1099" s="236">
        <v>0</v>
      </c>
      <c r="Y1099" s="223">
        <v>57</v>
      </c>
      <c r="Z1099" s="233">
        <v>90392</v>
      </c>
      <c r="AA1099" s="216" t="str">
        <f t="shared" si="93"/>
        <v>누적일반교배(21)</v>
      </c>
      <c r="AB1099" s="232" t="s">
        <v>505</v>
      </c>
      <c r="AC1099" s="237">
        <v>90390</v>
      </c>
    </row>
    <row r="1100" spans="2:29" s="216" customFormat="1">
      <c r="B1100" s="234">
        <v>90392</v>
      </c>
      <c r="C1100" s="216" t="s">
        <v>1320</v>
      </c>
      <c r="D1100" s="216" t="s">
        <v>1320</v>
      </c>
      <c r="E1100" s="216" t="s">
        <v>505</v>
      </c>
      <c r="F1100" s="233" t="s">
        <v>2935</v>
      </c>
      <c r="G1100" s="169">
        <v>1</v>
      </c>
      <c r="H1100" s="216">
        <v>0</v>
      </c>
      <c r="I1100" s="216" t="s">
        <v>506</v>
      </c>
      <c r="J1100" s="216">
        <v>0</v>
      </c>
      <c r="K1100" s="216">
        <v>16</v>
      </c>
      <c r="L1100" s="216">
        <v>0</v>
      </c>
      <c r="M1100" s="216">
        <v>0</v>
      </c>
      <c r="N1100" s="216">
        <v>0</v>
      </c>
      <c r="O1100" s="216">
        <v>0</v>
      </c>
      <c r="P1100" s="216">
        <v>1</v>
      </c>
      <c r="Q1100" s="216">
        <v>1</v>
      </c>
      <c r="R1100" s="216">
        <v>0</v>
      </c>
      <c r="S1100" s="271" t="s">
        <v>882</v>
      </c>
      <c r="T1100" s="271">
        <v>1800</v>
      </c>
      <c r="U1100" s="268" t="s">
        <v>1167</v>
      </c>
      <c r="V1100" s="273">
        <v>30</v>
      </c>
      <c r="W1100" s="231" t="s">
        <v>505</v>
      </c>
      <c r="X1100" s="84">
        <v>0</v>
      </c>
      <c r="Y1100" s="223">
        <v>58</v>
      </c>
      <c r="Z1100" s="233">
        <v>90393</v>
      </c>
      <c r="AA1100" s="216" t="str">
        <f t="shared" si="93"/>
        <v>누적배럴(18)</v>
      </c>
      <c r="AB1100" s="232" t="s">
        <v>505</v>
      </c>
      <c r="AC1100" s="237">
        <v>90391</v>
      </c>
    </row>
    <row r="1101" spans="2:29" s="216" customFormat="1">
      <c r="B1101" s="234">
        <v>90393</v>
      </c>
      <c r="C1101" s="216" t="s">
        <v>1320</v>
      </c>
      <c r="D1101" s="216" t="s">
        <v>1320</v>
      </c>
      <c r="E1101" s="216" t="s">
        <v>505</v>
      </c>
      <c r="F1101" s="233" t="s">
        <v>2936</v>
      </c>
      <c r="G1101" s="169">
        <v>1</v>
      </c>
      <c r="H1101" s="216">
        <v>0</v>
      </c>
      <c r="I1101" s="216" t="s">
        <v>506</v>
      </c>
      <c r="J1101" s="216">
        <v>0</v>
      </c>
      <c r="K1101" s="216">
        <v>16</v>
      </c>
      <c r="L1101" s="216">
        <v>0</v>
      </c>
      <c r="M1101" s="216">
        <v>0</v>
      </c>
      <c r="N1101" s="216">
        <v>0</v>
      </c>
      <c r="O1101" s="216">
        <v>0</v>
      </c>
      <c r="P1101" s="216">
        <v>1</v>
      </c>
      <c r="Q1101" s="216">
        <v>1</v>
      </c>
      <c r="R1101" s="216">
        <v>0</v>
      </c>
      <c r="S1101" s="271" t="s">
        <v>884</v>
      </c>
      <c r="T1101" s="271">
        <v>90</v>
      </c>
      <c r="U1101" s="268" t="s">
        <v>1166</v>
      </c>
      <c r="V1101" s="273">
        <v>300</v>
      </c>
      <c r="W1101" s="231" t="s">
        <v>505</v>
      </c>
      <c r="X1101" s="84">
        <v>0</v>
      </c>
      <c r="Y1101" s="223">
        <v>59</v>
      </c>
      <c r="Z1101" s="233">
        <v>90394</v>
      </c>
      <c r="AA1101" s="216" t="str">
        <f t="shared" si="93"/>
        <v>누적건초획득(13)</v>
      </c>
      <c r="AB1101" s="232" t="s">
        <v>505</v>
      </c>
      <c r="AC1101" s="237">
        <v>90392</v>
      </c>
    </row>
    <row r="1102" spans="2:29" s="216" customFormat="1">
      <c r="B1102" s="234">
        <v>90394</v>
      </c>
      <c r="C1102" s="216" t="s">
        <v>1320</v>
      </c>
      <c r="D1102" s="216" t="s">
        <v>1320</v>
      </c>
      <c r="E1102" s="216" t="s">
        <v>505</v>
      </c>
      <c r="F1102" s="233" t="s">
        <v>2937</v>
      </c>
      <c r="G1102" s="169">
        <v>1</v>
      </c>
      <c r="H1102" s="216">
        <v>0</v>
      </c>
      <c r="I1102" s="216" t="s">
        <v>506</v>
      </c>
      <c r="J1102" s="216">
        <v>0</v>
      </c>
      <c r="K1102" s="216">
        <v>16</v>
      </c>
      <c r="L1102" s="216">
        <v>0</v>
      </c>
      <c r="M1102" s="216">
        <v>0</v>
      </c>
      <c r="N1102" s="216">
        <v>0</v>
      </c>
      <c r="O1102" s="216">
        <v>0</v>
      </c>
      <c r="P1102" s="216">
        <v>1</v>
      </c>
      <c r="Q1102" s="216">
        <v>1</v>
      </c>
      <c r="R1102" s="216">
        <v>0</v>
      </c>
      <c r="S1102" s="271" t="s">
        <v>883</v>
      </c>
      <c r="T1102" s="271">
        <v>50</v>
      </c>
      <c r="U1102" s="268" t="s">
        <v>1161</v>
      </c>
      <c r="V1102" s="273">
        <v>714</v>
      </c>
      <c r="W1102" s="231" t="s">
        <v>505</v>
      </c>
      <c r="X1102" s="84">
        <v>0</v>
      </c>
      <c r="Y1102" s="223">
        <v>60</v>
      </c>
      <c r="Z1102" s="233">
        <v>90395</v>
      </c>
      <c r="AA1102" s="216" t="str">
        <f t="shared" si="93"/>
        <v>누적하트획득(12)</v>
      </c>
      <c r="AB1102" s="232" t="s">
        <v>505</v>
      </c>
      <c r="AC1102" s="237">
        <v>90393</v>
      </c>
    </row>
    <row r="1103" spans="2:29" s="216" customFormat="1">
      <c r="B1103" s="234">
        <v>90395</v>
      </c>
      <c r="C1103" s="216" t="s">
        <v>1320</v>
      </c>
      <c r="D1103" s="216" t="s">
        <v>1320</v>
      </c>
      <c r="E1103" s="216" t="s">
        <v>505</v>
      </c>
      <c r="F1103" s="233" t="s">
        <v>2938</v>
      </c>
      <c r="G1103" s="169">
        <v>1</v>
      </c>
      <c r="H1103" s="216">
        <v>0</v>
      </c>
      <c r="I1103" s="216" t="s">
        <v>506</v>
      </c>
      <c r="J1103" s="216">
        <v>0</v>
      </c>
      <c r="K1103" s="216">
        <v>16</v>
      </c>
      <c r="L1103" s="216">
        <v>0</v>
      </c>
      <c r="M1103" s="216">
        <v>0</v>
      </c>
      <c r="N1103" s="216">
        <v>0</v>
      </c>
      <c r="O1103" s="216">
        <v>0</v>
      </c>
      <c r="P1103" s="216">
        <v>1</v>
      </c>
      <c r="Q1103" s="216">
        <v>1</v>
      </c>
      <c r="R1103" s="216">
        <v>0</v>
      </c>
      <c r="S1103" s="271" t="s">
        <v>882</v>
      </c>
      <c r="T1103" s="271">
        <v>400</v>
      </c>
      <c r="U1103" s="268" t="s">
        <v>1160</v>
      </c>
      <c r="V1103" s="273">
        <v>20</v>
      </c>
      <c r="W1103" s="231" t="s">
        <v>505</v>
      </c>
      <c r="X1103" s="84">
        <v>0</v>
      </c>
      <c r="Y1103" s="223">
        <v>61</v>
      </c>
      <c r="Z1103" s="233">
        <v>90396</v>
      </c>
      <c r="AA1103" s="216" t="str">
        <f t="shared" si="93"/>
        <v>누적늑대잡이(1)</v>
      </c>
      <c r="AB1103" s="232" t="s">
        <v>505</v>
      </c>
      <c r="AC1103" s="237">
        <v>90394</v>
      </c>
    </row>
    <row r="1104" spans="2:29" s="216" customFormat="1">
      <c r="B1104" s="234">
        <v>90396</v>
      </c>
      <c r="C1104" s="216" t="s">
        <v>1320</v>
      </c>
      <c r="D1104" s="216" t="s">
        <v>1320</v>
      </c>
      <c r="E1104" s="216" t="s">
        <v>505</v>
      </c>
      <c r="F1104" s="233" t="s">
        <v>2939</v>
      </c>
      <c r="G1104" s="169">
        <v>1</v>
      </c>
      <c r="H1104" s="216">
        <v>0</v>
      </c>
      <c r="I1104" s="216" t="s">
        <v>506</v>
      </c>
      <c r="J1104" s="216">
        <v>0</v>
      </c>
      <c r="K1104" s="216">
        <v>16</v>
      </c>
      <c r="L1104" s="216">
        <v>0</v>
      </c>
      <c r="M1104" s="216">
        <v>0</v>
      </c>
      <c r="N1104" s="216">
        <v>0</v>
      </c>
      <c r="O1104" s="216">
        <v>0</v>
      </c>
      <c r="P1104" s="216">
        <v>1</v>
      </c>
      <c r="Q1104" s="216">
        <v>1</v>
      </c>
      <c r="R1104" s="216">
        <v>0</v>
      </c>
      <c r="S1104" s="271" t="s">
        <v>1325</v>
      </c>
      <c r="T1104" s="271">
        <v>803</v>
      </c>
      <c r="U1104" s="268" t="s">
        <v>1158</v>
      </c>
      <c r="V1104" s="273">
        <v>55</v>
      </c>
      <c r="W1104" s="231" t="s">
        <v>505</v>
      </c>
      <c r="X1104" s="84">
        <v>0</v>
      </c>
      <c r="Y1104" s="223">
        <v>62</v>
      </c>
      <c r="Z1104" s="233">
        <v>90397</v>
      </c>
      <c r="AA1104" s="216" t="str">
        <f t="shared" si="93"/>
        <v>누적판매금액(11)</v>
      </c>
      <c r="AB1104" s="232" t="s">
        <v>505</v>
      </c>
      <c r="AC1104" s="237">
        <v>90395</v>
      </c>
    </row>
    <row r="1105" spans="2:29" s="233" customFormat="1">
      <c r="B1105" s="234">
        <v>90397</v>
      </c>
      <c r="C1105" s="233" t="s">
        <v>1320</v>
      </c>
      <c r="D1105" s="233" t="s">
        <v>1320</v>
      </c>
      <c r="E1105" s="233" t="s">
        <v>505</v>
      </c>
      <c r="F1105" s="233" t="s">
        <v>2940</v>
      </c>
      <c r="G1105" s="235">
        <v>1</v>
      </c>
      <c r="H1105" s="233">
        <v>0</v>
      </c>
      <c r="I1105" s="233" t="s">
        <v>506</v>
      </c>
      <c r="J1105" s="233">
        <v>0</v>
      </c>
      <c r="K1105" s="233">
        <v>16</v>
      </c>
      <c r="L1105" s="233">
        <v>0</v>
      </c>
      <c r="M1105" s="233">
        <v>0</v>
      </c>
      <c r="N1105" s="233">
        <v>0</v>
      </c>
      <c r="O1105" s="233">
        <v>0</v>
      </c>
      <c r="P1105" s="233">
        <v>1</v>
      </c>
      <c r="Q1105" s="233">
        <v>1</v>
      </c>
      <c r="R1105" s="233">
        <v>0</v>
      </c>
      <c r="S1105" s="271" t="s">
        <v>1325</v>
      </c>
      <c r="T1105" s="271">
        <v>703</v>
      </c>
      <c r="U1105" s="272" t="s">
        <v>1159</v>
      </c>
      <c r="V1105" s="272">
        <v>31000</v>
      </c>
      <c r="W1105" s="231" t="s">
        <v>505</v>
      </c>
      <c r="X1105" s="236">
        <v>0</v>
      </c>
      <c r="Y1105" s="223">
        <v>57</v>
      </c>
      <c r="Z1105" s="233">
        <v>90398</v>
      </c>
      <c r="AA1105" s="216" t="str">
        <f t="shared" si="93"/>
        <v>누적일반교배(21)</v>
      </c>
      <c r="AB1105" s="232" t="s">
        <v>505</v>
      </c>
      <c r="AC1105" s="237">
        <v>90396</v>
      </c>
    </row>
    <row r="1106" spans="2:29" s="216" customFormat="1">
      <c r="B1106" s="234">
        <v>90398</v>
      </c>
      <c r="C1106" s="216" t="s">
        <v>1320</v>
      </c>
      <c r="D1106" s="216" t="s">
        <v>1320</v>
      </c>
      <c r="E1106" s="216" t="s">
        <v>505</v>
      </c>
      <c r="F1106" s="233" t="s">
        <v>2941</v>
      </c>
      <c r="G1106" s="169">
        <v>1</v>
      </c>
      <c r="H1106" s="216">
        <v>0</v>
      </c>
      <c r="I1106" s="216" t="s">
        <v>506</v>
      </c>
      <c r="J1106" s="216">
        <v>0</v>
      </c>
      <c r="K1106" s="216">
        <v>16</v>
      </c>
      <c r="L1106" s="216">
        <v>0</v>
      </c>
      <c r="M1106" s="216">
        <v>0</v>
      </c>
      <c r="N1106" s="216">
        <v>0</v>
      </c>
      <c r="O1106" s="216">
        <v>0</v>
      </c>
      <c r="P1106" s="216">
        <v>1</v>
      </c>
      <c r="Q1106" s="216">
        <v>1</v>
      </c>
      <c r="R1106" s="216">
        <v>0</v>
      </c>
      <c r="S1106" s="271" t="s">
        <v>882</v>
      </c>
      <c r="T1106" s="271">
        <v>1500</v>
      </c>
      <c r="U1106" s="268" t="s">
        <v>1167</v>
      </c>
      <c r="V1106" s="273">
        <v>25</v>
      </c>
      <c r="W1106" s="231" t="s">
        <v>505</v>
      </c>
      <c r="X1106" s="84">
        <v>0</v>
      </c>
      <c r="Y1106" s="223">
        <v>58</v>
      </c>
      <c r="Z1106" s="233">
        <v>90399</v>
      </c>
      <c r="AA1106" s="216" t="str">
        <f t="shared" si="93"/>
        <v>누적배럴(18)</v>
      </c>
      <c r="AB1106" s="232" t="s">
        <v>505</v>
      </c>
      <c r="AC1106" s="237">
        <v>90397</v>
      </c>
    </row>
    <row r="1107" spans="2:29" s="216" customFormat="1">
      <c r="B1107" s="234">
        <v>90399</v>
      </c>
      <c r="C1107" s="216" t="s">
        <v>1320</v>
      </c>
      <c r="D1107" s="216" t="s">
        <v>1320</v>
      </c>
      <c r="E1107" s="216" t="s">
        <v>505</v>
      </c>
      <c r="F1107" s="233" t="s">
        <v>2942</v>
      </c>
      <c r="G1107" s="169">
        <v>1</v>
      </c>
      <c r="H1107" s="216">
        <v>0</v>
      </c>
      <c r="I1107" s="216" t="s">
        <v>506</v>
      </c>
      <c r="J1107" s="216">
        <v>0</v>
      </c>
      <c r="K1107" s="216">
        <v>16</v>
      </c>
      <c r="L1107" s="216">
        <v>0</v>
      </c>
      <c r="M1107" s="216">
        <v>0</v>
      </c>
      <c r="N1107" s="216">
        <v>0</v>
      </c>
      <c r="O1107" s="216">
        <v>0</v>
      </c>
      <c r="P1107" s="216">
        <v>1</v>
      </c>
      <c r="Q1107" s="216">
        <v>1</v>
      </c>
      <c r="R1107" s="216">
        <v>0</v>
      </c>
      <c r="S1107" s="271" t="s">
        <v>884</v>
      </c>
      <c r="T1107" s="271">
        <v>75</v>
      </c>
      <c r="U1107" s="268" t="s">
        <v>1166</v>
      </c>
      <c r="V1107" s="273">
        <v>350</v>
      </c>
      <c r="W1107" s="231" t="s">
        <v>505</v>
      </c>
      <c r="X1107" s="84">
        <v>0</v>
      </c>
      <c r="Y1107" s="223">
        <v>59</v>
      </c>
      <c r="Z1107" s="233">
        <v>90400</v>
      </c>
      <c r="AA1107" s="216" t="str">
        <f t="shared" si="93"/>
        <v>누적건초획득(13)</v>
      </c>
      <c r="AB1107" s="232" t="s">
        <v>505</v>
      </c>
      <c r="AC1107" s="237">
        <v>90398</v>
      </c>
    </row>
    <row r="1108" spans="2:29" s="216" customFormat="1">
      <c r="B1108" s="234">
        <v>90400</v>
      </c>
      <c r="C1108" s="216" t="s">
        <v>1320</v>
      </c>
      <c r="D1108" s="216" t="s">
        <v>1320</v>
      </c>
      <c r="E1108" s="216" t="s">
        <v>505</v>
      </c>
      <c r="F1108" s="233" t="s">
        <v>2943</v>
      </c>
      <c r="G1108" s="169">
        <v>1</v>
      </c>
      <c r="H1108" s="216">
        <v>0</v>
      </c>
      <c r="I1108" s="216" t="s">
        <v>506</v>
      </c>
      <c r="J1108" s="216">
        <v>0</v>
      </c>
      <c r="K1108" s="216">
        <v>16</v>
      </c>
      <c r="L1108" s="216">
        <v>0</v>
      </c>
      <c r="M1108" s="216">
        <v>0</v>
      </c>
      <c r="N1108" s="216">
        <v>0</v>
      </c>
      <c r="O1108" s="216">
        <v>0</v>
      </c>
      <c r="P1108" s="216">
        <v>1</v>
      </c>
      <c r="Q1108" s="216">
        <v>1</v>
      </c>
      <c r="R1108" s="216">
        <v>0</v>
      </c>
      <c r="S1108" s="271" t="s">
        <v>883</v>
      </c>
      <c r="T1108" s="271">
        <v>55</v>
      </c>
      <c r="U1108" s="268" t="s">
        <v>1161</v>
      </c>
      <c r="V1108" s="273">
        <v>785</v>
      </c>
      <c r="W1108" s="231" t="s">
        <v>505</v>
      </c>
      <c r="X1108" s="84">
        <v>0</v>
      </c>
      <c r="Y1108" s="223">
        <v>60</v>
      </c>
      <c r="Z1108" s="233">
        <v>90401</v>
      </c>
      <c r="AA1108" s="216" t="str">
        <f t="shared" si="93"/>
        <v>누적하트획득(12)</v>
      </c>
      <c r="AB1108" s="232" t="s">
        <v>505</v>
      </c>
      <c r="AC1108" s="237">
        <v>90399</v>
      </c>
    </row>
    <row r="1109" spans="2:29" s="216" customFormat="1">
      <c r="B1109" s="234">
        <v>90401</v>
      </c>
      <c r="C1109" s="216" t="s">
        <v>1320</v>
      </c>
      <c r="D1109" s="216" t="s">
        <v>1320</v>
      </c>
      <c r="E1109" s="216" t="s">
        <v>505</v>
      </c>
      <c r="F1109" s="233" t="s">
        <v>2944</v>
      </c>
      <c r="G1109" s="169">
        <v>1</v>
      </c>
      <c r="H1109" s="216">
        <v>0</v>
      </c>
      <c r="I1109" s="216" t="s">
        <v>506</v>
      </c>
      <c r="J1109" s="216">
        <v>0</v>
      </c>
      <c r="K1109" s="216">
        <v>16</v>
      </c>
      <c r="L1109" s="216">
        <v>0</v>
      </c>
      <c r="M1109" s="216">
        <v>0</v>
      </c>
      <c r="N1109" s="216">
        <v>0</v>
      </c>
      <c r="O1109" s="216">
        <v>0</v>
      </c>
      <c r="P1109" s="216">
        <v>1</v>
      </c>
      <c r="Q1109" s="216">
        <v>1</v>
      </c>
      <c r="R1109" s="216">
        <v>0</v>
      </c>
      <c r="S1109" s="271" t="s">
        <v>882</v>
      </c>
      <c r="T1109" s="271">
        <v>800</v>
      </c>
      <c r="U1109" s="268" t="s">
        <v>1160</v>
      </c>
      <c r="V1109" s="273">
        <v>40</v>
      </c>
      <c r="W1109" s="231" t="s">
        <v>505</v>
      </c>
      <c r="X1109" s="84">
        <v>0</v>
      </c>
      <c r="Y1109" s="223">
        <v>61</v>
      </c>
      <c r="Z1109" s="233">
        <v>90402</v>
      </c>
      <c r="AA1109" s="216" t="str">
        <f t="shared" si="93"/>
        <v>누적늑대잡이(1)</v>
      </c>
      <c r="AB1109" s="232" t="s">
        <v>505</v>
      </c>
      <c r="AC1109" s="237">
        <v>90400</v>
      </c>
    </row>
    <row r="1110" spans="2:29" s="216" customFormat="1">
      <c r="B1110" s="234">
        <v>90402</v>
      </c>
      <c r="C1110" s="216" t="s">
        <v>1320</v>
      </c>
      <c r="D1110" s="216" t="s">
        <v>1320</v>
      </c>
      <c r="E1110" s="216" t="s">
        <v>505</v>
      </c>
      <c r="F1110" s="233" t="s">
        <v>2945</v>
      </c>
      <c r="G1110" s="169">
        <v>1</v>
      </c>
      <c r="H1110" s="216">
        <v>0</v>
      </c>
      <c r="I1110" s="216" t="s">
        <v>506</v>
      </c>
      <c r="J1110" s="216">
        <v>0</v>
      </c>
      <c r="K1110" s="216">
        <v>16</v>
      </c>
      <c r="L1110" s="216">
        <v>0</v>
      </c>
      <c r="M1110" s="216">
        <v>0</v>
      </c>
      <c r="N1110" s="216">
        <v>0</v>
      </c>
      <c r="O1110" s="216">
        <v>0</v>
      </c>
      <c r="P1110" s="216">
        <v>1</v>
      </c>
      <c r="Q1110" s="216">
        <v>1</v>
      </c>
      <c r="R1110" s="216">
        <v>0</v>
      </c>
      <c r="S1110" s="271" t="s">
        <v>1325</v>
      </c>
      <c r="T1110" s="271">
        <v>803</v>
      </c>
      <c r="U1110" s="268" t="s">
        <v>1158</v>
      </c>
      <c r="V1110" s="273">
        <v>65</v>
      </c>
      <c r="W1110" s="231" t="s">
        <v>505</v>
      </c>
      <c r="X1110" s="84">
        <v>0</v>
      </c>
      <c r="Y1110" s="223">
        <v>62</v>
      </c>
      <c r="Z1110" s="233">
        <v>90403</v>
      </c>
      <c r="AA1110" s="216" t="str">
        <f t="shared" si="93"/>
        <v>누적판매금액(11)</v>
      </c>
      <c r="AB1110" s="232" t="s">
        <v>505</v>
      </c>
      <c r="AC1110" s="237">
        <v>90401</v>
      </c>
    </row>
    <row r="1111" spans="2:29" s="233" customFormat="1">
      <c r="B1111" s="234">
        <v>90403</v>
      </c>
      <c r="C1111" s="233" t="s">
        <v>1320</v>
      </c>
      <c r="D1111" s="233" t="s">
        <v>1320</v>
      </c>
      <c r="E1111" s="233" t="s">
        <v>505</v>
      </c>
      <c r="F1111" s="233" t="s">
        <v>2946</v>
      </c>
      <c r="G1111" s="235">
        <v>1</v>
      </c>
      <c r="H1111" s="233">
        <v>0</v>
      </c>
      <c r="I1111" s="233" t="s">
        <v>506</v>
      </c>
      <c r="J1111" s="233">
        <v>0</v>
      </c>
      <c r="K1111" s="233">
        <v>16</v>
      </c>
      <c r="L1111" s="233">
        <v>0</v>
      </c>
      <c r="M1111" s="233">
        <v>0</v>
      </c>
      <c r="N1111" s="233">
        <v>0</v>
      </c>
      <c r="O1111" s="233">
        <v>0</v>
      </c>
      <c r="P1111" s="233">
        <v>1</v>
      </c>
      <c r="Q1111" s="233">
        <v>1</v>
      </c>
      <c r="R1111" s="233">
        <v>0</v>
      </c>
      <c r="S1111" s="271" t="s">
        <v>1325</v>
      </c>
      <c r="T1111" s="271">
        <v>703</v>
      </c>
      <c r="U1111" s="272" t="s">
        <v>1159</v>
      </c>
      <c r="V1111" s="272">
        <v>20000</v>
      </c>
      <c r="W1111" s="231" t="s">
        <v>505</v>
      </c>
      <c r="X1111" s="236">
        <v>0</v>
      </c>
      <c r="Y1111" s="223">
        <v>57</v>
      </c>
      <c r="Z1111" s="233">
        <v>90404</v>
      </c>
      <c r="AA1111" s="216" t="str">
        <f t="shared" si="93"/>
        <v>누적일반교배(21)</v>
      </c>
      <c r="AB1111" s="232" t="s">
        <v>505</v>
      </c>
      <c r="AC1111" s="237">
        <v>90402</v>
      </c>
    </row>
    <row r="1112" spans="2:29" s="216" customFormat="1">
      <c r="B1112" s="234">
        <v>90404</v>
      </c>
      <c r="C1112" s="216" t="s">
        <v>1320</v>
      </c>
      <c r="D1112" s="216" t="s">
        <v>1320</v>
      </c>
      <c r="E1112" s="216" t="s">
        <v>505</v>
      </c>
      <c r="F1112" s="233" t="s">
        <v>2947</v>
      </c>
      <c r="G1112" s="169">
        <v>1</v>
      </c>
      <c r="H1112" s="216">
        <v>0</v>
      </c>
      <c r="I1112" s="216" t="s">
        <v>506</v>
      </c>
      <c r="J1112" s="216">
        <v>0</v>
      </c>
      <c r="K1112" s="216">
        <v>16</v>
      </c>
      <c r="L1112" s="216">
        <v>0</v>
      </c>
      <c r="M1112" s="216">
        <v>0</v>
      </c>
      <c r="N1112" s="216">
        <v>0</v>
      </c>
      <c r="O1112" s="216">
        <v>0</v>
      </c>
      <c r="P1112" s="216">
        <v>1</v>
      </c>
      <c r="Q1112" s="216">
        <v>1</v>
      </c>
      <c r="R1112" s="216">
        <v>0</v>
      </c>
      <c r="S1112" s="271" t="s">
        <v>882</v>
      </c>
      <c r="T1112" s="271">
        <v>500</v>
      </c>
      <c r="U1112" s="268" t="s">
        <v>1167</v>
      </c>
      <c r="V1112" s="273">
        <v>7</v>
      </c>
      <c r="W1112" s="231" t="s">
        <v>505</v>
      </c>
      <c r="X1112" s="84">
        <v>0</v>
      </c>
      <c r="Y1112" s="223">
        <v>58</v>
      </c>
      <c r="Z1112" s="233">
        <v>90405</v>
      </c>
      <c r="AA1112" s="216" t="str">
        <f t="shared" si="93"/>
        <v>누적배럴(18)</v>
      </c>
      <c r="AB1112" s="232" t="s">
        <v>505</v>
      </c>
      <c r="AC1112" s="237">
        <v>90403</v>
      </c>
    </row>
    <row r="1113" spans="2:29" s="216" customFormat="1">
      <c r="B1113" s="234">
        <v>90405</v>
      </c>
      <c r="C1113" s="216" t="s">
        <v>1320</v>
      </c>
      <c r="D1113" s="216" t="s">
        <v>1320</v>
      </c>
      <c r="E1113" s="216" t="s">
        <v>505</v>
      </c>
      <c r="F1113" s="233" t="s">
        <v>2948</v>
      </c>
      <c r="G1113" s="169">
        <v>1</v>
      </c>
      <c r="H1113" s="216">
        <v>0</v>
      </c>
      <c r="I1113" s="216" t="s">
        <v>506</v>
      </c>
      <c r="J1113" s="216">
        <v>0</v>
      </c>
      <c r="K1113" s="216">
        <v>16</v>
      </c>
      <c r="L1113" s="216">
        <v>0</v>
      </c>
      <c r="M1113" s="216">
        <v>0</v>
      </c>
      <c r="N1113" s="216">
        <v>0</v>
      </c>
      <c r="O1113" s="216">
        <v>0</v>
      </c>
      <c r="P1113" s="216">
        <v>1</v>
      </c>
      <c r="Q1113" s="216">
        <v>1</v>
      </c>
      <c r="R1113" s="216">
        <v>0</v>
      </c>
      <c r="S1113" s="271" t="s">
        <v>1325</v>
      </c>
      <c r="T1113" s="271">
        <v>803</v>
      </c>
      <c r="U1113" s="268" t="s">
        <v>1166</v>
      </c>
      <c r="V1113" s="273">
        <v>400</v>
      </c>
      <c r="W1113" s="231" t="s">
        <v>505</v>
      </c>
      <c r="X1113" s="84">
        <v>0</v>
      </c>
      <c r="Y1113" s="223">
        <v>59</v>
      </c>
      <c r="Z1113" s="233">
        <v>90406</v>
      </c>
      <c r="AA1113" s="216" t="str">
        <f t="shared" si="93"/>
        <v>누적건초획득(13)</v>
      </c>
      <c r="AB1113" s="232" t="s">
        <v>505</v>
      </c>
      <c r="AC1113" s="237">
        <v>90404</v>
      </c>
    </row>
    <row r="1114" spans="2:29" s="216" customFormat="1">
      <c r="B1114" s="234">
        <v>90406</v>
      </c>
      <c r="C1114" s="216" t="s">
        <v>1320</v>
      </c>
      <c r="D1114" s="216" t="s">
        <v>1320</v>
      </c>
      <c r="E1114" s="216" t="s">
        <v>505</v>
      </c>
      <c r="F1114" s="233" t="s">
        <v>2949</v>
      </c>
      <c r="G1114" s="169">
        <v>1</v>
      </c>
      <c r="H1114" s="216">
        <v>0</v>
      </c>
      <c r="I1114" s="216" t="s">
        <v>506</v>
      </c>
      <c r="J1114" s="216">
        <v>0</v>
      </c>
      <c r="K1114" s="216">
        <v>16</v>
      </c>
      <c r="L1114" s="216">
        <v>0</v>
      </c>
      <c r="M1114" s="216">
        <v>0</v>
      </c>
      <c r="N1114" s="216">
        <v>0</v>
      </c>
      <c r="O1114" s="216">
        <v>0</v>
      </c>
      <c r="P1114" s="216">
        <v>1</v>
      </c>
      <c r="Q1114" s="216">
        <v>1</v>
      </c>
      <c r="R1114" s="216">
        <v>0</v>
      </c>
      <c r="S1114" s="271" t="s">
        <v>882</v>
      </c>
      <c r="T1114" s="271">
        <v>1000</v>
      </c>
      <c r="U1114" s="268" t="s">
        <v>1161</v>
      </c>
      <c r="V1114" s="273">
        <v>857</v>
      </c>
      <c r="W1114" s="231" t="s">
        <v>505</v>
      </c>
      <c r="X1114" s="84">
        <v>0</v>
      </c>
      <c r="Y1114" s="223">
        <v>60</v>
      </c>
      <c r="Z1114" s="233">
        <v>90407</v>
      </c>
      <c r="AA1114" s="216" t="str">
        <f t="shared" si="93"/>
        <v>누적하트획득(12)</v>
      </c>
      <c r="AB1114" s="232" t="s">
        <v>505</v>
      </c>
      <c r="AC1114" s="237">
        <v>90405</v>
      </c>
    </row>
    <row r="1115" spans="2:29" s="216" customFormat="1">
      <c r="B1115" s="234">
        <v>90407</v>
      </c>
      <c r="C1115" s="216" t="s">
        <v>1320</v>
      </c>
      <c r="D1115" s="216" t="s">
        <v>1320</v>
      </c>
      <c r="E1115" s="216" t="s">
        <v>505</v>
      </c>
      <c r="F1115" s="233" t="s">
        <v>2950</v>
      </c>
      <c r="G1115" s="169">
        <v>1</v>
      </c>
      <c r="H1115" s="216">
        <v>0</v>
      </c>
      <c r="I1115" s="216" t="s">
        <v>506</v>
      </c>
      <c r="J1115" s="216">
        <v>0</v>
      </c>
      <c r="K1115" s="216">
        <v>16</v>
      </c>
      <c r="L1115" s="216">
        <v>0</v>
      </c>
      <c r="M1115" s="216">
        <v>0</v>
      </c>
      <c r="N1115" s="216">
        <v>0</v>
      </c>
      <c r="O1115" s="216">
        <v>0</v>
      </c>
      <c r="P1115" s="216">
        <v>1</v>
      </c>
      <c r="Q1115" s="216">
        <v>1</v>
      </c>
      <c r="R1115" s="216">
        <v>0</v>
      </c>
      <c r="S1115" s="271" t="s">
        <v>882</v>
      </c>
      <c r="T1115" s="271">
        <v>600</v>
      </c>
      <c r="U1115" s="268" t="s">
        <v>1160</v>
      </c>
      <c r="V1115" s="273">
        <v>30</v>
      </c>
      <c r="W1115" s="231" t="s">
        <v>505</v>
      </c>
      <c r="X1115" s="84">
        <v>0</v>
      </c>
      <c r="Y1115" s="223">
        <v>61</v>
      </c>
      <c r="Z1115" s="233">
        <v>90408</v>
      </c>
      <c r="AA1115" s="216" t="str">
        <f t="shared" si="93"/>
        <v>누적늑대잡이(1)</v>
      </c>
      <c r="AB1115" s="232" t="s">
        <v>505</v>
      </c>
      <c r="AC1115" s="237">
        <v>90406</v>
      </c>
    </row>
    <row r="1116" spans="2:29" s="216" customFormat="1">
      <c r="B1116" s="234">
        <v>90408</v>
      </c>
      <c r="C1116" s="216" t="s">
        <v>1320</v>
      </c>
      <c r="D1116" s="216" t="s">
        <v>1320</v>
      </c>
      <c r="E1116" s="216" t="s">
        <v>505</v>
      </c>
      <c r="F1116" s="233" t="s">
        <v>2951</v>
      </c>
      <c r="G1116" s="169">
        <v>1</v>
      </c>
      <c r="H1116" s="216">
        <v>0</v>
      </c>
      <c r="I1116" s="216" t="s">
        <v>506</v>
      </c>
      <c r="J1116" s="216">
        <v>0</v>
      </c>
      <c r="K1116" s="216">
        <v>16</v>
      </c>
      <c r="L1116" s="216">
        <v>0</v>
      </c>
      <c r="M1116" s="216">
        <v>0</v>
      </c>
      <c r="N1116" s="216">
        <v>0</v>
      </c>
      <c r="O1116" s="216">
        <v>0</v>
      </c>
      <c r="P1116" s="216">
        <v>1</v>
      </c>
      <c r="Q1116" s="216">
        <v>1</v>
      </c>
      <c r="R1116" s="216">
        <v>0</v>
      </c>
      <c r="S1116" s="271" t="s">
        <v>883</v>
      </c>
      <c r="T1116" s="271">
        <v>60</v>
      </c>
      <c r="U1116" s="268" t="s">
        <v>1158</v>
      </c>
      <c r="V1116" s="273">
        <v>75</v>
      </c>
      <c r="W1116" s="231" t="s">
        <v>505</v>
      </c>
      <c r="X1116" s="84">
        <v>0</v>
      </c>
      <c r="Y1116" s="223">
        <v>62</v>
      </c>
      <c r="Z1116" s="233">
        <v>90409</v>
      </c>
      <c r="AA1116" s="216" t="str">
        <f t="shared" si="93"/>
        <v>누적판매금액(11)</v>
      </c>
      <c r="AB1116" s="232" t="s">
        <v>505</v>
      </c>
      <c r="AC1116" s="237">
        <v>90407</v>
      </c>
    </row>
    <row r="1117" spans="2:29" s="233" customFormat="1">
      <c r="B1117" s="234">
        <v>90409</v>
      </c>
      <c r="C1117" s="233" t="s">
        <v>1320</v>
      </c>
      <c r="D1117" s="233" t="s">
        <v>1320</v>
      </c>
      <c r="E1117" s="233" t="s">
        <v>505</v>
      </c>
      <c r="F1117" s="233" t="s">
        <v>2952</v>
      </c>
      <c r="G1117" s="235">
        <v>1</v>
      </c>
      <c r="H1117" s="233">
        <v>0</v>
      </c>
      <c r="I1117" s="233" t="s">
        <v>506</v>
      </c>
      <c r="J1117" s="233">
        <v>0</v>
      </c>
      <c r="K1117" s="233">
        <v>16</v>
      </c>
      <c r="L1117" s="233">
        <v>0</v>
      </c>
      <c r="M1117" s="233">
        <v>0</v>
      </c>
      <c r="N1117" s="233">
        <v>0</v>
      </c>
      <c r="O1117" s="233">
        <v>0</v>
      </c>
      <c r="P1117" s="233">
        <v>1</v>
      </c>
      <c r="Q1117" s="233">
        <v>1</v>
      </c>
      <c r="R1117" s="233">
        <v>0</v>
      </c>
      <c r="S1117" s="271" t="s">
        <v>882</v>
      </c>
      <c r="T1117" s="271">
        <v>800</v>
      </c>
      <c r="U1117" s="274" t="s">
        <v>1159</v>
      </c>
      <c r="V1117" s="274">
        <v>15800</v>
      </c>
      <c r="W1117" s="231" t="s">
        <v>505</v>
      </c>
      <c r="X1117" s="236">
        <v>0</v>
      </c>
      <c r="Y1117" s="223">
        <v>57</v>
      </c>
      <c r="Z1117" s="233">
        <v>90410</v>
      </c>
      <c r="AA1117" s="216" t="str">
        <f t="shared" si="93"/>
        <v>누적일반교배(21)</v>
      </c>
      <c r="AB1117" s="232" t="s">
        <v>505</v>
      </c>
      <c r="AC1117" s="237">
        <v>90408</v>
      </c>
    </row>
    <row r="1118" spans="2:29" s="216" customFormat="1">
      <c r="B1118" s="234">
        <v>90410</v>
      </c>
      <c r="C1118" s="216" t="s">
        <v>1320</v>
      </c>
      <c r="D1118" s="216" t="s">
        <v>1320</v>
      </c>
      <c r="E1118" s="216" t="s">
        <v>505</v>
      </c>
      <c r="F1118" s="233" t="s">
        <v>2953</v>
      </c>
      <c r="G1118" s="169">
        <v>1</v>
      </c>
      <c r="H1118" s="216">
        <v>0</v>
      </c>
      <c r="I1118" s="216" t="s">
        <v>506</v>
      </c>
      <c r="J1118" s="216">
        <v>0</v>
      </c>
      <c r="K1118" s="216">
        <v>16</v>
      </c>
      <c r="L1118" s="216">
        <v>0</v>
      </c>
      <c r="M1118" s="216">
        <v>0</v>
      </c>
      <c r="N1118" s="216">
        <v>0</v>
      </c>
      <c r="O1118" s="216">
        <v>0</v>
      </c>
      <c r="P1118" s="216">
        <v>1</v>
      </c>
      <c r="Q1118" s="216">
        <v>1</v>
      </c>
      <c r="R1118" s="216">
        <v>0</v>
      </c>
      <c r="S1118" s="271" t="s">
        <v>882</v>
      </c>
      <c r="T1118" s="271">
        <v>900</v>
      </c>
      <c r="U1118" s="275" t="s">
        <v>1167</v>
      </c>
      <c r="V1118" s="273">
        <v>15</v>
      </c>
      <c r="W1118" s="231" t="s">
        <v>505</v>
      </c>
      <c r="X1118" s="84">
        <v>0</v>
      </c>
      <c r="Y1118" s="223">
        <v>58</v>
      </c>
      <c r="Z1118" s="233">
        <v>90411</v>
      </c>
      <c r="AA1118" s="216" t="str">
        <f t="shared" si="93"/>
        <v>누적배럴(18)</v>
      </c>
      <c r="AB1118" s="232" t="s">
        <v>505</v>
      </c>
      <c r="AC1118" s="237">
        <v>90409</v>
      </c>
    </row>
    <row r="1119" spans="2:29" s="216" customFormat="1">
      <c r="B1119" s="234">
        <v>90411</v>
      </c>
      <c r="C1119" s="216" t="s">
        <v>1320</v>
      </c>
      <c r="D1119" s="216" t="s">
        <v>1320</v>
      </c>
      <c r="E1119" s="216" t="s">
        <v>505</v>
      </c>
      <c r="F1119" s="233" t="s">
        <v>2954</v>
      </c>
      <c r="G1119" s="169">
        <v>1</v>
      </c>
      <c r="H1119" s="216">
        <v>0</v>
      </c>
      <c r="I1119" s="216" t="s">
        <v>506</v>
      </c>
      <c r="J1119" s="216">
        <v>0</v>
      </c>
      <c r="K1119" s="216">
        <v>16</v>
      </c>
      <c r="L1119" s="216">
        <v>0</v>
      </c>
      <c r="M1119" s="216">
        <v>0</v>
      </c>
      <c r="N1119" s="216">
        <v>0</v>
      </c>
      <c r="O1119" s="216">
        <v>0</v>
      </c>
      <c r="P1119" s="216">
        <v>1</v>
      </c>
      <c r="Q1119" s="216">
        <v>1</v>
      </c>
      <c r="R1119" s="216">
        <v>0</v>
      </c>
      <c r="S1119" s="271" t="s">
        <v>884</v>
      </c>
      <c r="T1119" s="271">
        <v>75</v>
      </c>
      <c r="U1119" s="275" t="s">
        <v>1166</v>
      </c>
      <c r="V1119" s="273">
        <v>150</v>
      </c>
      <c r="W1119" s="231" t="s">
        <v>505</v>
      </c>
      <c r="X1119" s="84">
        <v>0</v>
      </c>
      <c r="Y1119" s="223">
        <v>59</v>
      </c>
      <c r="Z1119" s="233">
        <v>90412</v>
      </c>
      <c r="AA1119" s="216" t="str">
        <f t="shared" ref="AA1119:AA1121" si="94">U1120</f>
        <v>누적건초획득(13)</v>
      </c>
      <c r="AB1119" s="232" t="s">
        <v>505</v>
      </c>
      <c r="AC1119" s="237">
        <v>90410</v>
      </c>
    </row>
    <row r="1120" spans="2:29" s="216" customFormat="1">
      <c r="B1120" s="234">
        <v>90412</v>
      </c>
      <c r="C1120" s="216" t="s">
        <v>1320</v>
      </c>
      <c r="D1120" s="216" t="s">
        <v>1320</v>
      </c>
      <c r="E1120" s="216" t="s">
        <v>505</v>
      </c>
      <c r="F1120" s="233" t="s">
        <v>2955</v>
      </c>
      <c r="G1120" s="169">
        <v>1</v>
      </c>
      <c r="H1120" s="216">
        <v>0</v>
      </c>
      <c r="I1120" s="216" t="s">
        <v>506</v>
      </c>
      <c r="J1120" s="216">
        <v>0</v>
      </c>
      <c r="K1120" s="216">
        <v>16</v>
      </c>
      <c r="L1120" s="216">
        <v>0</v>
      </c>
      <c r="M1120" s="216">
        <v>0</v>
      </c>
      <c r="N1120" s="216">
        <v>0</v>
      </c>
      <c r="O1120" s="216">
        <v>0</v>
      </c>
      <c r="P1120" s="216">
        <v>1</v>
      </c>
      <c r="Q1120" s="216">
        <v>1</v>
      </c>
      <c r="R1120" s="216">
        <v>0</v>
      </c>
      <c r="S1120" s="271" t="s">
        <v>1325</v>
      </c>
      <c r="T1120" s="271">
        <v>803</v>
      </c>
      <c r="U1120" s="275" t="s">
        <v>1161</v>
      </c>
      <c r="V1120" s="273">
        <v>428</v>
      </c>
      <c r="W1120" s="231" t="s">
        <v>505</v>
      </c>
      <c r="X1120" s="84">
        <v>0</v>
      </c>
      <c r="Y1120" s="223">
        <v>60</v>
      </c>
      <c r="Z1120" s="233">
        <v>90413</v>
      </c>
      <c r="AA1120" s="216" t="str">
        <f t="shared" si="94"/>
        <v>누적하트획득(12)</v>
      </c>
      <c r="AB1120" s="232" t="s">
        <v>505</v>
      </c>
      <c r="AC1120" s="237">
        <v>90411</v>
      </c>
    </row>
    <row r="1121" spans="2:29" s="216" customFormat="1">
      <c r="B1121" s="234">
        <v>90413</v>
      </c>
      <c r="C1121" s="216" t="s">
        <v>1320</v>
      </c>
      <c r="D1121" s="216" t="s">
        <v>1320</v>
      </c>
      <c r="E1121" s="216" t="s">
        <v>505</v>
      </c>
      <c r="F1121" s="233" t="s">
        <v>2956</v>
      </c>
      <c r="G1121" s="169">
        <v>1</v>
      </c>
      <c r="H1121" s="216">
        <v>0</v>
      </c>
      <c r="I1121" s="216" t="s">
        <v>506</v>
      </c>
      <c r="J1121" s="216">
        <v>0</v>
      </c>
      <c r="K1121" s="216">
        <v>16</v>
      </c>
      <c r="L1121" s="216">
        <v>0</v>
      </c>
      <c r="M1121" s="216">
        <v>0</v>
      </c>
      <c r="N1121" s="216">
        <v>0</v>
      </c>
      <c r="O1121" s="216">
        <v>0</v>
      </c>
      <c r="P1121" s="216">
        <v>1</v>
      </c>
      <c r="Q1121" s="216">
        <v>1</v>
      </c>
      <c r="R1121" s="216">
        <v>0</v>
      </c>
      <c r="S1121" s="271" t="s">
        <v>882</v>
      </c>
      <c r="T1121" s="271">
        <v>800</v>
      </c>
      <c r="U1121" s="275" t="s">
        <v>1160</v>
      </c>
      <c r="V1121" s="273">
        <v>40</v>
      </c>
      <c r="W1121" s="231" t="s">
        <v>505</v>
      </c>
      <c r="X1121" s="84">
        <v>0</v>
      </c>
      <c r="Y1121" s="223">
        <v>61</v>
      </c>
      <c r="Z1121" s="233">
        <v>90414</v>
      </c>
      <c r="AA1121" s="216" t="str">
        <f t="shared" si="94"/>
        <v>누적늑대잡이(1)</v>
      </c>
      <c r="AB1121" s="232" t="s">
        <v>505</v>
      </c>
      <c r="AC1121" s="237">
        <v>90412</v>
      </c>
    </row>
    <row r="1122" spans="2:29" s="216" customFormat="1">
      <c r="B1122" s="234">
        <v>90414</v>
      </c>
      <c r="C1122" s="216" t="s">
        <v>1320</v>
      </c>
      <c r="D1122" s="216" t="s">
        <v>1320</v>
      </c>
      <c r="E1122" s="216" t="s">
        <v>505</v>
      </c>
      <c r="F1122" s="233" t="s">
        <v>2957</v>
      </c>
      <c r="G1122" s="169">
        <v>1</v>
      </c>
      <c r="H1122" s="216">
        <v>0</v>
      </c>
      <c r="I1122" s="216" t="s">
        <v>506</v>
      </c>
      <c r="J1122" s="216">
        <v>0</v>
      </c>
      <c r="K1122" s="216">
        <v>16</v>
      </c>
      <c r="L1122" s="216">
        <v>0</v>
      </c>
      <c r="M1122" s="216">
        <v>0</v>
      </c>
      <c r="N1122" s="216">
        <v>0</v>
      </c>
      <c r="O1122" s="216">
        <v>0</v>
      </c>
      <c r="P1122" s="216">
        <v>1</v>
      </c>
      <c r="Q1122" s="216">
        <v>1</v>
      </c>
      <c r="R1122" s="216">
        <v>0</v>
      </c>
      <c r="S1122" s="271" t="s">
        <v>1325</v>
      </c>
      <c r="T1122" s="271">
        <v>703</v>
      </c>
      <c r="U1122" s="275" t="s">
        <v>1158</v>
      </c>
      <c r="V1122" s="273">
        <v>25</v>
      </c>
      <c r="W1122" s="231" t="s">
        <v>505</v>
      </c>
      <c r="X1122" s="84">
        <v>0</v>
      </c>
      <c r="Y1122" s="223">
        <v>62</v>
      </c>
      <c r="Z1122" s="233">
        <v>90415</v>
      </c>
      <c r="AA1122" s="216" t="str">
        <f>U1123</f>
        <v>누적판매금액(11)</v>
      </c>
      <c r="AB1122" s="232" t="s">
        <v>505</v>
      </c>
      <c r="AC1122" s="237">
        <v>90413</v>
      </c>
    </row>
    <row r="1123" spans="2:29" s="233" customFormat="1">
      <c r="B1123" s="234">
        <v>90415</v>
      </c>
      <c r="C1123" s="233" t="s">
        <v>1320</v>
      </c>
      <c r="D1123" s="233" t="s">
        <v>1320</v>
      </c>
      <c r="E1123" s="233" t="s">
        <v>505</v>
      </c>
      <c r="F1123" s="233" t="s">
        <v>2958</v>
      </c>
      <c r="G1123" s="235">
        <v>1</v>
      </c>
      <c r="H1123" s="233">
        <v>0</v>
      </c>
      <c r="I1123" s="233" t="s">
        <v>506</v>
      </c>
      <c r="J1123" s="233">
        <v>0</v>
      </c>
      <c r="K1123" s="233">
        <v>16</v>
      </c>
      <c r="L1123" s="233">
        <v>0</v>
      </c>
      <c r="M1123" s="233">
        <v>0</v>
      </c>
      <c r="N1123" s="233">
        <v>0</v>
      </c>
      <c r="O1123" s="233">
        <v>0</v>
      </c>
      <c r="P1123" s="233">
        <v>1</v>
      </c>
      <c r="Q1123" s="233">
        <v>1</v>
      </c>
      <c r="R1123" s="233">
        <v>0</v>
      </c>
      <c r="S1123" s="271" t="s">
        <v>1325</v>
      </c>
      <c r="T1123" s="271">
        <v>703</v>
      </c>
      <c r="U1123" s="274" t="s">
        <v>1159</v>
      </c>
      <c r="V1123" s="274">
        <v>21800</v>
      </c>
      <c r="W1123" s="231" t="s">
        <v>505</v>
      </c>
      <c r="X1123" s="236">
        <v>0</v>
      </c>
      <c r="Y1123" s="223">
        <v>57</v>
      </c>
      <c r="Z1123" s="233">
        <v>90416</v>
      </c>
      <c r="AA1123" s="233" t="str">
        <f>U1124</f>
        <v>누적일반교배(21)</v>
      </c>
      <c r="AB1123" s="232" t="s">
        <v>505</v>
      </c>
      <c r="AC1123" s="237">
        <v>90414</v>
      </c>
    </row>
    <row r="1124" spans="2:29" s="216" customFormat="1">
      <c r="B1124" s="234">
        <v>90416</v>
      </c>
      <c r="C1124" s="216" t="s">
        <v>1320</v>
      </c>
      <c r="D1124" s="216" t="s">
        <v>1320</v>
      </c>
      <c r="E1124" s="216" t="s">
        <v>505</v>
      </c>
      <c r="F1124" s="233" t="s">
        <v>2959</v>
      </c>
      <c r="G1124" s="169">
        <v>1</v>
      </c>
      <c r="H1124" s="216">
        <v>0</v>
      </c>
      <c r="I1124" s="216" t="s">
        <v>506</v>
      </c>
      <c r="J1124" s="216">
        <v>0</v>
      </c>
      <c r="K1124" s="216">
        <v>16</v>
      </c>
      <c r="L1124" s="216">
        <v>0</v>
      </c>
      <c r="M1124" s="216">
        <v>0</v>
      </c>
      <c r="N1124" s="216">
        <v>0</v>
      </c>
      <c r="O1124" s="216">
        <v>0</v>
      </c>
      <c r="P1124" s="216">
        <v>1</v>
      </c>
      <c r="Q1124" s="216">
        <v>1</v>
      </c>
      <c r="R1124" s="216">
        <v>0</v>
      </c>
      <c r="S1124" s="271" t="s">
        <v>882</v>
      </c>
      <c r="T1124" s="271">
        <v>600</v>
      </c>
      <c r="U1124" s="275" t="s">
        <v>1167</v>
      </c>
      <c r="V1124" s="273">
        <v>10</v>
      </c>
      <c r="W1124" s="231" t="s">
        <v>505</v>
      </c>
      <c r="X1124" s="84">
        <v>0</v>
      </c>
      <c r="Y1124" s="223">
        <v>58</v>
      </c>
      <c r="Z1124" s="233">
        <v>90417</v>
      </c>
      <c r="AA1124" s="216" t="str">
        <f>U1125</f>
        <v>누적배럴(18)</v>
      </c>
      <c r="AB1124" s="232" t="s">
        <v>505</v>
      </c>
      <c r="AC1124" s="237">
        <v>90415</v>
      </c>
    </row>
    <row r="1125" spans="2:29" s="216" customFormat="1">
      <c r="B1125" s="234">
        <v>90417</v>
      </c>
      <c r="C1125" s="216" t="s">
        <v>1320</v>
      </c>
      <c r="D1125" s="216" t="s">
        <v>1320</v>
      </c>
      <c r="E1125" s="216" t="s">
        <v>505</v>
      </c>
      <c r="F1125" s="233" t="s">
        <v>2960</v>
      </c>
      <c r="G1125" s="169">
        <v>1</v>
      </c>
      <c r="H1125" s="216">
        <v>0</v>
      </c>
      <c r="I1125" s="216" t="s">
        <v>506</v>
      </c>
      <c r="J1125" s="216">
        <v>0</v>
      </c>
      <c r="K1125" s="216">
        <v>16</v>
      </c>
      <c r="L1125" s="216">
        <v>0</v>
      </c>
      <c r="M1125" s="216">
        <v>0</v>
      </c>
      <c r="N1125" s="216">
        <v>0</v>
      </c>
      <c r="O1125" s="216">
        <v>0</v>
      </c>
      <c r="P1125" s="216">
        <v>1</v>
      </c>
      <c r="Q1125" s="216">
        <v>1</v>
      </c>
      <c r="R1125" s="216">
        <v>0</v>
      </c>
      <c r="S1125" s="271" t="s">
        <v>1325</v>
      </c>
      <c r="T1125" s="271">
        <v>803</v>
      </c>
      <c r="U1125" s="275" t="s">
        <v>1166</v>
      </c>
      <c r="V1125" s="273">
        <v>200</v>
      </c>
      <c r="W1125" s="231" t="s">
        <v>505</v>
      </c>
      <c r="X1125" s="84">
        <v>0</v>
      </c>
      <c r="Y1125" s="223">
        <v>59</v>
      </c>
      <c r="Z1125" s="233">
        <v>90418</v>
      </c>
      <c r="AA1125" s="216" t="str">
        <f t="shared" ref="AA1125:AA1127" si="95">U1126</f>
        <v>누적건초획득(13)</v>
      </c>
      <c r="AB1125" s="232" t="s">
        <v>505</v>
      </c>
      <c r="AC1125" s="237">
        <v>90416</v>
      </c>
    </row>
    <row r="1126" spans="2:29" s="216" customFormat="1">
      <c r="B1126" s="234">
        <v>90418</v>
      </c>
      <c r="C1126" s="216" t="s">
        <v>1320</v>
      </c>
      <c r="D1126" s="216" t="s">
        <v>1320</v>
      </c>
      <c r="E1126" s="216" t="s">
        <v>505</v>
      </c>
      <c r="F1126" s="233" t="s">
        <v>2961</v>
      </c>
      <c r="G1126" s="169">
        <v>1</v>
      </c>
      <c r="H1126" s="216">
        <v>0</v>
      </c>
      <c r="I1126" s="216" t="s">
        <v>506</v>
      </c>
      <c r="J1126" s="216">
        <v>0</v>
      </c>
      <c r="K1126" s="216">
        <v>16</v>
      </c>
      <c r="L1126" s="216">
        <v>0</v>
      </c>
      <c r="M1126" s="216">
        <v>0</v>
      </c>
      <c r="N1126" s="216">
        <v>0</v>
      </c>
      <c r="O1126" s="216">
        <v>0</v>
      </c>
      <c r="P1126" s="216">
        <v>1</v>
      </c>
      <c r="Q1126" s="216">
        <v>1</v>
      </c>
      <c r="R1126" s="216">
        <v>0</v>
      </c>
      <c r="S1126" s="271" t="s">
        <v>882</v>
      </c>
      <c r="T1126" s="271">
        <v>600</v>
      </c>
      <c r="U1126" s="275" t="s">
        <v>1161</v>
      </c>
      <c r="V1126" s="273">
        <v>500</v>
      </c>
      <c r="W1126" s="231" t="s">
        <v>505</v>
      </c>
      <c r="X1126" s="84">
        <v>0</v>
      </c>
      <c r="Y1126" s="223">
        <v>60</v>
      </c>
      <c r="Z1126" s="233">
        <v>90419</v>
      </c>
      <c r="AA1126" s="216" t="str">
        <f t="shared" si="95"/>
        <v>누적하트획득(12)</v>
      </c>
      <c r="AB1126" s="232" t="s">
        <v>505</v>
      </c>
      <c r="AC1126" s="237">
        <v>90417</v>
      </c>
    </row>
    <row r="1127" spans="2:29" s="216" customFormat="1">
      <c r="B1127" s="234">
        <v>90419</v>
      </c>
      <c r="C1127" s="216" t="s">
        <v>1320</v>
      </c>
      <c r="D1127" s="216" t="s">
        <v>1320</v>
      </c>
      <c r="E1127" s="216" t="s">
        <v>505</v>
      </c>
      <c r="F1127" s="233" t="s">
        <v>2962</v>
      </c>
      <c r="G1127" s="169">
        <v>1</v>
      </c>
      <c r="H1127" s="216">
        <v>0</v>
      </c>
      <c r="I1127" s="216" t="s">
        <v>506</v>
      </c>
      <c r="J1127" s="216">
        <v>0</v>
      </c>
      <c r="K1127" s="216">
        <v>16</v>
      </c>
      <c r="L1127" s="216">
        <v>0</v>
      </c>
      <c r="M1127" s="216">
        <v>0</v>
      </c>
      <c r="N1127" s="216">
        <v>0</v>
      </c>
      <c r="O1127" s="216">
        <v>0</v>
      </c>
      <c r="P1127" s="216">
        <v>1</v>
      </c>
      <c r="Q1127" s="216">
        <v>1</v>
      </c>
      <c r="R1127" s="216">
        <v>0</v>
      </c>
      <c r="S1127" s="271" t="s">
        <v>882</v>
      </c>
      <c r="T1127" s="271">
        <v>800</v>
      </c>
      <c r="U1127" s="275" t="s">
        <v>1160</v>
      </c>
      <c r="V1127" s="273">
        <v>40</v>
      </c>
      <c r="W1127" s="231" t="s">
        <v>505</v>
      </c>
      <c r="X1127" s="84">
        <v>0</v>
      </c>
      <c r="Y1127" s="223">
        <v>61</v>
      </c>
      <c r="Z1127" s="233">
        <v>90420</v>
      </c>
      <c r="AA1127" s="216" t="str">
        <f t="shared" si="95"/>
        <v>누적늑대잡이(1)</v>
      </c>
      <c r="AB1127" s="232" t="s">
        <v>505</v>
      </c>
      <c r="AC1127" s="237">
        <v>90418</v>
      </c>
    </row>
    <row r="1128" spans="2:29" s="216" customFormat="1">
      <c r="B1128" s="234">
        <v>90420</v>
      </c>
      <c r="C1128" s="216" t="s">
        <v>1320</v>
      </c>
      <c r="D1128" s="216" t="s">
        <v>1320</v>
      </c>
      <c r="E1128" s="216" t="s">
        <v>505</v>
      </c>
      <c r="F1128" s="233" t="s">
        <v>2963</v>
      </c>
      <c r="G1128" s="169">
        <v>1</v>
      </c>
      <c r="H1128" s="216">
        <v>0</v>
      </c>
      <c r="I1128" s="216" t="s">
        <v>506</v>
      </c>
      <c r="J1128" s="216">
        <v>0</v>
      </c>
      <c r="K1128" s="216">
        <v>16</v>
      </c>
      <c r="L1128" s="216">
        <v>0</v>
      </c>
      <c r="M1128" s="216">
        <v>0</v>
      </c>
      <c r="N1128" s="216">
        <v>0</v>
      </c>
      <c r="O1128" s="216">
        <v>0</v>
      </c>
      <c r="P1128" s="216">
        <v>1</v>
      </c>
      <c r="Q1128" s="216">
        <v>1</v>
      </c>
      <c r="R1128" s="216">
        <v>0</v>
      </c>
      <c r="S1128" s="271" t="s">
        <v>883</v>
      </c>
      <c r="T1128" s="271">
        <v>30</v>
      </c>
      <c r="U1128" s="275" t="s">
        <v>1158</v>
      </c>
      <c r="V1128" s="273">
        <v>35</v>
      </c>
      <c r="W1128" s="231" t="s">
        <v>505</v>
      </c>
      <c r="X1128" s="84">
        <v>0</v>
      </c>
      <c r="Y1128" s="223">
        <v>62</v>
      </c>
      <c r="Z1128" s="233">
        <v>90421</v>
      </c>
      <c r="AA1128" s="216" t="str">
        <f>U1129</f>
        <v>누적판매금액(11)</v>
      </c>
      <c r="AB1128" s="232" t="s">
        <v>505</v>
      </c>
      <c r="AC1128" s="237">
        <v>90419</v>
      </c>
    </row>
    <row r="1129" spans="2:29" s="233" customFormat="1">
      <c r="B1129" s="234">
        <v>90421</v>
      </c>
      <c r="C1129" s="233" t="s">
        <v>1320</v>
      </c>
      <c r="D1129" s="233" t="s">
        <v>1320</v>
      </c>
      <c r="E1129" s="233" t="s">
        <v>505</v>
      </c>
      <c r="F1129" s="233" t="s">
        <v>2964</v>
      </c>
      <c r="G1129" s="235">
        <v>1</v>
      </c>
      <c r="H1129" s="233">
        <v>0</v>
      </c>
      <c r="I1129" s="233" t="s">
        <v>506</v>
      </c>
      <c r="J1129" s="233">
        <v>0</v>
      </c>
      <c r="K1129" s="233">
        <v>16</v>
      </c>
      <c r="L1129" s="233">
        <v>0</v>
      </c>
      <c r="M1129" s="233">
        <v>0</v>
      </c>
      <c r="N1129" s="233">
        <v>0</v>
      </c>
      <c r="O1129" s="233">
        <v>0</v>
      </c>
      <c r="P1129" s="233">
        <v>1</v>
      </c>
      <c r="Q1129" s="233">
        <v>1</v>
      </c>
      <c r="R1129" s="233">
        <v>0</v>
      </c>
      <c r="S1129" s="271" t="s">
        <v>883</v>
      </c>
      <c r="T1129" s="271">
        <v>50</v>
      </c>
      <c r="U1129" s="274" t="s">
        <v>1159</v>
      </c>
      <c r="V1129" s="274">
        <v>30800</v>
      </c>
      <c r="W1129" s="231" t="s">
        <v>505</v>
      </c>
      <c r="X1129" s="236">
        <v>0</v>
      </c>
      <c r="Y1129" s="223">
        <v>57</v>
      </c>
      <c r="Z1129" s="233">
        <v>90422</v>
      </c>
      <c r="AA1129" s="233" t="str">
        <f>U1130</f>
        <v>누적일반교배(21)</v>
      </c>
      <c r="AB1129" s="232" t="s">
        <v>505</v>
      </c>
      <c r="AC1129" s="237">
        <v>90420</v>
      </c>
    </row>
    <row r="1130" spans="2:29" s="216" customFormat="1">
      <c r="B1130" s="234">
        <v>90422</v>
      </c>
      <c r="C1130" s="216" t="s">
        <v>1320</v>
      </c>
      <c r="D1130" s="216" t="s">
        <v>1320</v>
      </c>
      <c r="E1130" s="216" t="s">
        <v>505</v>
      </c>
      <c r="F1130" s="233" t="s">
        <v>2965</v>
      </c>
      <c r="G1130" s="169">
        <v>1</v>
      </c>
      <c r="H1130" s="216">
        <v>0</v>
      </c>
      <c r="I1130" s="216" t="s">
        <v>506</v>
      </c>
      <c r="J1130" s="216">
        <v>0</v>
      </c>
      <c r="K1130" s="216">
        <v>16</v>
      </c>
      <c r="L1130" s="216">
        <v>0</v>
      </c>
      <c r="M1130" s="216">
        <v>0</v>
      </c>
      <c r="N1130" s="216">
        <v>0</v>
      </c>
      <c r="O1130" s="216">
        <v>0</v>
      </c>
      <c r="P1130" s="216">
        <v>1</v>
      </c>
      <c r="Q1130" s="216">
        <v>1</v>
      </c>
      <c r="R1130" s="216">
        <v>0</v>
      </c>
      <c r="S1130" s="271" t="s">
        <v>884</v>
      </c>
      <c r="T1130" s="271">
        <v>75</v>
      </c>
      <c r="U1130" s="275" t="s">
        <v>1167</v>
      </c>
      <c r="V1130" s="273">
        <v>20</v>
      </c>
      <c r="W1130" s="231" t="s">
        <v>505</v>
      </c>
      <c r="X1130" s="84">
        <v>0</v>
      </c>
      <c r="Y1130" s="223">
        <v>58</v>
      </c>
      <c r="Z1130" s="233">
        <v>90423</v>
      </c>
      <c r="AA1130" s="216" t="str">
        <f>U1131</f>
        <v>누적배럴(18)</v>
      </c>
      <c r="AB1130" s="232" t="s">
        <v>505</v>
      </c>
      <c r="AC1130" s="237">
        <v>90421</v>
      </c>
    </row>
    <row r="1131" spans="2:29" s="216" customFormat="1">
      <c r="B1131" s="234">
        <v>90423</v>
      </c>
      <c r="C1131" s="216" t="s">
        <v>1320</v>
      </c>
      <c r="D1131" s="216" t="s">
        <v>1320</v>
      </c>
      <c r="E1131" s="216" t="s">
        <v>505</v>
      </c>
      <c r="F1131" s="233" t="s">
        <v>2966</v>
      </c>
      <c r="G1131" s="169">
        <v>1</v>
      </c>
      <c r="H1131" s="216">
        <v>0</v>
      </c>
      <c r="I1131" s="216" t="s">
        <v>506</v>
      </c>
      <c r="J1131" s="216">
        <v>0</v>
      </c>
      <c r="K1131" s="216">
        <v>16</v>
      </c>
      <c r="L1131" s="216">
        <v>0</v>
      </c>
      <c r="M1131" s="216">
        <v>0</v>
      </c>
      <c r="N1131" s="216">
        <v>0</v>
      </c>
      <c r="O1131" s="216">
        <v>0</v>
      </c>
      <c r="P1131" s="216">
        <v>1</v>
      </c>
      <c r="Q1131" s="216">
        <v>1</v>
      </c>
      <c r="R1131" s="216">
        <v>0</v>
      </c>
      <c r="S1131" s="271" t="s">
        <v>882</v>
      </c>
      <c r="T1131" s="271">
        <v>1000</v>
      </c>
      <c r="U1131" s="275" t="s">
        <v>1166</v>
      </c>
      <c r="V1131" s="273">
        <v>250</v>
      </c>
      <c r="W1131" s="231" t="s">
        <v>505</v>
      </c>
      <c r="X1131" s="84">
        <v>0</v>
      </c>
      <c r="Y1131" s="223">
        <v>59</v>
      </c>
      <c r="Z1131" s="233">
        <v>90424</v>
      </c>
      <c r="AA1131" s="216" t="str">
        <f t="shared" ref="AA1131:AA1133" si="96">U1132</f>
        <v>누적건초획득(13)</v>
      </c>
      <c r="AB1131" s="232" t="s">
        <v>505</v>
      </c>
      <c r="AC1131" s="237">
        <v>90422</v>
      </c>
    </row>
    <row r="1132" spans="2:29" s="216" customFormat="1">
      <c r="B1132" s="234">
        <v>90424</v>
      </c>
      <c r="C1132" s="216" t="s">
        <v>1320</v>
      </c>
      <c r="D1132" s="216" t="s">
        <v>1320</v>
      </c>
      <c r="E1132" s="216" t="s">
        <v>505</v>
      </c>
      <c r="F1132" s="233" t="s">
        <v>2967</v>
      </c>
      <c r="G1132" s="169">
        <v>1</v>
      </c>
      <c r="H1132" s="216">
        <v>0</v>
      </c>
      <c r="I1132" s="216" t="s">
        <v>506</v>
      </c>
      <c r="J1132" s="216">
        <v>0</v>
      </c>
      <c r="K1132" s="216">
        <v>16</v>
      </c>
      <c r="L1132" s="216">
        <v>0</v>
      </c>
      <c r="M1132" s="216">
        <v>0</v>
      </c>
      <c r="N1132" s="216">
        <v>0</v>
      </c>
      <c r="O1132" s="216">
        <v>0</v>
      </c>
      <c r="P1132" s="216">
        <v>1</v>
      </c>
      <c r="Q1132" s="216">
        <v>1</v>
      </c>
      <c r="R1132" s="216">
        <v>0</v>
      </c>
      <c r="S1132" s="271" t="s">
        <v>882</v>
      </c>
      <c r="T1132" s="271">
        <v>770</v>
      </c>
      <c r="U1132" s="275" t="s">
        <v>1161</v>
      </c>
      <c r="V1132" s="273">
        <v>571</v>
      </c>
      <c r="W1132" s="231" t="s">
        <v>505</v>
      </c>
      <c r="X1132" s="84">
        <v>0</v>
      </c>
      <c r="Y1132" s="223">
        <v>60</v>
      </c>
      <c r="Z1132" s="233">
        <v>90425</v>
      </c>
      <c r="AA1132" s="216" t="str">
        <f t="shared" si="96"/>
        <v>누적하트획득(12)</v>
      </c>
      <c r="AB1132" s="232" t="s">
        <v>505</v>
      </c>
      <c r="AC1132" s="237">
        <v>90423</v>
      </c>
    </row>
    <row r="1133" spans="2:29" s="216" customFormat="1">
      <c r="B1133" s="234">
        <v>90425</v>
      </c>
      <c r="C1133" s="216" t="s">
        <v>1320</v>
      </c>
      <c r="D1133" s="216" t="s">
        <v>1320</v>
      </c>
      <c r="E1133" s="216" t="s">
        <v>505</v>
      </c>
      <c r="F1133" s="233" t="s">
        <v>2968</v>
      </c>
      <c r="G1133" s="169">
        <v>1</v>
      </c>
      <c r="H1133" s="216">
        <v>0</v>
      </c>
      <c r="I1133" s="216" t="s">
        <v>506</v>
      </c>
      <c r="J1133" s="216">
        <v>0</v>
      </c>
      <c r="K1133" s="216">
        <v>16</v>
      </c>
      <c r="L1133" s="216">
        <v>0</v>
      </c>
      <c r="M1133" s="216">
        <v>0</v>
      </c>
      <c r="N1133" s="216">
        <v>0</v>
      </c>
      <c r="O1133" s="216">
        <v>0</v>
      </c>
      <c r="P1133" s="216">
        <v>1</v>
      </c>
      <c r="Q1133" s="216">
        <v>1</v>
      </c>
      <c r="R1133" s="216">
        <v>0</v>
      </c>
      <c r="S1133" s="271" t="s">
        <v>1325</v>
      </c>
      <c r="T1133" s="271">
        <v>803</v>
      </c>
      <c r="U1133" s="275" t="s">
        <v>1160</v>
      </c>
      <c r="V1133" s="273">
        <v>30</v>
      </c>
      <c r="W1133" s="231" t="s">
        <v>505</v>
      </c>
      <c r="X1133" s="84">
        <v>0</v>
      </c>
      <c r="Y1133" s="223">
        <v>61</v>
      </c>
      <c r="Z1133" s="233">
        <v>90426</v>
      </c>
      <c r="AA1133" s="216" t="str">
        <f t="shared" si="96"/>
        <v>누적늑대잡이(1)</v>
      </c>
      <c r="AB1133" s="232" t="s">
        <v>505</v>
      </c>
      <c r="AC1133" s="237">
        <v>90424</v>
      </c>
    </row>
    <row r="1134" spans="2:29" s="216" customFormat="1">
      <c r="B1134" s="234">
        <v>90426</v>
      </c>
      <c r="C1134" s="216" t="s">
        <v>1320</v>
      </c>
      <c r="D1134" s="216" t="s">
        <v>1320</v>
      </c>
      <c r="E1134" s="216" t="s">
        <v>505</v>
      </c>
      <c r="F1134" s="233" t="s">
        <v>2969</v>
      </c>
      <c r="G1134" s="169">
        <v>1</v>
      </c>
      <c r="H1134" s="216">
        <v>0</v>
      </c>
      <c r="I1134" s="216" t="s">
        <v>506</v>
      </c>
      <c r="J1134" s="216">
        <v>0</v>
      </c>
      <c r="K1134" s="216">
        <v>16</v>
      </c>
      <c r="L1134" s="216">
        <v>0</v>
      </c>
      <c r="M1134" s="216">
        <v>0</v>
      </c>
      <c r="N1134" s="216">
        <v>0</v>
      </c>
      <c r="O1134" s="216">
        <v>0</v>
      </c>
      <c r="P1134" s="216">
        <v>1</v>
      </c>
      <c r="Q1134" s="216">
        <v>1</v>
      </c>
      <c r="R1134" s="216">
        <v>0</v>
      </c>
      <c r="S1134" s="271" t="s">
        <v>1325</v>
      </c>
      <c r="T1134" s="271">
        <v>703</v>
      </c>
      <c r="U1134" s="275" t="s">
        <v>1158</v>
      </c>
      <c r="V1134" s="273">
        <v>45</v>
      </c>
      <c r="W1134" s="231" t="s">
        <v>505</v>
      </c>
      <c r="X1134" s="84">
        <v>0</v>
      </c>
      <c r="Y1134" s="223">
        <v>62</v>
      </c>
      <c r="Z1134" s="233">
        <v>90427</v>
      </c>
      <c r="AA1134" s="216" t="str">
        <f>U1135</f>
        <v>누적판매금액(11)</v>
      </c>
      <c r="AB1134" s="232" t="s">
        <v>505</v>
      </c>
      <c r="AC1134" s="237">
        <v>90425</v>
      </c>
    </row>
    <row r="1135" spans="2:29" s="233" customFormat="1">
      <c r="B1135" s="234">
        <v>90427</v>
      </c>
      <c r="C1135" s="233" t="s">
        <v>1320</v>
      </c>
      <c r="D1135" s="233" t="s">
        <v>1320</v>
      </c>
      <c r="E1135" s="233" t="s">
        <v>505</v>
      </c>
      <c r="F1135" s="233" t="s">
        <v>2970</v>
      </c>
      <c r="G1135" s="235">
        <v>1</v>
      </c>
      <c r="H1135" s="233">
        <v>0</v>
      </c>
      <c r="I1135" s="233" t="s">
        <v>506</v>
      </c>
      <c r="J1135" s="233">
        <v>0</v>
      </c>
      <c r="K1135" s="233">
        <v>16</v>
      </c>
      <c r="L1135" s="233">
        <v>0</v>
      </c>
      <c r="M1135" s="233">
        <v>0</v>
      </c>
      <c r="N1135" s="233">
        <v>0</v>
      </c>
      <c r="O1135" s="233">
        <v>0</v>
      </c>
      <c r="P1135" s="233">
        <v>1</v>
      </c>
      <c r="Q1135" s="233">
        <v>1</v>
      </c>
      <c r="R1135" s="233">
        <v>0</v>
      </c>
      <c r="S1135" s="271" t="s">
        <v>1325</v>
      </c>
      <c r="T1135" s="271">
        <v>703</v>
      </c>
      <c r="U1135" s="274" t="s">
        <v>1159</v>
      </c>
      <c r="V1135" s="274">
        <v>37900</v>
      </c>
      <c r="W1135" s="231" t="s">
        <v>505</v>
      </c>
      <c r="X1135" s="236">
        <v>0</v>
      </c>
      <c r="Y1135" s="223">
        <v>57</v>
      </c>
      <c r="Z1135" s="233">
        <v>90428</v>
      </c>
      <c r="AA1135" s="233" t="str">
        <f>U1136</f>
        <v>누적일반교배(21)</v>
      </c>
      <c r="AB1135" s="232" t="s">
        <v>505</v>
      </c>
      <c r="AC1135" s="237">
        <v>90426</v>
      </c>
    </row>
    <row r="1136" spans="2:29" s="216" customFormat="1">
      <c r="B1136" s="234">
        <v>90428</v>
      </c>
      <c r="C1136" s="216" t="s">
        <v>1320</v>
      </c>
      <c r="D1136" s="216" t="s">
        <v>1320</v>
      </c>
      <c r="E1136" s="216" t="s">
        <v>505</v>
      </c>
      <c r="F1136" s="233" t="s">
        <v>2971</v>
      </c>
      <c r="G1136" s="169">
        <v>1</v>
      </c>
      <c r="H1136" s="216">
        <v>0</v>
      </c>
      <c r="I1136" s="216" t="s">
        <v>506</v>
      </c>
      <c r="J1136" s="216">
        <v>0</v>
      </c>
      <c r="K1136" s="216">
        <v>16</v>
      </c>
      <c r="L1136" s="216">
        <v>0</v>
      </c>
      <c r="M1136" s="216">
        <v>0</v>
      </c>
      <c r="N1136" s="216">
        <v>0</v>
      </c>
      <c r="O1136" s="216">
        <v>0</v>
      </c>
      <c r="P1136" s="216">
        <v>1</v>
      </c>
      <c r="Q1136" s="216">
        <v>1</v>
      </c>
      <c r="R1136" s="216">
        <v>0</v>
      </c>
      <c r="S1136" s="271" t="s">
        <v>882</v>
      </c>
      <c r="T1136" s="271">
        <v>1800</v>
      </c>
      <c r="U1136" s="275" t="s">
        <v>1167</v>
      </c>
      <c r="V1136" s="273">
        <v>30</v>
      </c>
      <c r="W1136" s="231" t="s">
        <v>505</v>
      </c>
      <c r="X1136" s="84">
        <v>0</v>
      </c>
      <c r="Y1136" s="223">
        <v>58</v>
      </c>
      <c r="Z1136" s="233">
        <v>90429</v>
      </c>
      <c r="AA1136" s="216" t="str">
        <f>U1137</f>
        <v>누적배럴(18)</v>
      </c>
      <c r="AB1136" s="232" t="s">
        <v>505</v>
      </c>
      <c r="AC1136" s="237">
        <v>90427</v>
      </c>
    </row>
    <row r="1137" spans="2:29" s="216" customFormat="1">
      <c r="B1137" s="234">
        <v>90429</v>
      </c>
      <c r="C1137" s="216" t="s">
        <v>1320</v>
      </c>
      <c r="D1137" s="216" t="s">
        <v>1320</v>
      </c>
      <c r="E1137" s="216" t="s">
        <v>505</v>
      </c>
      <c r="F1137" s="233" t="s">
        <v>2972</v>
      </c>
      <c r="G1137" s="169">
        <v>1</v>
      </c>
      <c r="H1137" s="216">
        <v>0</v>
      </c>
      <c r="I1137" s="216" t="s">
        <v>506</v>
      </c>
      <c r="J1137" s="216">
        <v>0</v>
      </c>
      <c r="K1137" s="216">
        <v>16</v>
      </c>
      <c r="L1137" s="216">
        <v>0</v>
      </c>
      <c r="M1137" s="216">
        <v>0</v>
      </c>
      <c r="N1137" s="216">
        <v>0</v>
      </c>
      <c r="O1137" s="216">
        <v>0</v>
      </c>
      <c r="P1137" s="216">
        <v>1</v>
      </c>
      <c r="Q1137" s="216">
        <v>1</v>
      </c>
      <c r="R1137" s="216">
        <v>0</v>
      </c>
      <c r="S1137" s="271" t="s">
        <v>884</v>
      </c>
      <c r="T1137" s="271">
        <v>75</v>
      </c>
      <c r="U1137" s="275" t="s">
        <v>1166</v>
      </c>
      <c r="V1137" s="273">
        <v>300</v>
      </c>
      <c r="W1137" s="231" t="s">
        <v>505</v>
      </c>
      <c r="X1137" s="84">
        <v>0</v>
      </c>
      <c r="Y1137" s="223">
        <v>59</v>
      </c>
      <c r="Z1137" s="233">
        <v>90430</v>
      </c>
      <c r="AA1137" s="216" t="str">
        <f t="shared" ref="AA1137:AA1139" si="97">U1138</f>
        <v>누적건초획득(13)</v>
      </c>
      <c r="AB1137" s="232" t="s">
        <v>505</v>
      </c>
      <c r="AC1137" s="237">
        <v>90428</v>
      </c>
    </row>
    <row r="1138" spans="2:29" s="216" customFormat="1">
      <c r="B1138" s="234">
        <v>90430</v>
      </c>
      <c r="C1138" s="216" t="s">
        <v>1320</v>
      </c>
      <c r="D1138" s="216" t="s">
        <v>1320</v>
      </c>
      <c r="E1138" s="216" t="s">
        <v>505</v>
      </c>
      <c r="F1138" s="233" t="s">
        <v>2973</v>
      </c>
      <c r="G1138" s="169">
        <v>1</v>
      </c>
      <c r="H1138" s="216">
        <v>0</v>
      </c>
      <c r="I1138" s="216" t="s">
        <v>506</v>
      </c>
      <c r="J1138" s="216">
        <v>0</v>
      </c>
      <c r="K1138" s="216">
        <v>16</v>
      </c>
      <c r="L1138" s="216">
        <v>0</v>
      </c>
      <c r="M1138" s="216">
        <v>0</v>
      </c>
      <c r="N1138" s="216">
        <v>0</v>
      </c>
      <c r="O1138" s="216">
        <v>0</v>
      </c>
      <c r="P1138" s="216">
        <v>1</v>
      </c>
      <c r="Q1138" s="216">
        <v>1</v>
      </c>
      <c r="R1138" s="216">
        <v>0</v>
      </c>
      <c r="S1138" s="271" t="s">
        <v>883</v>
      </c>
      <c r="T1138" s="271">
        <v>50</v>
      </c>
      <c r="U1138" s="275" t="s">
        <v>1161</v>
      </c>
      <c r="V1138" s="273">
        <v>714</v>
      </c>
      <c r="W1138" s="231" t="s">
        <v>505</v>
      </c>
      <c r="X1138" s="84">
        <v>0</v>
      </c>
      <c r="Y1138" s="223">
        <v>60</v>
      </c>
      <c r="Z1138" s="233">
        <v>90431</v>
      </c>
      <c r="AA1138" s="216" t="str">
        <f t="shared" si="97"/>
        <v>누적하트획득(12)</v>
      </c>
      <c r="AB1138" s="232" t="s">
        <v>505</v>
      </c>
      <c r="AC1138" s="237">
        <v>90429</v>
      </c>
    </row>
    <row r="1139" spans="2:29" s="216" customFormat="1">
      <c r="B1139" s="234">
        <v>90431</v>
      </c>
      <c r="C1139" s="216" t="s">
        <v>1320</v>
      </c>
      <c r="D1139" s="216" t="s">
        <v>1320</v>
      </c>
      <c r="E1139" s="216" t="s">
        <v>505</v>
      </c>
      <c r="F1139" s="233" t="s">
        <v>2974</v>
      </c>
      <c r="G1139" s="169">
        <v>1</v>
      </c>
      <c r="H1139" s="216">
        <v>0</v>
      </c>
      <c r="I1139" s="216" t="s">
        <v>506</v>
      </c>
      <c r="J1139" s="216">
        <v>0</v>
      </c>
      <c r="K1139" s="216">
        <v>16</v>
      </c>
      <c r="L1139" s="216">
        <v>0</v>
      </c>
      <c r="M1139" s="216">
        <v>0</v>
      </c>
      <c r="N1139" s="216">
        <v>0</v>
      </c>
      <c r="O1139" s="216">
        <v>0</v>
      </c>
      <c r="P1139" s="216">
        <v>1</v>
      </c>
      <c r="Q1139" s="216">
        <v>1</v>
      </c>
      <c r="R1139" s="216">
        <v>0</v>
      </c>
      <c r="S1139" s="271" t="s">
        <v>882</v>
      </c>
      <c r="T1139" s="271">
        <v>1000</v>
      </c>
      <c r="U1139" s="275" t="s">
        <v>1160</v>
      </c>
      <c r="V1139" s="273">
        <v>50</v>
      </c>
      <c r="W1139" s="231" t="s">
        <v>505</v>
      </c>
      <c r="X1139" s="84">
        <v>0</v>
      </c>
      <c r="Y1139" s="223">
        <v>61</v>
      </c>
      <c r="Z1139" s="233">
        <v>90432</v>
      </c>
      <c r="AA1139" s="216" t="str">
        <f t="shared" si="97"/>
        <v>누적늑대잡이(1)</v>
      </c>
      <c r="AB1139" s="232" t="s">
        <v>505</v>
      </c>
      <c r="AC1139" s="237">
        <v>90430</v>
      </c>
    </row>
    <row r="1140" spans="2:29" s="216" customFormat="1">
      <c r="B1140" s="234">
        <v>90432</v>
      </c>
      <c r="C1140" s="216" t="s">
        <v>1320</v>
      </c>
      <c r="D1140" s="216" t="s">
        <v>1320</v>
      </c>
      <c r="E1140" s="216" t="s">
        <v>505</v>
      </c>
      <c r="F1140" s="233" t="s">
        <v>2975</v>
      </c>
      <c r="G1140" s="169">
        <v>1</v>
      </c>
      <c r="H1140" s="216">
        <v>0</v>
      </c>
      <c r="I1140" s="216" t="s">
        <v>506</v>
      </c>
      <c r="J1140" s="216">
        <v>0</v>
      </c>
      <c r="K1140" s="216">
        <v>16</v>
      </c>
      <c r="L1140" s="216">
        <v>0</v>
      </c>
      <c r="M1140" s="216">
        <v>0</v>
      </c>
      <c r="N1140" s="216">
        <v>0</v>
      </c>
      <c r="O1140" s="216">
        <v>0</v>
      </c>
      <c r="P1140" s="216">
        <v>1</v>
      </c>
      <c r="Q1140" s="216">
        <v>1</v>
      </c>
      <c r="R1140" s="216">
        <v>0</v>
      </c>
      <c r="S1140" s="271" t="s">
        <v>1325</v>
      </c>
      <c r="T1140" s="271">
        <v>803</v>
      </c>
      <c r="U1140" s="275" t="s">
        <v>1158</v>
      </c>
      <c r="V1140" s="273">
        <v>55</v>
      </c>
      <c r="W1140" s="231" t="s">
        <v>505</v>
      </c>
      <c r="X1140" s="84">
        <v>0</v>
      </c>
      <c r="Y1140" s="223">
        <v>62</v>
      </c>
      <c r="Z1140" s="233">
        <v>90433</v>
      </c>
      <c r="AA1140" s="216" t="str">
        <f>U1141</f>
        <v>누적판매금액(11)</v>
      </c>
      <c r="AB1140" s="232" t="s">
        <v>505</v>
      </c>
      <c r="AC1140" s="237">
        <v>90431</v>
      </c>
    </row>
    <row r="1141" spans="2:29" s="233" customFormat="1">
      <c r="B1141" s="234">
        <v>90433</v>
      </c>
      <c r="C1141" s="233" t="s">
        <v>1320</v>
      </c>
      <c r="D1141" s="233" t="s">
        <v>1320</v>
      </c>
      <c r="E1141" s="233" t="s">
        <v>505</v>
      </c>
      <c r="F1141" s="233" t="s">
        <v>2976</v>
      </c>
      <c r="G1141" s="235">
        <v>1</v>
      </c>
      <c r="H1141" s="233">
        <v>0</v>
      </c>
      <c r="I1141" s="233" t="s">
        <v>506</v>
      </c>
      <c r="J1141" s="233">
        <v>0</v>
      </c>
      <c r="K1141" s="233">
        <v>16</v>
      </c>
      <c r="L1141" s="233">
        <v>0</v>
      </c>
      <c r="M1141" s="233">
        <v>0</v>
      </c>
      <c r="N1141" s="233">
        <v>0</v>
      </c>
      <c r="O1141" s="233">
        <v>0</v>
      </c>
      <c r="P1141" s="233">
        <v>1</v>
      </c>
      <c r="Q1141" s="233">
        <v>1</v>
      </c>
      <c r="R1141" s="233">
        <v>0</v>
      </c>
      <c r="S1141" s="271" t="s">
        <v>1325</v>
      </c>
      <c r="T1141" s="271">
        <v>703</v>
      </c>
      <c r="U1141" s="274" t="s">
        <v>1159</v>
      </c>
      <c r="V1141" s="274">
        <v>20800</v>
      </c>
      <c r="W1141" s="231" t="s">
        <v>505</v>
      </c>
      <c r="X1141" s="236">
        <v>0</v>
      </c>
      <c r="Y1141" s="223">
        <v>57</v>
      </c>
      <c r="Z1141" s="233">
        <v>90434</v>
      </c>
      <c r="AA1141" s="233" t="str">
        <f>U1142</f>
        <v>누적일반교배(21)</v>
      </c>
      <c r="AB1141" s="232" t="s">
        <v>505</v>
      </c>
      <c r="AC1141" s="237">
        <v>90432</v>
      </c>
    </row>
    <row r="1142" spans="2:29" s="216" customFormat="1">
      <c r="B1142" s="234">
        <v>90434</v>
      </c>
      <c r="C1142" s="216" t="s">
        <v>1320</v>
      </c>
      <c r="D1142" s="216" t="s">
        <v>1320</v>
      </c>
      <c r="E1142" s="216" t="s">
        <v>505</v>
      </c>
      <c r="F1142" s="233" t="s">
        <v>2977</v>
      </c>
      <c r="G1142" s="169">
        <v>1</v>
      </c>
      <c r="H1142" s="216">
        <v>0</v>
      </c>
      <c r="I1142" s="216" t="s">
        <v>506</v>
      </c>
      <c r="J1142" s="216">
        <v>0</v>
      </c>
      <c r="K1142" s="216">
        <v>16</v>
      </c>
      <c r="L1142" s="216">
        <v>0</v>
      </c>
      <c r="M1142" s="216">
        <v>0</v>
      </c>
      <c r="N1142" s="216">
        <v>0</v>
      </c>
      <c r="O1142" s="216">
        <v>0</v>
      </c>
      <c r="P1142" s="216">
        <v>1</v>
      </c>
      <c r="Q1142" s="216">
        <v>1</v>
      </c>
      <c r="R1142" s="216">
        <v>0</v>
      </c>
      <c r="S1142" s="271" t="s">
        <v>882</v>
      </c>
      <c r="T1142" s="271">
        <v>1500</v>
      </c>
      <c r="U1142" s="275" t="s">
        <v>1167</v>
      </c>
      <c r="V1142" s="273">
        <v>25</v>
      </c>
      <c r="W1142" s="231" t="s">
        <v>505</v>
      </c>
      <c r="X1142" s="84">
        <v>0</v>
      </c>
      <c r="Y1142" s="223">
        <v>58</v>
      </c>
      <c r="Z1142" s="233">
        <v>90435</v>
      </c>
      <c r="AA1142" s="216" t="str">
        <f>U1143</f>
        <v>누적배럴(18)</v>
      </c>
      <c r="AB1142" s="232" t="s">
        <v>505</v>
      </c>
      <c r="AC1142" s="237">
        <v>90433</v>
      </c>
    </row>
    <row r="1143" spans="2:29" s="216" customFormat="1">
      <c r="B1143" s="234">
        <v>90435</v>
      </c>
      <c r="C1143" s="216" t="s">
        <v>1320</v>
      </c>
      <c r="D1143" s="216" t="s">
        <v>1320</v>
      </c>
      <c r="E1143" s="216" t="s">
        <v>505</v>
      </c>
      <c r="F1143" s="233" t="s">
        <v>2978</v>
      </c>
      <c r="G1143" s="169">
        <v>1</v>
      </c>
      <c r="H1143" s="216">
        <v>0</v>
      </c>
      <c r="I1143" s="216" t="s">
        <v>506</v>
      </c>
      <c r="J1143" s="216">
        <v>0</v>
      </c>
      <c r="K1143" s="216">
        <v>16</v>
      </c>
      <c r="L1143" s="216">
        <v>0</v>
      </c>
      <c r="M1143" s="216">
        <v>0</v>
      </c>
      <c r="N1143" s="216">
        <v>0</v>
      </c>
      <c r="O1143" s="216">
        <v>0</v>
      </c>
      <c r="P1143" s="216">
        <v>1</v>
      </c>
      <c r="Q1143" s="216">
        <v>1</v>
      </c>
      <c r="R1143" s="216">
        <v>0</v>
      </c>
      <c r="S1143" s="271" t="s">
        <v>884</v>
      </c>
      <c r="T1143" s="271">
        <v>90</v>
      </c>
      <c r="U1143" s="275" t="s">
        <v>3561</v>
      </c>
      <c r="V1143" s="273">
        <v>350</v>
      </c>
      <c r="W1143" s="231" t="s">
        <v>505</v>
      </c>
      <c r="X1143" s="84">
        <v>0</v>
      </c>
      <c r="Y1143" s="223">
        <v>59</v>
      </c>
      <c r="Z1143" s="233">
        <v>90436</v>
      </c>
      <c r="AA1143" s="216" t="str">
        <f t="shared" ref="AA1143:AA1145" si="98">U1144</f>
        <v>누적건초획득(13)</v>
      </c>
      <c r="AB1143" s="232" t="s">
        <v>505</v>
      </c>
      <c r="AC1143" s="237">
        <v>90434</v>
      </c>
    </row>
    <row r="1144" spans="2:29" s="216" customFormat="1">
      <c r="B1144" s="234">
        <v>90436</v>
      </c>
      <c r="C1144" s="216" t="s">
        <v>1320</v>
      </c>
      <c r="D1144" s="216" t="s">
        <v>1320</v>
      </c>
      <c r="E1144" s="216" t="s">
        <v>505</v>
      </c>
      <c r="F1144" s="233" t="s">
        <v>2979</v>
      </c>
      <c r="G1144" s="169">
        <v>1</v>
      </c>
      <c r="H1144" s="216">
        <v>0</v>
      </c>
      <c r="I1144" s="216" t="s">
        <v>506</v>
      </c>
      <c r="J1144" s="216">
        <v>0</v>
      </c>
      <c r="K1144" s="216">
        <v>16</v>
      </c>
      <c r="L1144" s="216">
        <v>0</v>
      </c>
      <c r="M1144" s="216">
        <v>0</v>
      </c>
      <c r="N1144" s="216">
        <v>0</v>
      </c>
      <c r="O1144" s="216">
        <v>0</v>
      </c>
      <c r="P1144" s="216">
        <v>1</v>
      </c>
      <c r="Q1144" s="216">
        <v>1</v>
      </c>
      <c r="R1144" s="216">
        <v>0</v>
      </c>
      <c r="S1144" s="271" t="s">
        <v>883</v>
      </c>
      <c r="T1144" s="271">
        <v>55</v>
      </c>
      <c r="U1144" s="275" t="s">
        <v>1161</v>
      </c>
      <c r="V1144" s="273">
        <v>785</v>
      </c>
      <c r="W1144" s="231" t="s">
        <v>505</v>
      </c>
      <c r="X1144" s="84">
        <v>0</v>
      </c>
      <c r="Y1144" s="223">
        <v>60</v>
      </c>
      <c r="Z1144" s="233">
        <v>90437</v>
      </c>
      <c r="AA1144" s="216" t="str">
        <f t="shared" si="98"/>
        <v>누적하트획득(12)</v>
      </c>
      <c r="AB1144" s="232" t="s">
        <v>505</v>
      </c>
      <c r="AC1144" s="237">
        <v>90435</v>
      </c>
    </row>
    <row r="1145" spans="2:29" s="216" customFormat="1">
      <c r="B1145" s="234">
        <v>90437</v>
      </c>
      <c r="C1145" s="216" t="s">
        <v>1320</v>
      </c>
      <c r="D1145" s="216" t="s">
        <v>1320</v>
      </c>
      <c r="E1145" s="216" t="s">
        <v>505</v>
      </c>
      <c r="F1145" s="233" t="s">
        <v>2980</v>
      </c>
      <c r="G1145" s="169">
        <v>1</v>
      </c>
      <c r="H1145" s="216">
        <v>0</v>
      </c>
      <c r="I1145" s="216" t="s">
        <v>506</v>
      </c>
      <c r="J1145" s="216">
        <v>0</v>
      </c>
      <c r="K1145" s="216">
        <v>16</v>
      </c>
      <c r="L1145" s="216">
        <v>0</v>
      </c>
      <c r="M1145" s="216">
        <v>0</v>
      </c>
      <c r="N1145" s="216">
        <v>0</v>
      </c>
      <c r="O1145" s="216">
        <v>0</v>
      </c>
      <c r="P1145" s="216">
        <v>1</v>
      </c>
      <c r="Q1145" s="216">
        <v>1</v>
      </c>
      <c r="R1145" s="216">
        <v>0</v>
      </c>
      <c r="S1145" s="271" t="s">
        <v>882</v>
      </c>
      <c r="T1145" s="271">
        <v>600</v>
      </c>
      <c r="U1145" s="275" t="s">
        <v>1160</v>
      </c>
      <c r="V1145" s="276">
        <v>30</v>
      </c>
      <c r="W1145" s="231" t="s">
        <v>505</v>
      </c>
      <c r="X1145" s="84">
        <v>0</v>
      </c>
      <c r="Y1145" s="223">
        <v>61</v>
      </c>
      <c r="Z1145" s="233">
        <v>90438</v>
      </c>
      <c r="AA1145" s="216" t="str">
        <f t="shared" si="98"/>
        <v>누적늑대잡이(1)</v>
      </c>
      <c r="AB1145" s="232" t="s">
        <v>505</v>
      </c>
      <c r="AC1145" s="237">
        <v>90436</v>
      </c>
    </row>
    <row r="1146" spans="2:29" s="216" customFormat="1">
      <c r="B1146" s="234">
        <v>90438</v>
      </c>
      <c r="C1146" s="216" t="s">
        <v>1320</v>
      </c>
      <c r="D1146" s="216" t="s">
        <v>1320</v>
      </c>
      <c r="E1146" s="216" t="s">
        <v>505</v>
      </c>
      <c r="F1146" s="233" t="s">
        <v>2981</v>
      </c>
      <c r="G1146" s="169">
        <v>1</v>
      </c>
      <c r="H1146" s="216">
        <v>0</v>
      </c>
      <c r="I1146" s="216" t="s">
        <v>506</v>
      </c>
      <c r="J1146" s="216">
        <v>0</v>
      </c>
      <c r="K1146" s="216">
        <v>16</v>
      </c>
      <c r="L1146" s="216">
        <v>0</v>
      </c>
      <c r="M1146" s="216">
        <v>0</v>
      </c>
      <c r="N1146" s="216">
        <v>0</v>
      </c>
      <c r="O1146" s="216">
        <v>0</v>
      </c>
      <c r="P1146" s="216">
        <v>1</v>
      </c>
      <c r="Q1146" s="216">
        <v>1</v>
      </c>
      <c r="R1146" s="216">
        <v>0</v>
      </c>
      <c r="S1146" s="271" t="s">
        <v>1325</v>
      </c>
      <c r="T1146" s="271">
        <v>803</v>
      </c>
      <c r="U1146" s="275" t="s">
        <v>1158</v>
      </c>
      <c r="V1146" s="273">
        <v>60</v>
      </c>
      <c r="W1146" s="231" t="s">
        <v>505</v>
      </c>
      <c r="X1146" s="84">
        <v>0</v>
      </c>
      <c r="Y1146" s="223">
        <v>62</v>
      </c>
      <c r="Z1146" s="233">
        <v>90439</v>
      </c>
      <c r="AA1146" s="216" t="str">
        <f>U1147</f>
        <v>누적판매금액(11)</v>
      </c>
      <c r="AB1146" s="232" t="s">
        <v>505</v>
      </c>
      <c r="AC1146" s="237">
        <v>90437</v>
      </c>
    </row>
    <row r="1147" spans="2:29" s="233" customFormat="1">
      <c r="B1147" s="234">
        <v>90439</v>
      </c>
      <c r="C1147" s="233" t="s">
        <v>1320</v>
      </c>
      <c r="D1147" s="233" t="s">
        <v>1320</v>
      </c>
      <c r="E1147" s="233" t="s">
        <v>505</v>
      </c>
      <c r="F1147" s="233" t="s">
        <v>2982</v>
      </c>
      <c r="G1147" s="235">
        <v>1</v>
      </c>
      <c r="H1147" s="233">
        <v>0</v>
      </c>
      <c r="I1147" s="233" t="s">
        <v>506</v>
      </c>
      <c r="J1147" s="233">
        <v>0</v>
      </c>
      <c r="K1147" s="233">
        <v>16</v>
      </c>
      <c r="L1147" s="233">
        <v>0</v>
      </c>
      <c r="M1147" s="233">
        <v>0</v>
      </c>
      <c r="N1147" s="233">
        <v>0</v>
      </c>
      <c r="O1147" s="233">
        <v>0</v>
      </c>
      <c r="P1147" s="233">
        <v>1</v>
      </c>
      <c r="Q1147" s="233">
        <v>1</v>
      </c>
      <c r="R1147" s="233">
        <v>0</v>
      </c>
      <c r="S1147" s="271" t="s">
        <v>1325</v>
      </c>
      <c r="T1147" s="271">
        <v>703</v>
      </c>
      <c r="U1147" s="274" t="s">
        <v>1159</v>
      </c>
      <c r="V1147" s="274">
        <v>25800</v>
      </c>
      <c r="W1147" s="231" t="s">
        <v>505</v>
      </c>
      <c r="X1147" s="236">
        <v>0</v>
      </c>
      <c r="Y1147" s="223">
        <v>57</v>
      </c>
      <c r="Z1147" s="233">
        <v>90440</v>
      </c>
      <c r="AA1147" s="233" t="str">
        <f>U1148</f>
        <v>누적일반교배(21)</v>
      </c>
      <c r="AB1147" s="232" t="s">
        <v>505</v>
      </c>
      <c r="AC1147" s="237">
        <v>90438</v>
      </c>
    </row>
    <row r="1148" spans="2:29" s="216" customFormat="1">
      <c r="B1148" s="234">
        <v>90440</v>
      </c>
      <c r="C1148" s="216" t="s">
        <v>1320</v>
      </c>
      <c r="D1148" s="216" t="s">
        <v>1320</v>
      </c>
      <c r="E1148" s="216" t="s">
        <v>505</v>
      </c>
      <c r="F1148" s="233" t="s">
        <v>2983</v>
      </c>
      <c r="G1148" s="169">
        <v>1</v>
      </c>
      <c r="H1148" s="216">
        <v>0</v>
      </c>
      <c r="I1148" s="216" t="s">
        <v>506</v>
      </c>
      <c r="J1148" s="216">
        <v>0</v>
      </c>
      <c r="K1148" s="216">
        <v>16</v>
      </c>
      <c r="L1148" s="216">
        <v>0</v>
      </c>
      <c r="M1148" s="216">
        <v>0</v>
      </c>
      <c r="N1148" s="216">
        <v>0</v>
      </c>
      <c r="O1148" s="216">
        <v>0</v>
      </c>
      <c r="P1148" s="216">
        <v>1</v>
      </c>
      <c r="Q1148" s="216">
        <v>1</v>
      </c>
      <c r="R1148" s="216">
        <v>0</v>
      </c>
      <c r="S1148" s="271" t="s">
        <v>882</v>
      </c>
      <c r="T1148" s="271">
        <v>500</v>
      </c>
      <c r="U1148" s="275" t="s">
        <v>1167</v>
      </c>
      <c r="V1148" s="273">
        <v>7</v>
      </c>
      <c r="W1148" s="231" t="s">
        <v>505</v>
      </c>
      <c r="X1148" s="84">
        <v>0</v>
      </c>
      <c r="Y1148" s="223">
        <v>58</v>
      </c>
      <c r="Z1148" s="233">
        <v>90441</v>
      </c>
      <c r="AA1148" s="216" t="str">
        <f>U1149</f>
        <v>누적배럴(18)</v>
      </c>
      <c r="AB1148" s="232" t="s">
        <v>505</v>
      </c>
      <c r="AC1148" s="237">
        <v>90439</v>
      </c>
    </row>
    <row r="1149" spans="2:29" s="216" customFormat="1">
      <c r="B1149" s="234">
        <v>90441</v>
      </c>
      <c r="C1149" s="216" t="s">
        <v>1320</v>
      </c>
      <c r="D1149" s="216" t="s">
        <v>1320</v>
      </c>
      <c r="E1149" s="216" t="s">
        <v>505</v>
      </c>
      <c r="F1149" s="233" t="s">
        <v>2984</v>
      </c>
      <c r="G1149" s="169">
        <v>1</v>
      </c>
      <c r="H1149" s="216">
        <v>0</v>
      </c>
      <c r="I1149" s="216" t="s">
        <v>506</v>
      </c>
      <c r="J1149" s="216">
        <v>0</v>
      </c>
      <c r="K1149" s="216">
        <v>16</v>
      </c>
      <c r="L1149" s="216">
        <v>0</v>
      </c>
      <c r="M1149" s="216">
        <v>0</v>
      </c>
      <c r="N1149" s="216">
        <v>0</v>
      </c>
      <c r="O1149" s="216">
        <v>0</v>
      </c>
      <c r="P1149" s="216">
        <v>1</v>
      </c>
      <c r="Q1149" s="216">
        <v>1</v>
      </c>
      <c r="R1149" s="216">
        <v>0</v>
      </c>
      <c r="S1149" s="271" t="s">
        <v>1325</v>
      </c>
      <c r="T1149" s="271">
        <v>803</v>
      </c>
      <c r="U1149" s="275" t="s">
        <v>1166</v>
      </c>
      <c r="V1149" s="273">
        <v>400</v>
      </c>
      <c r="W1149" s="231" t="s">
        <v>505</v>
      </c>
      <c r="X1149" s="84">
        <v>0</v>
      </c>
      <c r="Y1149" s="223">
        <v>59</v>
      </c>
      <c r="Z1149" s="233">
        <v>90442</v>
      </c>
      <c r="AA1149" s="216" t="str">
        <f t="shared" ref="AA1149:AA1151" si="99">U1150</f>
        <v>누적건초획득(13)</v>
      </c>
      <c r="AB1149" s="232" t="s">
        <v>505</v>
      </c>
      <c r="AC1149" s="237">
        <v>90440</v>
      </c>
    </row>
    <row r="1150" spans="2:29" s="216" customFormat="1">
      <c r="B1150" s="234">
        <v>90442</v>
      </c>
      <c r="C1150" s="216" t="s">
        <v>1320</v>
      </c>
      <c r="D1150" s="216" t="s">
        <v>1320</v>
      </c>
      <c r="E1150" s="216" t="s">
        <v>505</v>
      </c>
      <c r="F1150" s="233" t="s">
        <v>2985</v>
      </c>
      <c r="G1150" s="169">
        <v>1</v>
      </c>
      <c r="H1150" s="216">
        <v>0</v>
      </c>
      <c r="I1150" s="216" t="s">
        <v>506</v>
      </c>
      <c r="J1150" s="216">
        <v>0</v>
      </c>
      <c r="K1150" s="216">
        <v>16</v>
      </c>
      <c r="L1150" s="216">
        <v>0</v>
      </c>
      <c r="M1150" s="216">
        <v>0</v>
      </c>
      <c r="N1150" s="216">
        <v>0</v>
      </c>
      <c r="O1150" s="216">
        <v>0</v>
      </c>
      <c r="P1150" s="216">
        <v>1</v>
      </c>
      <c r="Q1150" s="216">
        <v>1</v>
      </c>
      <c r="R1150" s="216">
        <v>0</v>
      </c>
      <c r="S1150" s="271" t="s">
        <v>882</v>
      </c>
      <c r="T1150" s="271">
        <v>1000</v>
      </c>
      <c r="U1150" s="275" t="s">
        <v>1161</v>
      </c>
      <c r="V1150" s="273">
        <v>857</v>
      </c>
      <c r="W1150" s="231" t="s">
        <v>505</v>
      </c>
      <c r="X1150" s="84">
        <v>0</v>
      </c>
      <c r="Y1150" s="223">
        <v>60</v>
      </c>
      <c r="Z1150" s="233">
        <v>90443</v>
      </c>
      <c r="AA1150" s="216" t="str">
        <f t="shared" si="99"/>
        <v>누적하트획득(12)</v>
      </c>
      <c r="AB1150" s="232" t="s">
        <v>505</v>
      </c>
      <c r="AC1150" s="237">
        <v>90441</v>
      </c>
    </row>
    <row r="1151" spans="2:29" s="216" customFormat="1">
      <c r="B1151" s="234">
        <v>90443</v>
      </c>
      <c r="C1151" s="216" t="s">
        <v>1320</v>
      </c>
      <c r="D1151" s="216" t="s">
        <v>1320</v>
      </c>
      <c r="E1151" s="216" t="s">
        <v>505</v>
      </c>
      <c r="F1151" s="233" t="s">
        <v>2986</v>
      </c>
      <c r="G1151" s="169">
        <v>1</v>
      </c>
      <c r="H1151" s="216">
        <v>0</v>
      </c>
      <c r="I1151" s="216" t="s">
        <v>506</v>
      </c>
      <c r="J1151" s="216">
        <v>0</v>
      </c>
      <c r="K1151" s="216">
        <v>16</v>
      </c>
      <c r="L1151" s="216">
        <v>0</v>
      </c>
      <c r="M1151" s="216">
        <v>0</v>
      </c>
      <c r="N1151" s="216">
        <v>0</v>
      </c>
      <c r="O1151" s="216">
        <v>0</v>
      </c>
      <c r="P1151" s="216">
        <v>1</v>
      </c>
      <c r="Q1151" s="216">
        <v>1</v>
      </c>
      <c r="R1151" s="216">
        <v>0</v>
      </c>
      <c r="S1151" s="271" t="s">
        <v>882</v>
      </c>
      <c r="T1151" s="271">
        <v>800</v>
      </c>
      <c r="U1151" s="275" t="s">
        <v>1160</v>
      </c>
      <c r="V1151" s="276">
        <v>40</v>
      </c>
      <c r="W1151" s="231" t="s">
        <v>505</v>
      </c>
      <c r="X1151" s="84">
        <v>0</v>
      </c>
      <c r="Y1151" s="223">
        <v>61</v>
      </c>
      <c r="Z1151" s="233">
        <v>90444</v>
      </c>
      <c r="AA1151" s="216" t="str">
        <f t="shared" si="99"/>
        <v>누적늑대잡이(1)</v>
      </c>
      <c r="AB1151" s="232" t="s">
        <v>505</v>
      </c>
      <c r="AC1151" s="237">
        <v>90442</v>
      </c>
    </row>
    <row r="1152" spans="2:29" s="216" customFormat="1">
      <c r="B1152" s="234">
        <v>90444</v>
      </c>
      <c r="C1152" s="216" t="s">
        <v>1320</v>
      </c>
      <c r="D1152" s="216" t="s">
        <v>1320</v>
      </c>
      <c r="E1152" s="216" t="s">
        <v>505</v>
      </c>
      <c r="F1152" s="233" t="s">
        <v>2987</v>
      </c>
      <c r="G1152" s="169">
        <v>1</v>
      </c>
      <c r="H1152" s="216">
        <v>0</v>
      </c>
      <c r="I1152" s="216" t="s">
        <v>506</v>
      </c>
      <c r="J1152" s="216">
        <v>0</v>
      </c>
      <c r="K1152" s="216">
        <v>16</v>
      </c>
      <c r="L1152" s="216">
        <v>0</v>
      </c>
      <c r="M1152" s="216">
        <v>0</v>
      </c>
      <c r="N1152" s="216">
        <v>0</v>
      </c>
      <c r="O1152" s="216">
        <v>0</v>
      </c>
      <c r="P1152" s="216">
        <v>1</v>
      </c>
      <c r="Q1152" s="216">
        <v>1</v>
      </c>
      <c r="R1152" s="216">
        <v>0</v>
      </c>
      <c r="S1152" s="271" t="s">
        <v>883</v>
      </c>
      <c r="T1152" s="271">
        <v>60</v>
      </c>
      <c r="U1152" s="275" t="s">
        <v>1158</v>
      </c>
      <c r="V1152" s="273">
        <v>70</v>
      </c>
      <c r="W1152" s="231" t="s">
        <v>505</v>
      </c>
      <c r="X1152" s="84">
        <v>0</v>
      </c>
      <c r="Y1152" s="223">
        <v>62</v>
      </c>
      <c r="Z1152" s="233">
        <v>90445</v>
      </c>
      <c r="AA1152" s="216" t="str">
        <f>U1153</f>
        <v>누적판매금액(11)</v>
      </c>
      <c r="AB1152" s="232" t="s">
        <v>505</v>
      </c>
      <c r="AC1152" s="237">
        <v>90443</v>
      </c>
    </row>
    <row r="1153" spans="2:29" s="233" customFormat="1">
      <c r="B1153" s="234">
        <v>90445</v>
      </c>
      <c r="C1153" s="233" t="s">
        <v>1320</v>
      </c>
      <c r="D1153" s="233" t="s">
        <v>1320</v>
      </c>
      <c r="E1153" s="233" t="s">
        <v>505</v>
      </c>
      <c r="F1153" s="233" t="s">
        <v>2988</v>
      </c>
      <c r="G1153" s="235">
        <v>1</v>
      </c>
      <c r="H1153" s="233">
        <v>0</v>
      </c>
      <c r="I1153" s="233" t="s">
        <v>506</v>
      </c>
      <c r="J1153" s="233">
        <v>0</v>
      </c>
      <c r="K1153" s="233">
        <v>16</v>
      </c>
      <c r="L1153" s="233">
        <v>0</v>
      </c>
      <c r="M1153" s="233">
        <v>0</v>
      </c>
      <c r="N1153" s="233">
        <v>0</v>
      </c>
      <c r="O1153" s="233">
        <v>0</v>
      </c>
      <c r="P1153" s="233">
        <v>1</v>
      </c>
      <c r="Q1153" s="233">
        <v>1</v>
      </c>
      <c r="R1153" s="233">
        <v>0</v>
      </c>
      <c r="S1153" s="271" t="s">
        <v>1325</v>
      </c>
      <c r="T1153" s="271">
        <v>703</v>
      </c>
      <c r="U1153" s="274" t="s">
        <v>1159</v>
      </c>
      <c r="V1153" s="274">
        <v>27200</v>
      </c>
      <c r="W1153" s="231" t="s">
        <v>505</v>
      </c>
      <c r="X1153" s="236">
        <v>0</v>
      </c>
      <c r="Y1153" s="223">
        <v>57</v>
      </c>
      <c r="Z1153" s="233">
        <v>90446</v>
      </c>
      <c r="AA1153" s="233" t="str">
        <f>U1154</f>
        <v>누적일반교배(21)</v>
      </c>
      <c r="AB1153" s="232" t="s">
        <v>505</v>
      </c>
      <c r="AC1153" s="237">
        <v>90444</v>
      </c>
    </row>
    <row r="1154" spans="2:29" s="216" customFormat="1">
      <c r="B1154" s="234">
        <v>90446</v>
      </c>
      <c r="C1154" s="216" t="s">
        <v>1320</v>
      </c>
      <c r="D1154" s="216" t="s">
        <v>1320</v>
      </c>
      <c r="E1154" s="216" t="s">
        <v>505</v>
      </c>
      <c r="F1154" s="233" t="s">
        <v>2989</v>
      </c>
      <c r="G1154" s="169">
        <v>1</v>
      </c>
      <c r="H1154" s="216">
        <v>0</v>
      </c>
      <c r="I1154" s="216" t="s">
        <v>506</v>
      </c>
      <c r="J1154" s="216">
        <v>0</v>
      </c>
      <c r="K1154" s="216">
        <v>16</v>
      </c>
      <c r="L1154" s="216">
        <v>0</v>
      </c>
      <c r="M1154" s="216">
        <v>0</v>
      </c>
      <c r="N1154" s="216">
        <v>0</v>
      </c>
      <c r="O1154" s="216">
        <v>0</v>
      </c>
      <c r="P1154" s="216">
        <v>1</v>
      </c>
      <c r="Q1154" s="216">
        <v>1</v>
      </c>
      <c r="R1154" s="216">
        <v>0</v>
      </c>
      <c r="S1154" s="271" t="s">
        <v>882</v>
      </c>
      <c r="T1154" s="271">
        <v>900</v>
      </c>
      <c r="U1154" s="275" t="s">
        <v>1167</v>
      </c>
      <c r="V1154" s="273">
        <v>15</v>
      </c>
      <c r="W1154" s="231" t="s">
        <v>505</v>
      </c>
      <c r="X1154" s="84">
        <v>0</v>
      </c>
      <c r="Y1154" s="223">
        <v>58</v>
      </c>
      <c r="Z1154" s="233">
        <v>90447</v>
      </c>
      <c r="AA1154" s="216" t="str">
        <f>U1155</f>
        <v>누적배럴(18)</v>
      </c>
      <c r="AB1154" s="232" t="s">
        <v>505</v>
      </c>
      <c r="AC1154" s="237">
        <v>90445</v>
      </c>
    </row>
    <row r="1155" spans="2:29" s="216" customFormat="1">
      <c r="B1155" s="234">
        <v>90447</v>
      </c>
      <c r="C1155" s="216" t="s">
        <v>1320</v>
      </c>
      <c r="D1155" s="216" t="s">
        <v>1320</v>
      </c>
      <c r="E1155" s="216" t="s">
        <v>505</v>
      </c>
      <c r="F1155" s="233" t="s">
        <v>2990</v>
      </c>
      <c r="G1155" s="169">
        <v>1</v>
      </c>
      <c r="H1155" s="216">
        <v>0</v>
      </c>
      <c r="I1155" s="216" t="s">
        <v>506</v>
      </c>
      <c r="J1155" s="216">
        <v>0</v>
      </c>
      <c r="K1155" s="216">
        <v>16</v>
      </c>
      <c r="L1155" s="216">
        <v>0</v>
      </c>
      <c r="M1155" s="216">
        <v>0</v>
      </c>
      <c r="N1155" s="216">
        <v>0</v>
      </c>
      <c r="O1155" s="216">
        <v>0</v>
      </c>
      <c r="P1155" s="216">
        <v>1</v>
      </c>
      <c r="Q1155" s="216">
        <v>1</v>
      </c>
      <c r="R1155" s="216">
        <v>0</v>
      </c>
      <c r="S1155" s="271" t="s">
        <v>1325</v>
      </c>
      <c r="T1155" s="271">
        <v>803</v>
      </c>
      <c r="U1155" s="275" t="s">
        <v>1166</v>
      </c>
      <c r="V1155" s="273">
        <v>150</v>
      </c>
      <c r="W1155" s="231" t="s">
        <v>505</v>
      </c>
      <c r="X1155" s="84">
        <v>0</v>
      </c>
      <c r="Y1155" s="223">
        <v>59</v>
      </c>
      <c r="Z1155" s="233">
        <v>90448</v>
      </c>
      <c r="AA1155" s="216" t="str">
        <f t="shared" ref="AA1155:AA1157" si="100">U1156</f>
        <v>누적건초획득(13)</v>
      </c>
      <c r="AB1155" s="232" t="s">
        <v>505</v>
      </c>
      <c r="AC1155" s="237">
        <v>90446</v>
      </c>
    </row>
    <row r="1156" spans="2:29" s="216" customFormat="1">
      <c r="B1156" s="234">
        <v>90448</v>
      </c>
      <c r="C1156" s="216" t="s">
        <v>1320</v>
      </c>
      <c r="D1156" s="216" t="s">
        <v>1320</v>
      </c>
      <c r="E1156" s="216" t="s">
        <v>505</v>
      </c>
      <c r="F1156" s="233" t="s">
        <v>2991</v>
      </c>
      <c r="G1156" s="169">
        <v>1</v>
      </c>
      <c r="H1156" s="216">
        <v>0</v>
      </c>
      <c r="I1156" s="216" t="s">
        <v>506</v>
      </c>
      <c r="J1156" s="216">
        <v>0</v>
      </c>
      <c r="K1156" s="216">
        <v>16</v>
      </c>
      <c r="L1156" s="216">
        <v>0</v>
      </c>
      <c r="M1156" s="216">
        <v>0</v>
      </c>
      <c r="N1156" s="216">
        <v>0</v>
      </c>
      <c r="O1156" s="216">
        <v>0</v>
      </c>
      <c r="P1156" s="216">
        <v>1</v>
      </c>
      <c r="Q1156" s="216">
        <v>1</v>
      </c>
      <c r="R1156" s="216">
        <v>0</v>
      </c>
      <c r="S1156" s="271" t="s">
        <v>882</v>
      </c>
      <c r="T1156" s="271">
        <v>500</v>
      </c>
      <c r="U1156" s="275" t="s">
        <v>1161</v>
      </c>
      <c r="V1156" s="273">
        <v>428</v>
      </c>
      <c r="W1156" s="231" t="s">
        <v>505</v>
      </c>
      <c r="X1156" s="84">
        <v>0</v>
      </c>
      <c r="Y1156" s="223">
        <v>60</v>
      </c>
      <c r="Z1156" s="233">
        <v>90449</v>
      </c>
      <c r="AA1156" s="216" t="str">
        <f t="shared" si="100"/>
        <v>누적하트획득(12)</v>
      </c>
      <c r="AB1156" s="232" t="s">
        <v>505</v>
      </c>
      <c r="AC1156" s="237">
        <v>90447</v>
      </c>
    </row>
    <row r="1157" spans="2:29" s="216" customFormat="1">
      <c r="B1157" s="234">
        <v>90449</v>
      </c>
      <c r="C1157" s="216" t="s">
        <v>1320</v>
      </c>
      <c r="D1157" s="216" t="s">
        <v>1320</v>
      </c>
      <c r="E1157" s="216" t="s">
        <v>505</v>
      </c>
      <c r="F1157" s="233" t="s">
        <v>2992</v>
      </c>
      <c r="G1157" s="169">
        <v>1</v>
      </c>
      <c r="H1157" s="216">
        <v>0</v>
      </c>
      <c r="I1157" s="216" t="s">
        <v>506</v>
      </c>
      <c r="J1157" s="216">
        <v>0</v>
      </c>
      <c r="K1157" s="216">
        <v>16</v>
      </c>
      <c r="L1157" s="216">
        <v>0</v>
      </c>
      <c r="M1157" s="216">
        <v>0</v>
      </c>
      <c r="N1157" s="216">
        <v>0</v>
      </c>
      <c r="O1157" s="216">
        <v>0</v>
      </c>
      <c r="P1157" s="216">
        <v>1</v>
      </c>
      <c r="Q1157" s="216">
        <v>1</v>
      </c>
      <c r="R1157" s="216">
        <v>0</v>
      </c>
      <c r="S1157" s="271" t="s">
        <v>882</v>
      </c>
      <c r="T1157" s="271">
        <v>800</v>
      </c>
      <c r="U1157" s="275" t="s">
        <v>1160</v>
      </c>
      <c r="V1157" s="276">
        <v>40</v>
      </c>
      <c r="W1157" s="231" t="s">
        <v>505</v>
      </c>
      <c r="X1157" s="84">
        <v>0</v>
      </c>
      <c r="Y1157" s="223">
        <v>61</v>
      </c>
      <c r="Z1157" s="233">
        <v>90450</v>
      </c>
      <c r="AA1157" s="216" t="str">
        <f t="shared" si="100"/>
        <v>누적늑대잡이(1)</v>
      </c>
      <c r="AB1157" s="232" t="s">
        <v>505</v>
      </c>
      <c r="AC1157" s="237">
        <v>90448</v>
      </c>
    </row>
    <row r="1158" spans="2:29" s="216" customFormat="1">
      <c r="B1158" s="234">
        <v>90450</v>
      </c>
      <c r="C1158" s="216" t="s">
        <v>1320</v>
      </c>
      <c r="D1158" s="216" t="s">
        <v>1320</v>
      </c>
      <c r="E1158" s="216" t="s">
        <v>505</v>
      </c>
      <c r="F1158" s="233" t="s">
        <v>2993</v>
      </c>
      <c r="G1158" s="169">
        <v>1</v>
      </c>
      <c r="H1158" s="216">
        <v>0</v>
      </c>
      <c r="I1158" s="216" t="s">
        <v>506</v>
      </c>
      <c r="J1158" s="216">
        <v>0</v>
      </c>
      <c r="K1158" s="216">
        <v>16</v>
      </c>
      <c r="L1158" s="216">
        <v>0</v>
      </c>
      <c r="M1158" s="216">
        <v>0</v>
      </c>
      <c r="N1158" s="216">
        <v>0</v>
      </c>
      <c r="O1158" s="216">
        <v>0</v>
      </c>
      <c r="P1158" s="216">
        <v>1</v>
      </c>
      <c r="Q1158" s="216">
        <v>1</v>
      </c>
      <c r="R1158" s="216">
        <v>0</v>
      </c>
      <c r="S1158" s="271" t="s">
        <v>883</v>
      </c>
      <c r="T1158" s="271">
        <v>20</v>
      </c>
      <c r="U1158" s="275" t="s">
        <v>1158</v>
      </c>
      <c r="V1158" s="273">
        <v>25</v>
      </c>
      <c r="W1158" s="231" t="s">
        <v>505</v>
      </c>
      <c r="X1158" s="84">
        <v>0</v>
      </c>
      <c r="Y1158" s="223">
        <v>62</v>
      </c>
      <c r="Z1158" s="233">
        <v>90451</v>
      </c>
      <c r="AA1158" s="216" t="str">
        <f>U1159</f>
        <v>누적판매금액(11)</v>
      </c>
      <c r="AB1158" s="232" t="s">
        <v>505</v>
      </c>
      <c r="AC1158" s="237">
        <v>90449</v>
      </c>
    </row>
    <row r="1159" spans="2:29" s="233" customFormat="1">
      <c r="B1159" s="234">
        <v>90451</v>
      </c>
      <c r="C1159" s="233" t="s">
        <v>1320</v>
      </c>
      <c r="D1159" s="233" t="s">
        <v>1320</v>
      </c>
      <c r="E1159" s="233" t="s">
        <v>505</v>
      </c>
      <c r="F1159" s="233" t="s">
        <v>2994</v>
      </c>
      <c r="G1159" s="235">
        <v>1</v>
      </c>
      <c r="H1159" s="233">
        <v>0</v>
      </c>
      <c r="I1159" s="233" t="s">
        <v>506</v>
      </c>
      <c r="J1159" s="233">
        <v>0</v>
      </c>
      <c r="K1159" s="233">
        <v>16</v>
      </c>
      <c r="L1159" s="233">
        <v>0</v>
      </c>
      <c r="M1159" s="233">
        <v>0</v>
      </c>
      <c r="N1159" s="233">
        <v>0</v>
      </c>
      <c r="O1159" s="233">
        <v>0</v>
      </c>
      <c r="P1159" s="233">
        <v>1</v>
      </c>
      <c r="Q1159" s="233">
        <v>1</v>
      </c>
      <c r="R1159" s="233">
        <v>0</v>
      </c>
      <c r="S1159" s="271" t="s">
        <v>1325</v>
      </c>
      <c r="T1159" s="271">
        <v>703</v>
      </c>
      <c r="U1159" s="274" t="s">
        <v>1159</v>
      </c>
      <c r="V1159" s="274">
        <v>23600</v>
      </c>
      <c r="W1159" s="231" t="s">
        <v>505</v>
      </c>
      <c r="X1159" s="236">
        <v>0</v>
      </c>
      <c r="Y1159" s="223">
        <v>57</v>
      </c>
      <c r="Z1159" s="233">
        <v>90452</v>
      </c>
      <c r="AA1159" s="233" t="str">
        <f>U1160</f>
        <v>누적일반교배(21)</v>
      </c>
      <c r="AB1159" s="232" t="s">
        <v>505</v>
      </c>
      <c r="AC1159" s="237">
        <v>90450</v>
      </c>
    </row>
    <row r="1160" spans="2:29" s="216" customFormat="1">
      <c r="B1160" s="234">
        <v>90452</v>
      </c>
      <c r="C1160" s="216" t="s">
        <v>1320</v>
      </c>
      <c r="D1160" s="216" t="s">
        <v>1320</v>
      </c>
      <c r="E1160" s="216" t="s">
        <v>505</v>
      </c>
      <c r="F1160" s="233" t="s">
        <v>2995</v>
      </c>
      <c r="G1160" s="169">
        <v>1</v>
      </c>
      <c r="H1160" s="216">
        <v>0</v>
      </c>
      <c r="I1160" s="216" t="s">
        <v>506</v>
      </c>
      <c r="J1160" s="216">
        <v>0</v>
      </c>
      <c r="K1160" s="216">
        <v>16</v>
      </c>
      <c r="L1160" s="216">
        <v>0</v>
      </c>
      <c r="M1160" s="216">
        <v>0</v>
      </c>
      <c r="N1160" s="216">
        <v>0</v>
      </c>
      <c r="O1160" s="216">
        <v>0</v>
      </c>
      <c r="P1160" s="216">
        <v>1</v>
      </c>
      <c r="Q1160" s="216">
        <v>1</v>
      </c>
      <c r="R1160" s="216">
        <v>0</v>
      </c>
      <c r="S1160" s="271" t="s">
        <v>882</v>
      </c>
      <c r="T1160" s="271">
        <v>600</v>
      </c>
      <c r="U1160" s="275" t="s">
        <v>1167</v>
      </c>
      <c r="V1160" s="273">
        <v>10</v>
      </c>
      <c r="W1160" s="231" t="s">
        <v>505</v>
      </c>
      <c r="X1160" s="84">
        <v>0</v>
      </c>
      <c r="Y1160" s="223">
        <v>58</v>
      </c>
      <c r="Z1160" s="233">
        <v>90453</v>
      </c>
      <c r="AA1160" s="216" t="str">
        <f>U1161</f>
        <v>누적배럴(18)</v>
      </c>
      <c r="AB1160" s="232" t="s">
        <v>505</v>
      </c>
      <c r="AC1160" s="237">
        <v>90451</v>
      </c>
    </row>
    <row r="1161" spans="2:29" s="216" customFormat="1">
      <c r="B1161" s="234">
        <v>90453</v>
      </c>
      <c r="C1161" s="216" t="s">
        <v>1320</v>
      </c>
      <c r="D1161" s="216" t="s">
        <v>1320</v>
      </c>
      <c r="E1161" s="216" t="s">
        <v>505</v>
      </c>
      <c r="F1161" s="233" t="s">
        <v>2996</v>
      </c>
      <c r="G1161" s="169">
        <v>1</v>
      </c>
      <c r="H1161" s="216">
        <v>0</v>
      </c>
      <c r="I1161" s="216" t="s">
        <v>506</v>
      </c>
      <c r="J1161" s="216">
        <v>0</v>
      </c>
      <c r="K1161" s="216">
        <v>16</v>
      </c>
      <c r="L1161" s="216">
        <v>0</v>
      </c>
      <c r="M1161" s="216">
        <v>0</v>
      </c>
      <c r="N1161" s="216">
        <v>0</v>
      </c>
      <c r="O1161" s="216">
        <v>0</v>
      </c>
      <c r="P1161" s="216">
        <v>1</v>
      </c>
      <c r="Q1161" s="216">
        <v>1</v>
      </c>
      <c r="R1161" s="216">
        <v>0</v>
      </c>
      <c r="S1161" s="271" t="s">
        <v>884</v>
      </c>
      <c r="T1161" s="271">
        <v>75</v>
      </c>
      <c r="U1161" s="275" t="s">
        <v>1166</v>
      </c>
      <c r="V1161" s="273">
        <v>200</v>
      </c>
      <c r="W1161" s="231" t="s">
        <v>505</v>
      </c>
      <c r="X1161" s="84">
        <v>0</v>
      </c>
      <c r="Y1161" s="223">
        <v>59</v>
      </c>
      <c r="Z1161" s="233">
        <v>90454</v>
      </c>
      <c r="AA1161" s="216" t="str">
        <f t="shared" ref="AA1161:AA1163" si="101">U1162</f>
        <v>누적건초획득(13)</v>
      </c>
      <c r="AB1161" s="232" t="s">
        <v>505</v>
      </c>
      <c r="AC1161" s="237">
        <v>90452</v>
      </c>
    </row>
    <row r="1162" spans="2:29" s="216" customFormat="1">
      <c r="B1162" s="234">
        <v>90454</v>
      </c>
      <c r="C1162" s="216" t="s">
        <v>1320</v>
      </c>
      <c r="D1162" s="216" t="s">
        <v>1320</v>
      </c>
      <c r="E1162" s="216" t="s">
        <v>505</v>
      </c>
      <c r="F1162" s="233" t="s">
        <v>2997</v>
      </c>
      <c r="G1162" s="169">
        <v>1</v>
      </c>
      <c r="H1162" s="216">
        <v>0</v>
      </c>
      <c r="I1162" s="216" t="s">
        <v>506</v>
      </c>
      <c r="J1162" s="216">
        <v>0</v>
      </c>
      <c r="K1162" s="216">
        <v>16</v>
      </c>
      <c r="L1162" s="216">
        <v>0</v>
      </c>
      <c r="M1162" s="216">
        <v>0</v>
      </c>
      <c r="N1162" s="216">
        <v>0</v>
      </c>
      <c r="O1162" s="216">
        <v>0</v>
      </c>
      <c r="P1162" s="216">
        <v>1</v>
      </c>
      <c r="Q1162" s="216">
        <v>1</v>
      </c>
      <c r="R1162" s="216">
        <v>0</v>
      </c>
      <c r="S1162" s="271" t="s">
        <v>883</v>
      </c>
      <c r="T1162" s="271">
        <v>35</v>
      </c>
      <c r="U1162" s="275" t="s">
        <v>1161</v>
      </c>
      <c r="V1162" s="273">
        <v>500</v>
      </c>
      <c r="W1162" s="231" t="s">
        <v>505</v>
      </c>
      <c r="X1162" s="84">
        <v>0</v>
      </c>
      <c r="Y1162" s="223">
        <v>60</v>
      </c>
      <c r="Z1162" s="233">
        <v>90455</v>
      </c>
      <c r="AA1162" s="216" t="str">
        <f t="shared" si="101"/>
        <v>누적하트획득(12)</v>
      </c>
      <c r="AB1162" s="232" t="s">
        <v>505</v>
      </c>
      <c r="AC1162" s="237">
        <v>90453</v>
      </c>
    </row>
    <row r="1163" spans="2:29" s="216" customFormat="1">
      <c r="B1163" s="234">
        <v>90455</v>
      </c>
      <c r="C1163" s="216" t="s">
        <v>1320</v>
      </c>
      <c r="D1163" s="216" t="s">
        <v>1320</v>
      </c>
      <c r="E1163" s="216" t="s">
        <v>505</v>
      </c>
      <c r="F1163" s="233" t="s">
        <v>2998</v>
      </c>
      <c r="G1163" s="169">
        <v>1</v>
      </c>
      <c r="H1163" s="216">
        <v>0</v>
      </c>
      <c r="I1163" s="216" t="s">
        <v>506</v>
      </c>
      <c r="J1163" s="216">
        <v>0</v>
      </c>
      <c r="K1163" s="216">
        <v>16</v>
      </c>
      <c r="L1163" s="216">
        <v>0</v>
      </c>
      <c r="M1163" s="216">
        <v>0</v>
      </c>
      <c r="N1163" s="216">
        <v>0</v>
      </c>
      <c r="O1163" s="216">
        <v>0</v>
      </c>
      <c r="P1163" s="216">
        <v>1</v>
      </c>
      <c r="Q1163" s="216">
        <v>1</v>
      </c>
      <c r="R1163" s="216">
        <v>0</v>
      </c>
      <c r="S1163" s="271" t="s">
        <v>882</v>
      </c>
      <c r="T1163" s="271">
        <v>600</v>
      </c>
      <c r="U1163" s="275" t="s">
        <v>1160</v>
      </c>
      <c r="V1163" s="276">
        <v>30</v>
      </c>
      <c r="W1163" s="231" t="s">
        <v>505</v>
      </c>
      <c r="X1163" s="84">
        <v>0</v>
      </c>
      <c r="Y1163" s="223">
        <v>61</v>
      </c>
      <c r="Z1163" s="233">
        <v>90456</v>
      </c>
      <c r="AA1163" s="216" t="str">
        <f t="shared" si="101"/>
        <v>누적늑대잡이(1)</v>
      </c>
      <c r="AB1163" s="232" t="s">
        <v>505</v>
      </c>
      <c r="AC1163" s="237">
        <v>90454</v>
      </c>
    </row>
    <row r="1164" spans="2:29" s="216" customFormat="1">
      <c r="B1164" s="234">
        <v>90456</v>
      </c>
      <c r="C1164" s="216" t="s">
        <v>1320</v>
      </c>
      <c r="D1164" s="216" t="s">
        <v>1320</v>
      </c>
      <c r="E1164" s="216" t="s">
        <v>505</v>
      </c>
      <c r="F1164" s="233" t="s">
        <v>2999</v>
      </c>
      <c r="G1164" s="169">
        <v>1</v>
      </c>
      <c r="H1164" s="216">
        <v>0</v>
      </c>
      <c r="I1164" s="216" t="s">
        <v>506</v>
      </c>
      <c r="J1164" s="216">
        <v>0</v>
      </c>
      <c r="K1164" s="216">
        <v>16</v>
      </c>
      <c r="L1164" s="216">
        <v>0</v>
      </c>
      <c r="M1164" s="216">
        <v>0</v>
      </c>
      <c r="N1164" s="216">
        <v>0</v>
      </c>
      <c r="O1164" s="216">
        <v>0</v>
      </c>
      <c r="P1164" s="216">
        <v>1</v>
      </c>
      <c r="Q1164" s="216">
        <v>1</v>
      </c>
      <c r="R1164" s="216">
        <v>0</v>
      </c>
      <c r="S1164" s="271" t="s">
        <v>1325</v>
      </c>
      <c r="T1164" s="271">
        <v>803</v>
      </c>
      <c r="U1164" s="275" t="s">
        <v>1158</v>
      </c>
      <c r="V1164" s="273">
        <v>35</v>
      </c>
      <c r="W1164" s="231" t="s">
        <v>505</v>
      </c>
      <c r="X1164" s="84">
        <v>0</v>
      </c>
      <c r="Y1164" s="223">
        <v>62</v>
      </c>
      <c r="Z1164" s="233">
        <v>90457</v>
      </c>
      <c r="AA1164" s="216" t="str">
        <f>U1165</f>
        <v>누적판매금액(11)</v>
      </c>
      <c r="AB1164" s="232" t="s">
        <v>505</v>
      </c>
      <c r="AC1164" s="237">
        <v>90455</v>
      </c>
    </row>
    <row r="1165" spans="2:29" s="233" customFormat="1">
      <c r="B1165" s="234">
        <v>90457</v>
      </c>
      <c r="C1165" s="233" t="s">
        <v>1320</v>
      </c>
      <c r="D1165" s="233" t="s">
        <v>1320</v>
      </c>
      <c r="E1165" s="233" t="s">
        <v>505</v>
      </c>
      <c r="F1165" s="233" t="s">
        <v>3000</v>
      </c>
      <c r="G1165" s="235">
        <v>1</v>
      </c>
      <c r="H1165" s="233">
        <v>0</v>
      </c>
      <c r="I1165" s="233" t="s">
        <v>506</v>
      </c>
      <c r="J1165" s="233">
        <v>0</v>
      </c>
      <c r="K1165" s="233">
        <v>16</v>
      </c>
      <c r="L1165" s="233">
        <v>0</v>
      </c>
      <c r="M1165" s="233">
        <v>0</v>
      </c>
      <c r="N1165" s="233">
        <v>0</v>
      </c>
      <c r="O1165" s="233">
        <v>0</v>
      </c>
      <c r="P1165" s="233">
        <v>1</v>
      </c>
      <c r="Q1165" s="233">
        <v>1</v>
      </c>
      <c r="R1165" s="233">
        <v>0</v>
      </c>
      <c r="S1165" s="271" t="s">
        <v>1325</v>
      </c>
      <c r="T1165" s="271">
        <v>703</v>
      </c>
      <c r="U1165" s="274" t="s">
        <v>1159</v>
      </c>
      <c r="V1165" s="274">
        <v>27200</v>
      </c>
      <c r="W1165" s="231" t="s">
        <v>505</v>
      </c>
      <c r="X1165" s="236">
        <v>0</v>
      </c>
      <c r="Y1165" s="223">
        <v>57</v>
      </c>
      <c r="Z1165" s="233">
        <v>90458</v>
      </c>
      <c r="AA1165" s="233" t="str">
        <f>U1166</f>
        <v>누적일반교배(21)</v>
      </c>
      <c r="AB1165" s="232" t="s">
        <v>505</v>
      </c>
      <c r="AC1165" s="237">
        <v>90456</v>
      </c>
    </row>
    <row r="1166" spans="2:29" s="216" customFormat="1">
      <c r="B1166" s="234">
        <v>90458</v>
      </c>
      <c r="C1166" s="216" t="s">
        <v>1320</v>
      </c>
      <c r="D1166" s="216" t="s">
        <v>1320</v>
      </c>
      <c r="E1166" s="216" t="s">
        <v>505</v>
      </c>
      <c r="F1166" s="233" t="s">
        <v>3001</v>
      </c>
      <c r="G1166" s="169">
        <v>1</v>
      </c>
      <c r="H1166" s="216">
        <v>0</v>
      </c>
      <c r="I1166" s="216" t="s">
        <v>506</v>
      </c>
      <c r="J1166" s="216">
        <v>0</v>
      </c>
      <c r="K1166" s="216">
        <v>16</v>
      </c>
      <c r="L1166" s="216">
        <v>0</v>
      </c>
      <c r="M1166" s="216">
        <v>0</v>
      </c>
      <c r="N1166" s="216">
        <v>0</v>
      </c>
      <c r="O1166" s="216">
        <v>0</v>
      </c>
      <c r="P1166" s="216">
        <v>1</v>
      </c>
      <c r="Q1166" s="216">
        <v>1</v>
      </c>
      <c r="R1166" s="216">
        <v>0</v>
      </c>
      <c r="S1166" s="271" t="s">
        <v>882</v>
      </c>
      <c r="T1166" s="271">
        <v>1200</v>
      </c>
      <c r="U1166" s="275" t="s">
        <v>1167</v>
      </c>
      <c r="V1166" s="273">
        <v>20</v>
      </c>
      <c r="W1166" s="231" t="s">
        <v>505</v>
      </c>
      <c r="X1166" s="84">
        <v>0</v>
      </c>
      <c r="Y1166" s="223">
        <v>58</v>
      </c>
      <c r="Z1166" s="233">
        <v>90459</v>
      </c>
      <c r="AA1166" s="216" t="str">
        <f>U1167</f>
        <v>누적배럴(18)</v>
      </c>
      <c r="AB1166" s="232" t="s">
        <v>505</v>
      </c>
      <c r="AC1166" s="237">
        <v>90457</v>
      </c>
    </row>
    <row r="1167" spans="2:29" s="216" customFormat="1">
      <c r="B1167" s="234">
        <v>90459</v>
      </c>
      <c r="C1167" s="216" t="s">
        <v>1320</v>
      </c>
      <c r="D1167" s="216" t="s">
        <v>1320</v>
      </c>
      <c r="E1167" s="216" t="s">
        <v>505</v>
      </c>
      <c r="F1167" s="233" t="s">
        <v>3002</v>
      </c>
      <c r="G1167" s="169">
        <v>1</v>
      </c>
      <c r="H1167" s="216">
        <v>0</v>
      </c>
      <c r="I1167" s="216" t="s">
        <v>506</v>
      </c>
      <c r="J1167" s="216">
        <v>0</v>
      </c>
      <c r="K1167" s="216">
        <v>16</v>
      </c>
      <c r="L1167" s="216">
        <v>0</v>
      </c>
      <c r="M1167" s="216">
        <v>0</v>
      </c>
      <c r="N1167" s="216">
        <v>0</v>
      </c>
      <c r="O1167" s="216">
        <v>0</v>
      </c>
      <c r="P1167" s="216">
        <v>1</v>
      </c>
      <c r="Q1167" s="216">
        <v>1</v>
      </c>
      <c r="R1167" s="216">
        <v>0</v>
      </c>
      <c r="S1167" s="271" t="s">
        <v>884</v>
      </c>
      <c r="T1167" s="271">
        <v>90</v>
      </c>
      <c r="U1167" s="275" t="s">
        <v>1166</v>
      </c>
      <c r="V1167" s="273">
        <v>250</v>
      </c>
      <c r="W1167" s="231" t="s">
        <v>505</v>
      </c>
      <c r="X1167" s="84">
        <v>0</v>
      </c>
      <c r="Y1167" s="223">
        <v>59</v>
      </c>
      <c r="Z1167" s="233">
        <v>90460</v>
      </c>
      <c r="AA1167" s="216" t="str">
        <f t="shared" ref="AA1167:AA1169" si="102">U1168</f>
        <v>누적건초획득(13)</v>
      </c>
      <c r="AB1167" s="232" t="s">
        <v>505</v>
      </c>
      <c r="AC1167" s="237">
        <v>90458</v>
      </c>
    </row>
    <row r="1168" spans="2:29" s="216" customFormat="1">
      <c r="B1168" s="234">
        <v>90460</v>
      </c>
      <c r="C1168" s="216" t="s">
        <v>1320</v>
      </c>
      <c r="D1168" s="216" t="s">
        <v>1320</v>
      </c>
      <c r="E1168" s="216" t="s">
        <v>505</v>
      </c>
      <c r="F1168" s="233" t="s">
        <v>3003</v>
      </c>
      <c r="G1168" s="169">
        <v>1</v>
      </c>
      <c r="H1168" s="216">
        <v>0</v>
      </c>
      <c r="I1168" s="216" t="s">
        <v>506</v>
      </c>
      <c r="J1168" s="216">
        <v>0</v>
      </c>
      <c r="K1168" s="216">
        <v>16</v>
      </c>
      <c r="L1168" s="216">
        <v>0</v>
      </c>
      <c r="M1168" s="216">
        <v>0</v>
      </c>
      <c r="N1168" s="216">
        <v>0</v>
      </c>
      <c r="O1168" s="216">
        <v>0</v>
      </c>
      <c r="P1168" s="216">
        <v>1</v>
      </c>
      <c r="Q1168" s="216">
        <v>1</v>
      </c>
      <c r="R1168" s="216">
        <v>0</v>
      </c>
      <c r="S1168" s="271" t="s">
        <v>883</v>
      </c>
      <c r="T1168" s="271">
        <v>40</v>
      </c>
      <c r="U1168" s="275" t="s">
        <v>1161</v>
      </c>
      <c r="V1168" s="273">
        <v>571</v>
      </c>
      <c r="W1168" s="231" t="s">
        <v>505</v>
      </c>
      <c r="X1168" s="84">
        <v>0</v>
      </c>
      <c r="Y1168" s="223">
        <v>60</v>
      </c>
      <c r="Z1168" s="233">
        <v>90461</v>
      </c>
      <c r="AA1168" s="216" t="str">
        <f t="shared" si="102"/>
        <v>누적하트획득(12)</v>
      </c>
      <c r="AB1168" s="232" t="s">
        <v>505</v>
      </c>
      <c r="AC1168" s="237">
        <v>90459</v>
      </c>
    </row>
    <row r="1169" spans="2:29" s="216" customFormat="1">
      <c r="B1169" s="234">
        <v>90461</v>
      </c>
      <c r="C1169" s="216" t="s">
        <v>1320</v>
      </c>
      <c r="D1169" s="216" t="s">
        <v>1320</v>
      </c>
      <c r="E1169" s="216" t="s">
        <v>505</v>
      </c>
      <c r="F1169" s="233" t="s">
        <v>3004</v>
      </c>
      <c r="G1169" s="169">
        <v>1</v>
      </c>
      <c r="H1169" s="216">
        <v>0</v>
      </c>
      <c r="I1169" s="216" t="s">
        <v>506</v>
      </c>
      <c r="J1169" s="216">
        <v>0</v>
      </c>
      <c r="K1169" s="216">
        <v>16</v>
      </c>
      <c r="L1169" s="216">
        <v>0</v>
      </c>
      <c r="M1169" s="216">
        <v>0</v>
      </c>
      <c r="N1169" s="216">
        <v>0</v>
      </c>
      <c r="O1169" s="216">
        <v>0</v>
      </c>
      <c r="P1169" s="216">
        <v>1</v>
      </c>
      <c r="Q1169" s="216">
        <v>1</v>
      </c>
      <c r="R1169" s="216">
        <v>0</v>
      </c>
      <c r="S1169" s="271" t="s">
        <v>882</v>
      </c>
      <c r="T1169" s="271">
        <v>1000</v>
      </c>
      <c r="U1169" s="275" t="s">
        <v>1160</v>
      </c>
      <c r="V1169" s="276">
        <v>50</v>
      </c>
      <c r="W1169" s="231" t="s">
        <v>505</v>
      </c>
      <c r="X1169" s="84">
        <v>0</v>
      </c>
      <c r="Y1169" s="223">
        <v>61</v>
      </c>
      <c r="Z1169" s="233">
        <v>90462</v>
      </c>
      <c r="AA1169" s="216" t="str">
        <f t="shared" si="102"/>
        <v>누적늑대잡이(1)</v>
      </c>
      <c r="AB1169" s="232" t="s">
        <v>505</v>
      </c>
      <c r="AC1169" s="237">
        <v>90460</v>
      </c>
    </row>
    <row r="1170" spans="2:29" s="216" customFormat="1">
      <c r="B1170" s="234">
        <v>90462</v>
      </c>
      <c r="C1170" s="216" t="s">
        <v>1320</v>
      </c>
      <c r="D1170" s="216" t="s">
        <v>1320</v>
      </c>
      <c r="E1170" s="216" t="s">
        <v>505</v>
      </c>
      <c r="F1170" s="233" t="s">
        <v>3005</v>
      </c>
      <c r="G1170" s="169">
        <v>1</v>
      </c>
      <c r="H1170" s="216">
        <v>0</v>
      </c>
      <c r="I1170" s="216" t="s">
        <v>506</v>
      </c>
      <c r="J1170" s="216">
        <v>0</v>
      </c>
      <c r="K1170" s="216">
        <v>16</v>
      </c>
      <c r="L1170" s="216">
        <v>0</v>
      </c>
      <c r="M1170" s="216">
        <v>0</v>
      </c>
      <c r="N1170" s="216">
        <v>0</v>
      </c>
      <c r="O1170" s="216">
        <v>0</v>
      </c>
      <c r="P1170" s="216">
        <v>1</v>
      </c>
      <c r="Q1170" s="216">
        <v>1</v>
      </c>
      <c r="R1170" s="216">
        <v>0</v>
      </c>
      <c r="S1170" s="271" t="s">
        <v>1325</v>
      </c>
      <c r="T1170" s="271">
        <v>803</v>
      </c>
      <c r="U1170" s="275" t="s">
        <v>1158</v>
      </c>
      <c r="V1170" s="273">
        <v>45</v>
      </c>
      <c r="W1170" s="231" t="s">
        <v>505</v>
      </c>
      <c r="X1170" s="84">
        <v>0</v>
      </c>
      <c r="Y1170" s="223">
        <v>62</v>
      </c>
      <c r="Z1170" s="233">
        <v>90463</v>
      </c>
      <c r="AA1170" s="216" t="str">
        <f>U1171</f>
        <v>누적판매금액(11)</v>
      </c>
      <c r="AB1170" s="232" t="s">
        <v>505</v>
      </c>
      <c r="AC1170" s="237">
        <v>90461</v>
      </c>
    </row>
    <row r="1171" spans="2:29" s="233" customFormat="1">
      <c r="B1171" s="234">
        <v>90463</v>
      </c>
      <c r="C1171" s="233" t="s">
        <v>1320</v>
      </c>
      <c r="D1171" s="233" t="s">
        <v>1320</v>
      </c>
      <c r="E1171" s="233" t="s">
        <v>505</v>
      </c>
      <c r="F1171" s="233" t="s">
        <v>3006</v>
      </c>
      <c r="G1171" s="235">
        <v>1</v>
      </c>
      <c r="H1171" s="233">
        <v>0</v>
      </c>
      <c r="I1171" s="233" t="s">
        <v>506</v>
      </c>
      <c r="J1171" s="233">
        <v>0</v>
      </c>
      <c r="K1171" s="233">
        <v>16</v>
      </c>
      <c r="L1171" s="233">
        <v>0</v>
      </c>
      <c r="M1171" s="233">
        <v>0</v>
      </c>
      <c r="N1171" s="233">
        <v>0</v>
      </c>
      <c r="O1171" s="233">
        <v>0</v>
      </c>
      <c r="P1171" s="233">
        <v>1</v>
      </c>
      <c r="Q1171" s="233">
        <v>1</v>
      </c>
      <c r="R1171" s="233">
        <v>0</v>
      </c>
      <c r="S1171" s="271" t="s">
        <v>883</v>
      </c>
      <c r="T1171" s="271">
        <v>70</v>
      </c>
      <c r="U1171" s="274" t="s">
        <v>1159</v>
      </c>
      <c r="V1171" s="274">
        <v>40000</v>
      </c>
      <c r="W1171" s="231" t="s">
        <v>505</v>
      </c>
      <c r="X1171" s="236">
        <v>0</v>
      </c>
      <c r="Y1171" s="223">
        <v>57</v>
      </c>
      <c r="Z1171" s="233">
        <v>90464</v>
      </c>
      <c r="AA1171" s="233" t="str">
        <f>U1172</f>
        <v>누적일반교배(21)</v>
      </c>
      <c r="AB1171" s="232" t="s">
        <v>505</v>
      </c>
      <c r="AC1171" s="237">
        <v>90462</v>
      </c>
    </row>
    <row r="1172" spans="2:29" s="216" customFormat="1">
      <c r="B1172" s="234">
        <v>90464</v>
      </c>
      <c r="C1172" s="216" t="s">
        <v>1320</v>
      </c>
      <c r="D1172" s="216" t="s">
        <v>1320</v>
      </c>
      <c r="E1172" s="216" t="s">
        <v>505</v>
      </c>
      <c r="F1172" s="233" t="s">
        <v>3007</v>
      </c>
      <c r="G1172" s="169">
        <v>1</v>
      </c>
      <c r="H1172" s="216">
        <v>0</v>
      </c>
      <c r="I1172" s="216" t="s">
        <v>506</v>
      </c>
      <c r="J1172" s="216">
        <v>0</v>
      </c>
      <c r="K1172" s="216">
        <v>16</v>
      </c>
      <c r="L1172" s="216">
        <v>0</v>
      </c>
      <c r="M1172" s="216">
        <v>0</v>
      </c>
      <c r="N1172" s="216">
        <v>0</v>
      </c>
      <c r="O1172" s="216">
        <v>0</v>
      </c>
      <c r="P1172" s="216">
        <v>1</v>
      </c>
      <c r="Q1172" s="216">
        <v>1</v>
      </c>
      <c r="R1172" s="216">
        <v>0</v>
      </c>
      <c r="S1172" s="271" t="s">
        <v>884</v>
      </c>
      <c r="T1172" s="271">
        <v>75</v>
      </c>
      <c r="U1172" s="275" t="s">
        <v>1167</v>
      </c>
      <c r="V1172" s="273">
        <v>30</v>
      </c>
      <c r="W1172" s="231" t="s">
        <v>505</v>
      </c>
      <c r="X1172" s="84">
        <v>0</v>
      </c>
      <c r="Y1172" s="223">
        <v>58</v>
      </c>
      <c r="Z1172" s="233">
        <v>90465</v>
      </c>
      <c r="AA1172" s="216" t="str">
        <f>U1173</f>
        <v>누적배럴(18)</v>
      </c>
      <c r="AB1172" s="232" t="s">
        <v>505</v>
      </c>
      <c r="AC1172" s="237">
        <v>90463</v>
      </c>
    </row>
    <row r="1173" spans="2:29" s="216" customFormat="1">
      <c r="B1173" s="234">
        <v>90465</v>
      </c>
      <c r="C1173" s="216" t="s">
        <v>1320</v>
      </c>
      <c r="D1173" s="216" t="s">
        <v>1320</v>
      </c>
      <c r="E1173" s="216" t="s">
        <v>505</v>
      </c>
      <c r="F1173" s="233" t="s">
        <v>3008</v>
      </c>
      <c r="G1173" s="169">
        <v>1</v>
      </c>
      <c r="H1173" s="216">
        <v>0</v>
      </c>
      <c r="I1173" s="216" t="s">
        <v>506</v>
      </c>
      <c r="J1173" s="216">
        <v>0</v>
      </c>
      <c r="K1173" s="216">
        <v>16</v>
      </c>
      <c r="L1173" s="216">
        <v>0</v>
      </c>
      <c r="M1173" s="216">
        <v>0</v>
      </c>
      <c r="N1173" s="216">
        <v>0</v>
      </c>
      <c r="O1173" s="216">
        <v>0</v>
      </c>
      <c r="P1173" s="216">
        <v>1</v>
      </c>
      <c r="Q1173" s="216">
        <v>1</v>
      </c>
      <c r="R1173" s="216">
        <v>0</v>
      </c>
      <c r="S1173" s="271" t="s">
        <v>882</v>
      </c>
      <c r="T1173" s="271">
        <v>1200</v>
      </c>
      <c r="U1173" s="275" t="s">
        <v>1166</v>
      </c>
      <c r="V1173" s="273">
        <v>300</v>
      </c>
      <c r="W1173" s="231" t="s">
        <v>505</v>
      </c>
      <c r="X1173" s="84">
        <v>0</v>
      </c>
      <c r="Y1173" s="223">
        <v>59</v>
      </c>
      <c r="Z1173" s="233">
        <v>90466</v>
      </c>
      <c r="AA1173" s="216" t="str">
        <f t="shared" ref="AA1173:AA1175" si="103">U1174</f>
        <v>누적건초획득(13)</v>
      </c>
      <c r="AB1173" s="232" t="s">
        <v>505</v>
      </c>
      <c r="AC1173" s="237">
        <v>90464</v>
      </c>
    </row>
    <row r="1174" spans="2:29" s="216" customFormat="1">
      <c r="B1174" s="234">
        <v>90466</v>
      </c>
      <c r="C1174" s="216" t="s">
        <v>1320</v>
      </c>
      <c r="D1174" s="216" t="s">
        <v>1320</v>
      </c>
      <c r="E1174" s="216" t="s">
        <v>505</v>
      </c>
      <c r="F1174" s="233" t="s">
        <v>3009</v>
      </c>
      <c r="G1174" s="169">
        <v>1</v>
      </c>
      <c r="H1174" s="216">
        <v>0</v>
      </c>
      <c r="I1174" s="216" t="s">
        <v>506</v>
      </c>
      <c r="J1174" s="216">
        <v>0</v>
      </c>
      <c r="K1174" s="216">
        <v>16</v>
      </c>
      <c r="L1174" s="216">
        <v>0</v>
      </c>
      <c r="M1174" s="216">
        <v>0</v>
      </c>
      <c r="N1174" s="216">
        <v>0</v>
      </c>
      <c r="O1174" s="216">
        <v>0</v>
      </c>
      <c r="P1174" s="216">
        <v>1</v>
      </c>
      <c r="Q1174" s="216">
        <v>1</v>
      </c>
      <c r="R1174" s="216">
        <v>0</v>
      </c>
      <c r="S1174" s="271" t="s">
        <v>882</v>
      </c>
      <c r="T1174" s="271">
        <v>1010</v>
      </c>
      <c r="U1174" s="275" t="s">
        <v>1161</v>
      </c>
      <c r="V1174" s="273">
        <v>714</v>
      </c>
      <c r="W1174" s="231" t="s">
        <v>505</v>
      </c>
      <c r="X1174" s="84">
        <v>0</v>
      </c>
      <c r="Y1174" s="223">
        <v>60</v>
      </c>
      <c r="Z1174" s="233">
        <v>90467</v>
      </c>
      <c r="AA1174" s="216" t="str">
        <f t="shared" si="103"/>
        <v>누적하트획득(12)</v>
      </c>
      <c r="AB1174" s="232" t="s">
        <v>505</v>
      </c>
      <c r="AC1174" s="237">
        <v>90465</v>
      </c>
    </row>
    <row r="1175" spans="2:29" s="216" customFormat="1">
      <c r="B1175" s="234">
        <v>90467</v>
      </c>
      <c r="C1175" s="216" t="s">
        <v>1320</v>
      </c>
      <c r="D1175" s="216" t="s">
        <v>1320</v>
      </c>
      <c r="E1175" s="216" t="s">
        <v>505</v>
      </c>
      <c r="F1175" s="233" t="s">
        <v>3010</v>
      </c>
      <c r="G1175" s="169">
        <v>1</v>
      </c>
      <c r="H1175" s="216">
        <v>0</v>
      </c>
      <c r="I1175" s="216" t="s">
        <v>506</v>
      </c>
      <c r="J1175" s="216">
        <v>0</v>
      </c>
      <c r="K1175" s="216">
        <v>16</v>
      </c>
      <c r="L1175" s="216">
        <v>0</v>
      </c>
      <c r="M1175" s="216">
        <v>0</v>
      </c>
      <c r="N1175" s="216">
        <v>0</v>
      </c>
      <c r="O1175" s="216">
        <v>0</v>
      </c>
      <c r="P1175" s="216">
        <v>1</v>
      </c>
      <c r="Q1175" s="216">
        <v>1</v>
      </c>
      <c r="R1175" s="216">
        <v>0</v>
      </c>
      <c r="S1175" s="271" t="s">
        <v>1325</v>
      </c>
      <c r="T1175" s="271">
        <v>803</v>
      </c>
      <c r="U1175" s="275" t="s">
        <v>1160</v>
      </c>
      <c r="V1175" s="276">
        <v>20</v>
      </c>
      <c r="W1175" s="231" t="s">
        <v>505</v>
      </c>
      <c r="X1175" s="84">
        <v>0</v>
      </c>
      <c r="Y1175" s="223">
        <v>61</v>
      </c>
      <c r="Z1175" s="233">
        <v>90468</v>
      </c>
      <c r="AA1175" s="216" t="str">
        <f t="shared" si="103"/>
        <v>누적늑대잡이(1)</v>
      </c>
      <c r="AB1175" s="232" t="s">
        <v>505</v>
      </c>
      <c r="AC1175" s="237">
        <v>90466</v>
      </c>
    </row>
    <row r="1176" spans="2:29" s="216" customFormat="1">
      <c r="B1176" s="234">
        <v>90468</v>
      </c>
      <c r="C1176" s="216" t="s">
        <v>1320</v>
      </c>
      <c r="D1176" s="216" t="s">
        <v>1320</v>
      </c>
      <c r="E1176" s="216" t="s">
        <v>505</v>
      </c>
      <c r="F1176" s="233" t="s">
        <v>3011</v>
      </c>
      <c r="G1176" s="169">
        <v>1</v>
      </c>
      <c r="H1176" s="216">
        <v>0</v>
      </c>
      <c r="I1176" s="216" t="s">
        <v>506</v>
      </c>
      <c r="J1176" s="216">
        <v>0</v>
      </c>
      <c r="K1176" s="216">
        <v>16</v>
      </c>
      <c r="L1176" s="216">
        <v>0</v>
      </c>
      <c r="M1176" s="216">
        <v>0</v>
      </c>
      <c r="N1176" s="216">
        <v>0</v>
      </c>
      <c r="O1176" s="216">
        <v>0</v>
      </c>
      <c r="P1176" s="216">
        <v>1</v>
      </c>
      <c r="Q1176" s="216">
        <v>1</v>
      </c>
      <c r="R1176" s="216">
        <v>0</v>
      </c>
      <c r="S1176" s="271" t="s">
        <v>1325</v>
      </c>
      <c r="T1176" s="271">
        <v>703</v>
      </c>
      <c r="U1176" s="275" t="s">
        <v>1158</v>
      </c>
      <c r="V1176" s="273">
        <v>50</v>
      </c>
      <c r="W1176" s="231" t="s">
        <v>505</v>
      </c>
      <c r="X1176" s="84">
        <v>0</v>
      </c>
      <c r="Y1176" s="223">
        <v>62</v>
      </c>
      <c r="Z1176" s="233">
        <v>90469</v>
      </c>
      <c r="AA1176" s="216" t="str">
        <f>U1177</f>
        <v>누적판매금액(11)</v>
      </c>
      <c r="AB1176" s="232" t="s">
        <v>505</v>
      </c>
      <c r="AC1176" s="237">
        <v>90467</v>
      </c>
    </row>
    <row r="1177" spans="2:29" s="233" customFormat="1">
      <c r="B1177" s="234">
        <v>90469</v>
      </c>
      <c r="C1177" s="233" t="s">
        <v>1320</v>
      </c>
      <c r="D1177" s="233" t="s">
        <v>1320</v>
      </c>
      <c r="E1177" s="233" t="s">
        <v>505</v>
      </c>
      <c r="F1177" s="233" t="s">
        <v>3012</v>
      </c>
      <c r="G1177" s="235">
        <v>1</v>
      </c>
      <c r="H1177" s="233">
        <v>0</v>
      </c>
      <c r="I1177" s="233" t="s">
        <v>506</v>
      </c>
      <c r="J1177" s="233">
        <v>0</v>
      </c>
      <c r="K1177" s="233">
        <v>16</v>
      </c>
      <c r="L1177" s="233">
        <v>0</v>
      </c>
      <c r="M1177" s="233">
        <v>0</v>
      </c>
      <c r="N1177" s="233">
        <v>0</v>
      </c>
      <c r="O1177" s="233">
        <v>0</v>
      </c>
      <c r="P1177" s="233">
        <v>1</v>
      </c>
      <c r="Q1177" s="233">
        <v>1</v>
      </c>
      <c r="R1177" s="233">
        <v>0</v>
      </c>
      <c r="S1177" s="271" t="s">
        <v>1325</v>
      </c>
      <c r="T1177" s="271">
        <v>703</v>
      </c>
      <c r="U1177" s="274" t="s">
        <v>1159</v>
      </c>
      <c r="V1177" s="274">
        <v>30000</v>
      </c>
      <c r="W1177" s="231" t="s">
        <v>505</v>
      </c>
      <c r="X1177" s="236">
        <v>0</v>
      </c>
      <c r="Y1177" s="223">
        <v>57</v>
      </c>
      <c r="Z1177" s="233">
        <v>90470</v>
      </c>
      <c r="AA1177" s="233" t="str">
        <f>U1178</f>
        <v>누적일반교배(21)</v>
      </c>
      <c r="AB1177" s="232" t="s">
        <v>505</v>
      </c>
      <c r="AC1177" s="237">
        <v>90468</v>
      </c>
    </row>
    <row r="1178" spans="2:29" s="216" customFormat="1">
      <c r="B1178" s="234">
        <v>90470</v>
      </c>
      <c r="C1178" s="216" t="s">
        <v>1320</v>
      </c>
      <c r="D1178" s="216" t="s">
        <v>1320</v>
      </c>
      <c r="E1178" s="216" t="s">
        <v>505</v>
      </c>
      <c r="F1178" s="233" t="s">
        <v>3013</v>
      </c>
      <c r="G1178" s="169">
        <v>1</v>
      </c>
      <c r="H1178" s="216">
        <v>0</v>
      </c>
      <c r="I1178" s="216" t="s">
        <v>506</v>
      </c>
      <c r="J1178" s="216">
        <v>0</v>
      </c>
      <c r="K1178" s="216">
        <v>16</v>
      </c>
      <c r="L1178" s="216">
        <v>0</v>
      </c>
      <c r="M1178" s="216">
        <v>0</v>
      </c>
      <c r="N1178" s="216">
        <v>0</v>
      </c>
      <c r="O1178" s="216">
        <v>0</v>
      </c>
      <c r="P1178" s="216">
        <v>1</v>
      </c>
      <c r="Q1178" s="216">
        <v>1</v>
      </c>
      <c r="R1178" s="216">
        <v>0</v>
      </c>
      <c r="S1178" s="271" t="s">
        <v>882</v>
      </c>
      <c r="T1178" s="271">
        <v>1500</v>
      </c>
      <c r="U1178" s="275" t="s">
        <v>1167</v>
      </c>
      <c r="V1178" s="273">
        <v>25</v>
      </c>
      <c r="W1178" s="231" t="s">
        <v>505</v>
      </c>
      <c r="X1178" s="84">
        <v>0</v>
      </c>
      <c r="Y1178" s="223">
        <v>58</v>
      </c>
      <c r="Z1178" s="233">
        <v>90471</v>
      </c>
      <c r="AA1178" s="216" t="str">
        <f>U1179</f>
        <v>누적배럴(18)</v>
      </c>
      <c r="AB1178" s="232" t="s">
        <v>505</v>
      </c>
      <c r="AC1178" s="237">
        <v>90469</v>
      </c>
    </row>
    <row r="1179" spans="2:29" s="216" customFormat="1">
      <c r="B1179" s="234">
        <v>90471</v>
      </c>
      <c r="C1179" s="216" t="s">
        <v>1320</v>
      </c>
      <c r="D1179" s="216" t="s">
        <v>1320</v>
      </c>
      <c r="E1179" s="216" t="s">
        <v>505</v>
      </c>
      <c r="F1179" s="233" t="s">
        <v>3014</v>
      </c>
      <c r="G1179" s="169">
        <v>1</v>
      </c>
      <c r="H1179" s="216">
        <v>0</v>
      </c>
      <c r="I1179" s="216" t="s">
        <v>506</v>
      </c>
      <c r="J1179" s="216">
        <v>0</v>
      </c>
      <c r="K1179" s="216">
        <v>16</v>
      </c>
      <c r="L1179" s="216">
        <v>0</v>
      </c>
      <c r="M1179" s="216">
        <v>0</v>
      </c>
      <c r="N1179" s="216">
        <v>0</v>
      </c>
      <c r="O1179" s="216">
        <v>0</v>
      </c>
      <c r="P1179" s="216">
        <v>1</v>
      </c>
      <c r="Q1179" s="216">
        <v>1</v>
      </c>
      <c r="R1179" s="216">
        <v>0</v>
      </c>
      <c r="S1179" s="271" t="s">
        <v>1325</v>
      </c>
      <c r="T1179" s="271">
        <v>803</v>
      </c>
      <c r="U1179" s="275" t="s">
        <v>1166</v>
      </c>
      <c r="V1179" s="273">
        <v>350</v>
      </c>
      <c r="W1179" s="231" t="s">
        <v>505</v>
      </c>
      <c r="X1179" s="84">
        <v>0</v>
      </c>
      <c r="Y1179" s="223">
        <v>59</v>
      </c>
      <c r="Z1179" s="233">
        <v>90472</v>
      </c>
      <c r="AA1179" s="216" t="str">
        <f t="shared" ref="AA1179:AA1181" si="104">U1180</f>
        <v>누적건초획득(13)</v>
      </c>
      <c r="AB1179" s="232" t="s">
        <v>505</v>
      </c>
      <c r="AC1179" s="237">
        <v>90470</v>
      </c>
    </row>
    <row r="1180" spans="2:29" s="216" customFormat="1">
      <c r="B1180" s="234">
        <v>90472</v>
      </c>
      <c r="C1180" s="216" t="s">
        <v>1320</v>
      </c>
      <c r="D1180" s="216" t="s">
        <v>1320</v>
      </c>
      <c r="E1180" s="216" t="s">
        <v>505</v>
      </c>
      <c r="F1180" s="233" t="s">
        <v>3015</v>
      </c>
      <c r="G1180" s="169">
        <v>1</v>
      </c>
      <c r="H1180" s="216">
        <v>0</v>
      </c>
      <c r="I1180" s="216" t="s">
        <v>506</v>
      </c>
      <c r="J1180" s="216">
        <v>0</v>
      </c>
      <c r="K1180" s="216">
        <v>16</v>
      </c>
      <c r="L1180" s="216">
        <v>0</v>
      </c>
      <c r="M1180" s="216">
        <v>0</v>
      </c>
      <c r="N1180" s="216">
        <v>0</v>
      </c>
      <c r="O1180" s="216">
        <v>0</v>
      </c>
      <c r="P1180" s="216">
        <v>1</v>
      </c>
      <c r="Q1180" s="216">
        <v>1</v>
      </c>
      <c r="R1180" s="216">
        <v>0</v>
      </c>
      <c r="S1180" s="271" t="s">
        <v>882</v>
      </c>
      <c r="T1180" s="271">
        <v>1000</v>
      </c>
      <c r="U1180" s="275" t="s">
        <v>1161</v>
      </c>
      <c r="V1180" s="273">
        <v>785</v>
      </c>
      <c r="W1180" s="231" t="s">
        <v>505</v>
      </c>
      <c r="X1180" s="84">
        <v>0</v>
      </c>
      <c r="Y1180" s="223">
        <v>60</v>
      </c>
      <c r="Z1180" s="233">
        <v>90473</v>
      </c>
      <c r="AA1180" s="216" t="str">
        <f t="shared" si="104"/>
        <v>누적하트획득(12)</v>
      </c>
      <c r="AB1180" s="232" t="s">
        <v>505</v>
      </c>
      <c r="AC1180" s="237">
        <v>90471</v>
      </c>
    </row>
    <row r="1181" spans="2:29" s="216" customFormat="1">
      <c r="B1181" s="234">
        <v>90473</v>
      </c>
      <c r="C1181" s="216" t="s">
        <v>1320</v>
      </c>
      <c r="D1181" s="216" t="s">
        <v>1320</v>
      </c>
      <c r="E1181" s="216" t="s">
        <v>505</v>
      </c>
      <c r="F1181" s="233" t="s">
        <v>3016</v>
      </c>
      <c r="G1181" s="169">
        <v>1</v>
      </c>
      <c r="H1181" s="216">
        <v>0</v>
      </c>
      <c r="I1181" s="216" t="s">
        <v>506</v>
      </c>
      <c r="J1181" s="216">
        <v>0</v>
      </c>
      <c r="K1181" s="216">
        <v>16</v>
      </c>
      <c r="L1181" s="216">
        <v>0</v>
      </c>
      <c r="M1181" s="216">
        <v>0</v>
      </c>
      <c r="N1181" s="216">
        <v>0</v>
      </c>
      <c r="O1181" s="216">
        <v>0</v>
      </c>
      <c r="P1181" s="216">
        <v>1</v>
      </c>
      <c r="Q1181" s="216">
        <v>1</v>
      </c>
      <c r="R1181" s="216">
        <v>0</v>
      </c>
      <c r="S1181" s="271" t="s">
        <v>882</v>
      </c>
      <c r="T1181" s="271">
        <v>800</v>
      </c>
      <c r="U1181" s="275" t="s">
        <v>1160</v>
      </c>
      <c r="V1181" s="276">
        <v>40</v>
      </c>
      <c r="W1181" s="231" t="s">
        <v>505</v>
      </c>
      <c r="X1181" s="84">
        <v>0</v>
      </c>
      <c r="Y1181" s="223">
        <v>61</v>
      </c>
      <c r="Z1181" s="233">
        <v>90474</v>
      </c>
      <c r="AA1181" s="216" t="str">
        <f t="shared" si="104"/>
        <v>누적늑대잡이(1)</v>
      </c>
      <c r="AB1181" s="232" t="s">
        <v>505</v>
      </c>
      <c r="AC1181" s="237">
        <v>90472</v>
      </c>
    </row>
    <row r="1182" spans="2:29" s="216" customFormat="1">
      <c r="B1182" s="234">
        <v>90474</v>
      </c>
      <c r="C1182" s="216" t="s">
        <v>1320</v>
      </c>
      <c r="D1182" s="216" t="s">
        <v>1320</v>
      </c>
      <c r="E1182" s="216" t="s">
        <v>505</v>
      </c>
      <c r="F1182" s="233" t="s">
        <v>3017</v>
      </c>
      <c r="G1182" s="169">
        <v>1</v>
      </c>
      <c r="H1182" s="216">
        <v>0</v>
      </c>
      <c r="I1182" s="216" t="s">
        <v>506</v>
      </c>
      <c r="J1182" s="216">
        <v>0</v>
      </c>
      <c r="K1182" s="216">
        <v>16</v>
      </c>
      <c r="L1182" s="216">
        <v>0</v>
      </c>
      <c r="M1182" s="216">
        <v>0</v>
      </c>
      <c r="N1182" s="216">
        <v>0</v>
      </c>
      <c r="O1182" s="216">
        <v>0</v>
      </c>
      <c r="P1182" s="216">
        <v>1</v>
      </c>
      <c r="Q1182" s="216">
        <v>1</v>
      </c>
      <c r="R1182" s="216">
        <v>0</v>
      </c>
      <c r="S1182" s="271" t="s">
        <v>883</v>
      </c>
      <c r="T1182" s="271">
        <v>50</v>
      </c>
      <c r="U1182" s="275" t="s">
        <v>1158</v>
      </c>
      <c r="V1182" s="273">
        <v>55</v>
      </c>
      <c r="W1182" s="231" t="s">
        <v>505</v>
      </c>
      <c r="X1182" s="84">
        <v>0</v>
      </c>
      <c r="Y1182" s="223">
        <v>62</v>
      </c>
      <c r="Z1182" s="233">
        <v>90475</v>
      </c>
      <c r="AA1182" s="216" t="str">
        <f>U1183</f>
        <v>누적판매금액(11)</v>
      </c>
      <c r="AB1182" s="232" t="s">
        <v>505</v>
      </c>
      <c r="AC1182" s="237">
        <v>90473</v>
      </c>
    </row>
    <row r="1183" spans="2:29" s="233" customFormat="1">
      <c r="B1183" s="234">
        <v>90475</v>
      </c>
      <c r="C1183" s="233" t="s">
        <v>1320</v>
      </c>
      <c r="D1183" s="233" t="s">
        <v>1320</v>
      </c>
      <c r="E1183" s="233" t="s">
        <v>505</v>
      </c>
      <c r="F1183" s="233" t="s">
        <v>3018</v>
      </c>
      <c r="G1183" s="235">
        <v>1</v>
      </c>
      <c r="H1183" s="233">
        <v>0</v>
      </c>
      <c r="I1183" s="233" t="s">
        <v>506</v>
      </c>
      <c r="J1183" s="233">
        <v>0</v>
      </c>
      <c r="K1183" s="233">
        <v>16</v>
      </c>
      <c r="L1183" s="233">
        <v>0</v>
      </c>
      <c r="M1183" s="233">
        <v>0</v>
      </c>
      <c r="N1183" s="233">
        <v>0</v>
      </c>
      <c r="O1183" s="233">
        <v>0</v>
      </c>
      <c r="P1183" s="233">
        <v>1</v>
      </c>
      <c r="Q1183" s="233">
        <v>1</v>
      </c>
      <c r="R1183" s="233">
        <v>0</v>
      </c>
      <c r="S1183" s="271" t="s">
        <v>883</v>
      </c>
      <c r="T1183" s="271">
        <v>60</v>
      </c>
      <c r="U1183" s="274" t="s">
        <v>1159</v>
      </c>
      <c r="V1183" s="274">
        <v>34300</v>
      </c>
      <c r="W1183" s="231" t="s">
        <v>505</v>
      </c>
      <c r="X1183" s="236">
        <v>0</v>
      </c>
      <c r="Y1183" s="223">
        <v>57</v>
      </c>
      <c r="Z1183" s="233">
        <v>90476</v>
      </c>
      <c r="AA1183" s="233" t="str">
        <f>U1184</f>
        <v>누적일반교배(21)</v>
      </c>
      <c r="AB1183" s="232" t="s">
        <v>505</v>
      </c>
      <c r="AC1183" s="237">
        <v>90474</v>
      </c>
    </row>
    <row r="1184" spans="2:29" s="216" customFormat="1">
      <c r="B1184" s="234">
        <v>90476</v>
      </c>
      <c r="C1184" s="216" t="s">
        <v>1320</v>
      </c>
      <c r="D1184" s="216" t="s">
        <v>1320</v>
      </c>
      <c r="E1184" s="216" t="s">
        <v>505</v>
      </c>
      <c r="F1184" s="233" t="s">
        <v>3019</v>
      </c>
      <c r="G1184" s="169">
        <v>1</v>
      </c>
      <c r="H1184" s="216">
        <v>0</v>
      </c>
      <c r="I1184" s="216" t="s">
        <v>506</v>
      </c>
      <c r="J1184" s="216">
        <v>0</v>
      </c>
      <c r="K1184" s="216">
        <v>16</v>
      </c>
      <c r="L1184" s="216">
        <v>0</v>
      </c>
      <c r="M1184" s="216">
        <v>0</v>
      </c>
      <c r="N1184" s="216">
        <v>0</v>
      </c>
      <c r="O1184" s="216">
        <v>0</v>
      </c>
      <c r="P1184" s="216">
        <v>1</v>
      </c>
      <c r="Q1184" s="216">
        <v>1</v>
      </c>
      <c r="R1184" s="216">
        <v>0</v>
      </c>
      <c r="S1184" s="271" t="s">
        <v>882</v>
      </c>
      <c r="T1184" s="271">
        <v>500</v>
      </c>
      <c r="U1184" s="275" t="s">
        <v>1167</v>
      </c>
      <c r="V1184" s="273">
        <v>7</v>
      </c>
      <c r="W1184" s="231" t="s">
        <v>505</v>
      </c>
      <c r="X1184" s="84">
        <v>0</v>
      </c>
      <c r="Y1184" s="223">
        <v>58</v>
      </c>
      <c r="Z1184" s="233">
        <v>90477</v>
      </c>
      <c r="AA1184" s="216" t="str">
        <f>U1185</f>
        <v>누적배럴(18)</v>
      </c>
      <c r="AB1184" s="232" t="s">
        <v>505</v>
      </c>
      <c r="AC1184" s="237">
        <v>90475</v>
      </c>
    </row>
    <row r="1185" spans="1:37" s="216" customFormat="1">
      <c r="B1185" s="234">
        <v>90477</v>
      </c>
      <c r="C1185" s="216" t="s">
        <v>1320</v>
      </c>
      <c r="D1185" s="216" t="s">
        <v>1320</v>
      </c>
      <c r="E1185" s="216" t="s">
        <v>505</v>
      </c>
      <c r="F1185" s="233" t="s">
        <v>3020</v>
      </c>
      <c r="G1185" s="169">
        <v>1</v>
      </c>
      <c r="H1185" s="216">
        <v>0</v>
      </c>
      <c r="I1185" s="216" t="s">
        <v>506</v>
      </c>
      <c r="J1185" s="216">
        <v>0</v>
      </c>
      <c r="K1185" s="216">
        <v>16</v>
      </c>
      <c r="L1185" s="216">
        <v>0</v>
      </c>
      <c r="M1185" s="216">
        <v>0</v>
      </c>
      <c r="N1185" s="216">
        <v>0</v>
      </c>
      <c r="O1185" s="216">
        <v>0</v>
      </c>
      <c r="P1185" s="216">
        <v>1</v>
      </c>
      <c r="Q1185" s="216">
        <v>1</v>
      </c>
      <c r="R1185" s="216">
        <v>0</v>
      </c>
      <c r="S1185" s="271" t="s">
        <v>884</v>
      </c>
      <c r="T1185" s="271">
        <v>75</v>
      </c>
      <c r="U1185" s="275" t="s">
        <v>1166</v>
      </c>
      <c r="V1185" s="273">
        <v>400</v>
      </c>
      <c r="W1185" s="231" t="s">
        <v>505</v>
      </c>
      <c r="X1185" s="84">
        <v>0</v>
      </c>
      <c r="Y1185" s="223">
        <v>59</v>
      </c>
      <c r="Z1185" s="233">
        <v>90478</v>
      </c>
      <c r="AA1185" s="216" t="str">
        <f t="shared" ref="AA1185:AA1187" si="105">U1186</f>
        <v>누적건초획득(13)</v>
      </c>
      <c r="AB1185" s="232" t="s">
        <v>505</v>
      </c>
      <c r="AC1185" s="237">
        <v>90476</v>
      </c>
    </row>
    <row r="1186" spans="1:37" s="216" customFormat="1">
      <c r="B1186" s="234">
        <v>90478</v>
      </c>
      <c r="C1186" s="216" t="s">
        <v>1320</v>
      </c>
      <c r="D1186" s="216" t="s">
        <v>1320</v>
      </c>
      <c r="E1186" s="216" t="s">
        <v>505</v>
      </c>
      <c r="F1186" s="233" t="s">
        <v>3021</v>
      </c>
      <c r="G1186" s="169">
        <v>1</v>
      </c>
      <c r="H1186" s="216">
        <v>0</v>
      </c>
      <c r="I1186" s="216" t="s">
        <v>506</v>
      </c>
      <c r="J1186" s="216">
        <v>0</v>
      </c>
      <c r="K1186" s="216">
        <v>16</v>
      </c>
      <c r="L1186" s="216">
        <v>0</v>
      </c>
      <c r="M1186" s="216">
        <v>0</v>
      </c>
      <c r="N1186" s="216">
        <v>0</v>
      </c>
      <c r="O1186" s="216">
        <v>0</v>
      </c>
      <c r="P1186" s="216">
        <v>1</v>
      </c>
      <c r="Q1186" s="216">
        <v>1</v>
      </c>
      <c r="R1186" s="216">
        <v>0</v>
      </c>
      <c r="S1186" s="271" t="s">
        <v>1325</v>
      </c>
      <c r="T1186" s="271">
        <v>803</v>
      </c>
      <c r="U1186" s="275" t="s">
        <v>1161</v>
      </c>
      <c r="V1186" s="273">
        <v>857</v>
      </c>
      <c r="W1186" s="231" t="s">
        <v>505</v>
      </c>
      <c r="X1186" s="84">
        <v>0</v>
      </c>
      <c r="Y1186" s="223">
        <v>60</v>
      </c>
      <c r="Z1186" s="233">
        <v>90479</v>
      </c>
      <c r="AA1186" s="216" t="str">
        <f t="shared" si="105"/>
        <v>누적하트획득(12)</v>
      </c>
      <c r="AB1186" s="232" t="s">
        <v>505</v>
      </c>
      <c r="AC1186" s="237">
        <v>90477</v>
      </c>
    </row>
    <row r="1187" spans="1:37" s="216" customFormat="1">
      <c r="B1187" s="234">
        <v>90479</v>
      </c>
      <c r="C1187" s="216" t="s">
        <v>1320</v>
      </c>
      <c r="D1187" s="216" t="s">
        <v>1320</v>
      </c>
      <c r="E1187" s="216" t="s">
        <v>505</v>
      </c>
      <c r="F1187" s="233" t="s">
        <v>3022</v>
      </c>
      <c r="G1187" s="169">
        <v>1</v>
      </c>
      <c r="H1187" s="216">
        <v>0</v>
      </c>
      <c r="I1187" s="216" t="s">
        <v>506</v>
      </c>
      <c r="J1187" s="216">
        <v>0</v>
      </c>
      <c r="K1187" s="216">
        <v>16</v>
      </c>
      <c r="L1187" s="216">
        <v>0</v>
      </c>
      <c r="M1187" s="216">
        <v>0</v>
      </c>
      <c r="N1187" s="216">
        <v>0</v>
      </c>
      <c r="O1187" s="216">
        <v>0</v>
      </c>
      <c r="P1187" s="216">
        <v>1</v>
      </c>
      <c r="Q1187" s="216">
        <v>1</v>
      </c>
      <c r="R1187" s="216">
        <v>0</v>
      </c>
      <c r="S1187" s="271" t="s">
        <v>882</v>
      </c>
      <c r="T1187" s="271">
        <v>600</v>
      </c>
      <c r="U1187" s="275" t="s">
        <v>1160</v>
      </c>
      <c r="V1187" s="276">
        <v>30</v>
      </c>
      <c r="W1187" s="231" t="s">
        <v>505</v>
      </c>
      <c r="X1187" s="84">
        <v>0</v>
      </c>
      <c r="Y1187" s="223">
        <v>61</v>
      </c>
      <c r="Z1187" s="233">
        <v>90480</v>
      </c>
      <c r="AA1187" s="216" t="str">
        <f t="shared" si="105"/>
        <v>누적늑대잡이(1)</v>
      </c>
      <c r="AB1187" s="232" t="s">
        <v>505</v>
      </c>
      <c r="AC1187" s="237">
        <v>90478</v>
      </c>
    </row>
    <row r="1188" spans="1:37" s="216" customFormat="1">
      <c r="B1188" s="234">
        <v>90480</v>
      </c>
      <c r="C1188" s="216" t="s">
        <v>1320</v>
      </c>
      <c r="D1188" s="216" t="s">
        <v>1320</v>
      </c>
      <c r="E1188" s="216" t="s">
        <v>505</v>
      </c>
      <c r="F1188" s="233" t="s">
        <v>3023</v>
      </c>
      <c r="G1188" s="169">
        <v>1</v>
      </c>
      <c r="H1188" s="216">
        <v>0</v>
      </c>
      <c r="I1188" s="216" t="s">
        <v>506</v>
      </c>
      <c r="J1188" s="216">
        <v>0</v>
      </c>
      <c r="K1188" s="216">
        <v>16</v>
      </c>
      <c r="L1188" s="216">
        <v>0</v>
      </c>
      <c r="M1188" s="216">
        <v>0</v>
      </c>
      <c r="N1188" s="216">
        <v>0</v>
      </c>
      <c r="O1188" s="216">
        <v>0</v>
      </c>
      <c r="P1188" s="216">
        <v>1</v>
      </c>
      <c r="Q1188" s="216">
        <v>1</v>
      </c>
      <c r="R1188" s="216">
        <v>0</v>
      </c>
      <c r="S1188" s="271" t="s">
        <v>1325</v>
      </c>
      <c r="T1188" s="271">
        <v>703</v>
      </c>
      <c r="U1188" s="275" t="s">
        <v>1158</v>
      </c>
      <c r="V1188" s="273">
        <v>60</v>
      </c>
      <c r="W1188" s="231" t="s">
        <v>505</v>
      </c>
      <c r="X1188" s="84">
        <v>0</v>
      </c>
      <c r="Y1188" s="223">
        <v>62</v>
      </c>
      <c r="Z1188" s="234">
        <v>90409</v>
      </c>
      <c r="AA1188" s="216" t="str">
        <f>U1117</f>
        <v>누적판매금액(11)</v>
      </c>
      <c r="AB1188" s="232" t="s">
        <v>505</v>
      </c>
      <c r="AC1188" s="237">
        <v>90479</v>
      </c>
    </row>
    <row r="1189" spans="1:37" s="148" customFormat="1">
      <c r="A1189" s="197" t="s">
        <v>3497</v>
      </c>
      <c r="B1189" s="197"/>
      <c r="C1189" s="197"/>
      <c r="D1189" s="197"/>
      <c r="E1189" s="197"/>
      <c r="F1189" s="197"/>
      <c r="G1189" s="197"/>
      <c r="H1189" s="197"/>
      <c r="I1189" s="197"/>
      <c r="J1189" s="197"/>
      <c r="K1189" s="197"/>
      <c r="L1189" s="197"/>
      <c r="M1189" s="197"/>
      <c r="N1189" s="197"/>
      <c r="O1189" s="197"/>
      <c r="P1189" s="197"/>
      <c r="Q1189" s="197"/>
      <c r="R1189" s="197"/>
      <c r="S1189" s="197" t="s">
        <v>3498</v>
      </c>
      <c r="T1189" s="197" t="s">
        <v>3499</v>
      </c>
      <c r="U1189" s="197" t="s">
        <v>3500</v>
      </c>
      <c r="V1189" s="197" t="s">
        <v>3501</v>
      </c>
      <c r="W1189" s="197" t="s">
        <v>3502</v>
      </c>
      <c r="X1189" s="197" t="s">
        <v>3503</v>
      </c>
      <c r="Y1189" s="197"/>
      <c r="Z1189" s="197" t="s">
        <v>3504</v>
      </c>
      <c r="AA1189" s="197"/>
      <c r="AB1189" s="197"/>
      <c r="AC1189" s="197" t="s">
        <v>3505</v>
      </c>
      <c r="AD1189" s="197"/>
      <c r="AE1189" s="197"/>
      <c r="AF1189" s="197"/>
      <c r="AG1189" s="216"/>
      <c r="AH1189" s="216"/>
      <c r="AI1189" s="216"/>
      <c r="AJ1189" s="216"/>
      <c r="AK1189" s="216"/>
    </row>
    <row r="1190" spans="1:37" s="147" customFormat="1">
      <c r="A1190" s="157" t="s">
        <v>3506</v>
      </c>
      <c r="B1190" s="157" t="s">
        <v>687</v>
      </c>
      <c r="C1190" s="157" t="s">
        <v>471</v>
      </c>
      <c r="D1190" s="157" t="s">
        <v>710</v>
      </c>
      <c r="E1190" s="157" t="s">
        <v>711</v>
      </c>
      <c r="F1190" s="157" t="s">
        <v>712</v>
      </c>
      <c r="G1190" s="157" t="s">
        <v>713</v>
      </c>
      <c r="H1190" s="157" t="s">
        <v>714</v>
      </c>
      <c r="I1190" s="157" t="s">
        <v>450</v>
      </c>
      <c r="J1190" s="157" t="s">
        <v>715</v>
      </c>
      <c r="K1190" s="157" t="s">
        <v>716</v>
      </c>
      <c r="L1190" s="157" t="s">
        <v>717</v>
      </c>
      <c r="M1190" s="157" t="s">
        <v>718</v>
      </c>
      <c r="N1190" s="157" t="s">
        <v>719</v>
      </c>
      <c r="O1190" s="157" t="s">
        <v>720</v>
      </c>
      <c r="P1190" s="157" t="s">
        <v>721</v>
      </c>
      <c r="Q1190" s="157" t="s">
        <v>722</v>
      </c>
      <c r="R1190" s="157" t="s">
        <v>864</v>
      </c>
      <c r="S1190" s="157" t="s">
        <v>3507</v>
      </c>
      <c r="T1190" s="157" t="s">
        <v>3508</v>
      </c>
      <c r="U1190" s="157" t="s">
        <v>3509</v>
      </c>
      <c r="V1190" s="157" t="s">
        <v>3510</v>
      </c>
      <c r="W1190" s="157" t="s">
        <v>3511</v>
      </c>
      <c r="X1190" s="157" t="s">
        <v>3512</v>
      </c>
      <c r="Y1190" s="157" t="s">
        <v>3513</v>
      </c>
      <c r="Z1190" s="157" t="s">
        <v>3514</v>
      </c>
      <c r="AA1190" s="157" t="s">
        <v>3515</v>
      </c>
      <c r="AB1190" s="157" t="s">
        <v>3516</v>
      </c>
      <c r="AC1190" s="157" t="s">
        <v>3517</v>
      </c>
      <c r="AD1190" s="157" t="s">
        <v>2095</v>
      </c>
      <c r="AE1190" s="157" t="s">
        <v>2096</v>
      </c>
      <c r="AF1190" s="157" t="s">
        <v>2097</v>
      </c>
      <c r="AG1190" s="157" t="s">
        <v>3518</v>
      </c>
      <c r="AH1190" s="216" t="s">
        <v>3519</v>
      </c>
      <c r="AI1190" s="216" t="s">
        <v>3520</v>
      </c>
      <c r="AJ1190" s="216"/>
      <c r="AK1190" s="216"/>
    </row>
    <row r="1191" spans="1:37" s="147" customFormat="1">
      <c r="A1191" s="216"/>
      <c r="B1191" s="220">
        <v>91000</v>
      </c>
      <c r="C1191" s="216" t="s">
        <v>2299</v>
      </c>
      <c r="D1191" s="216" t="s">
        <v>2299</v>
      </c>
      <c r="E1191" s="216" t="s">
        <v>505</v>
      </c>
      <c r="F1191" s="216" t="s">
        <v>2094</v>
      </c>
      <c r="G1191" s="216">
        <v>0</v>
      </c>
      <c r="H1191" s="216">
        <v>0</v>
      </c>
      <c r="I1191" s="216" t="s">
        <v>506</v>
      </c>
      <c r="J1191" s="216">
        <v>0</v>
      </c>
      <c r="K1191" s="216">
        <v>16</v>
      </c>
      <c r="L1191" s="216">
        <v>0</v>
      </c>
      <c r="M1191" s="216">
        <v>0</v>
      </c>
      <c r="N1191" s="216">
        <v>0</v>
      </c>
      <c r="O1191" s="216">
        <v>0</v>
      </c>
      <c r="P1191" s="216">
        <v>1</v>
      </c>
      <c r="Q1191" s="216">
        <v>1</v>
      </c>
      <c r="R1191" s="216">
        <v>0</v>
      </c>
      <c r="S1191" s="228">
        <v>2013</v>
      </c>
      <c r="T1191" s="159">
        <v>-1</v>
      </c>
      <c r="U1191" s="159">
        <v>-1</v>
      </c>
      <c r="V1191" s="159">
        <v>-1</v>
      </c>
      <c r="W1191" s="245">
        <v>-1</v>
      </c>
      <c r="X1191" s="205">
        <v>-1</v>
      </c>
      <c r="Y1191" s="205">
        <v>-1</v>
      </c>
      <c r="Z1191" s="246">
        <v>-1</v>
      </c>
      <c r="AA1191" s="246">
        <v>-1</v>
      </c>
      <c r="AB1191" s="246">
        <v>-1</v>
      </c>
      <c r="AC1191" s="160">
        <v>-1</v>
      </c>
      <c r="AD1191" s="160">
        <v>-1</v>
      </c>
      <c r="AE1191" s="160">
        <v>-1</v>
      </c>
      <c r="AF1191" s="160">
        <v>-1</v>
      </c>
      <c r="AG1191" s="216">
        <v>0</v>
      </c>
      <c r="AH1191" s="223">
        <v>-1</v>
      </c>
      <c r="AI1191" s="223">
        <v>91001</v>
      </c>
      <c r="AJ1191" s="216"/>
      <c r="AK1191" s="216"/>
    </row>
    <row r="1192" spans="1:37" s="147" customFormat="1">
      <c r="A1192" s="216"/>
      <c r="B1192" s="216">
        <v>91001</v>
      </c>
      <c r="C1192" s="216" t="s">
        <v>2299</v>
      </c>
      <c r="D1192" s="216" t="s">
        <v>2299</v>
      </c>
      <c r="E1192" s="216" t="s">
        <v>505</v>
      </c>
      <c r="F1192" s="216" t="s">
        <v>2300</v>
      </c>
      <c r="G1192" s="216">
        <v>0</v>
      </c>
      <c r="H1192" s="216">
        <v>0</v>
      </c>
      <c r="I1192" s="216" t="s">
        <v>506</v>
      </c>
      <c r="J1192" s="216">
        <v>0</v>
      </c>
      <c r="K1192" s="216">
        <v>16</v>
      </c>
      <c r="L1192" s="216">
        <v>0</v>
      </c>
      <c r="M1192" s="216">
        <v>0</v>
      </c>
      <c r="N1192" s="216">
        <v>0</v>
      </c>
      <c r="O1192" s="216"/>
      <c r="P1192" s="216">
        <v>1</v>
      </c>
      <c r="Q1192" s="216">
        <v>1</v>
      </c>
      <c r="R1192" s="216">
        <v>0</v>
      </c>
      <c r="S1192" s="228">
        <v>2017</v>
      </c>
      <c r="T1192" s="162">
        <v>15000</v>
      </c>
      <c r="U1192" s="159">
        <v>100</v>
      </c>
      <c r="V1192" s="159">
        <v>6900</v>
      </c>
      <c r="W1192" s="245">
        <v>901</v>
      </c>
      <c r="X1192" s="205">
        <v>901</v>
      </c>
      <c r="Y1192" s="205">
        <v>1003</v>
      </c>
      <c r="Z1192" s="246">
        <v>902</v>
      </c>
      <c r="AA1192" s="246">
        <v>1004</v>
      </c>
      <c r="AB1192" s="246">
        <v>1200</v>
      </c>
      <c r="AC1192" s="160">
        <v>4</v>
      </c>
      <c r="AD1192" s="160">
        <v>1005</v>
      </c>
      <c r="AE1192" s="160">
        <v>1202</v>
      </c>
      <c r="AF1192" s="160">
        <v>2200</v>
      </c>
      <c r="AG1192" s="216">
        <v>1</v>
      </c>
      <c r="AH1192" s="223">
        <v>91000</v>
      </c>
      <c r="AI1192" s="223">
        <v>91002</v>
      </c>
      <c r="AJ1192" s="216"/>
      <c r="AK1192" s="216"/>
    </row>
    <row r="1193" spans="1:37" s="147" customFormat="1">
      <c r="A1193" s="216"/>
      <c r="B1193" s="216">
        <v>91002</v>
      </c>
      <c r="C1193" s="216" t="s">
        <v>2299</v>
      </c>
      <c r="D1193" s="216" t="s">
        <v>2299</v>
      </c>
      <c r="E1193" s="216" t="s">
        <v>505</v>
      </c>
      <c r="F1193" s="216" t="s">
        <v>2066</v>
      </c>
      <c r="G1193" s="216">
        <v>0</v>
      </c>
      <c r="H1193" s="216">
        <v>0</v>
      </c>
      <c r="I1193" s="216" t="s">
        <v>506</v>
      </c>
      <c r="J1193" s="216">
        <v>0</v>
      </c>
      <c r="K1193" s="216">
        <v>16</v>
      </c>
      <c r="L1193" s="216">
        <v>0</v>
      </c>
      <c r="M1193" s="216">
        <v>0</v>
      </c>
      <c r="N1193" s="216">
        <v>0</v>
      </c>
      <c r="O1193" s="216">
        <v>0</v>
      </c>
      <c r="P1193" s="216">
        <v>1</v>
      </c>
      <c r="Q1193" s="216">
        <v>1</v>
      </c>
      <c r="R1193" s="216">
        <v>0</v>
      </c>
      <c r="S1193" s="228">
        <v>2021</v>
      </c>
      <c r="T1193" s="162">
        <v>26000</v>
      </c>
      <c r="U1193" s="159">
        <v>101</v>
      </c>
      <c r="V1193" s="159">
        <v>6901</v>
      </c>
      <c r="W1193" s="245">
        <v>901</v>
      </c>
      <c r="X1193" s="205">
        <v>901</v>
      </c>
      <c r="Y1193" s="205">
        <v>1003</v>
      </c>
      <c r="Z1193" s="246">
        <v>902</v>
      </c>
      <c r="AA1193" s="246">
        <v>1004</v>
      </c>
      <c r="AB1193" s="246">
        <v>1200</v>
      </c>
      <c r="AC1193" s="160">
        <v>200</v>
      </c>
      <c r="AD1193" s="160">
        <v>1005</v>
      </c>
      <c r="AE1193" s="160">
        <v>1202</v>
      </c>
      <c r="AF1193" s="160">
        <v>2201</v>
      </c>
      <c r="AG1193" s="216">
        <v>2</v>
      </c>
      <c r="AH1193" s="223">
        <v>91001</v>
      </c>
      <c r="AI1193" s="223">
        <v>91003</v>
      </c>
      <c r="AJ1193" s="216"/>
      <c r="AK1193" s="216"/>
    </row>
    <row r="1194" spans="1:37" s="147" customFormat="1">
      <c r="A1194" s="216"/>
      <c r="B1194" s="216">
        <v>91003</v>
      </c>
      <c r="C1194" s="216" t="s">
        <v>2299</v>
      </c>
      <c r="D1194" s="216" t="s">
        <v>2299</v>
      </c>
      <c r="E1194" s="216" t="s">
        <v>505</v>
      </c>
      <c r="F1194" s="216" t="s">
        <v>2067</v>
      </c>
      <c r="G1194" s="216">
        <v>0</v>
      </c>
      <c r="H1194" s="216">
        <v>0</v>
      </c>
      <c r="I1194" s="216" t="s">
        <v>506</v>
      </c>
      <c r="J1194" s="216">
        <v>0</v>
      </c>
      <c r="K1194" s="216">
        <v>16</v>
      </c>
      <c r="L1194" s="216">
        <v>0</v>
      </c>
      <c r="M1194" s="216">
        <v>0</v>
      </c>
      <c r="N1194" s="216">
        <v>0</v>
      </c>
      <c r="O1194" s="216">
        <v>0</v>
      </c>
      <c r="P1194" s="216">
        <v>1</v>
      </c>
      <c r="Q1194" s="216">
        <v>1</v>
      </c>
      <c r="R1194" s="216">
        <v>0</v>
      </c>
      <c r="S1194" s="228">
        <v>2025</v>
      </c>
      <c r="T1194" s="162">
        <v>40000</v>
      </c>
      <c r="U1194" s="159">
        <v>102</v>
      </c>
      <c r="V1194" s="159">
        <v>6902</v>
      </c>
      <c r="W1194" s="245">
        <v>901</v>
      </c>
      <c r="X1194" s="205">
        <v>901</v>
      </c>
      <c r="Y1194" s="205">
        <v>1003</v>
      </c>
      <c r="Z1194" s="246">
        <v>902</v>
      </c>
      <c r="AA1194" s="246">
        <v>1004</v>
      </c>
      <c r="AB1194" s="246">
        <v>1200</v>
      </c>
      <c r="AC1194" s="160">
        <v>201</v>
      </c>
      <c r="AD1194" s="160">
        <v>1005</v>
      </c>
      <c r="AE1194" s="160">
        <v>1202</v>
      </c>
      <c r="AF1194" s="160">
        <v>2201</v>
      </c>
      <c r="AG1194" s="216">
        <v>3</v>
      </c>
      <c r="AH1194" s="223">
        <v>91002</v>
      </c>
      <c r="AI1194" s="223">
        <v>91004</v>
      </c>
      <c r="AJ1194" s="216"/>
      <c r="AK1194" s="216"/>
    </row>
    <row r="1195" spans="1:37" s="147" customFormat="1">
      <c r="A1195" s="216"/>
      <c r="B1195" s="216">
        <v>91004</v>
      </c>
      <c r="C1195" s="216" t="s">
        <v>2299</v>
      </c>
      <c r="D1195" s="216" t="s">
        <v>2299</v>
      </c>
      <c r="E1195" s="216" t="s">
        <v>505</v>
      </c>
      <c r="F1195" s="216" t="s">
        <v>2068</v>
      </c>
      <c r="G1195" s="216">
        <v>0</v>
      </c>
      <c r="H1195" s="216">
        <v>0</v>
      </c>
      <c r="I1195" s="216" t="s">
        <v>506</v>
      </c>
      <c r="J1195" s="216">
        <v>0</v>
      </c>
      <c r="K1195" s="216">
        <v>16</v>
      </c>
      <c r="L1195" s="216">
        <v>0</v>
      </c>
      <c r="M1195" s="216">
        <v>0</v>
      </c>
      <c r="N1195" s="216">
        <v>0</v>
      </c>
      <c r="O1195" s="216">
        <v>0</v>
      </c>
      <c r="P1195" s="216">
        <v>1</v>
      </c>
      <c r="Q1195" s="216">
        <v>1</v>
      </c>
      <c r="R1195" s="216">
        <v>0</v>
      </c>
      <c r="S1195" s="228">
        <v>2029</v>
      </c>
      <c r="T1195" s="162">
        <v>46000</v>
      </c>
      <c r="U1195" s="159">
        <v>200</v>
      </c>
      <c r="V1195" s="159">
        <v>6903</v>
      </c>
      <c r="W1195" s="245">
        <v>901</v>
      </c>
      <c r="X1195" s="205">
        <v>901</v>
      </c>
      <c r="Y1195" s="205">
        <v>1003</v>
      </c>
      <c r="Z1195" s="246">
        <v>902</v>
      </c>
      <c r="AA1195" s="246">
        <v>1004</v>
      </c>
      <c r="AB1195" s="246">
        <v>1200</v>
      </c>
      <c r="AC1195" s="160">
        <v>104</v>
      </c>
      <c r="AD1195" s="160">
        <v>1005</v>
      </c>
      <c r="AE1195" s="160">
        <v>1202</v>
      </c>
      <c r="AF1195" s="160">
        <v>2201</v>
      </c>
      <c r="AG1195" s="216">
        <v>4</v>
      </c>
      <c r="AH1195" s="223">
        <v>91003</v>
      </c>
      <c r="AI1195" s="223">
        <v>91005</v>
      </c>
      <c r="AJ1195" s="216"/>
      <c r="AK1195" s="216"/>
    </row>
    <row r="1196" spans="1:37" s="147" customFormat="1">
      <c r="A1196" s="216"/>
      <c r="B1196" s="216">
        <v>91005</v>
      </c>
      <c r="C1196" s="216" t="s">
        <v>2299</v>
      </c>
      <c r="D1196" s="216" t="s">
        <v>2299</v>
      </c>
      <c r="E1196" s="216" t="s">
        <v>505</v>
      </c>
      <c r="F1196" s="216" t="s">
        <v>2069</v>
      </c>
      <c r="G1196" s="216">
        <v>0</v>
      </c>
      <c r="H1196" s="216">
        <v>0</v>
      </c>
      <c r="I1196" s="216" t="s">
        <v>506</v>
      </c>
      <c r="J1196" s="216">
        <v>0</v>
      </c>
      <c r="K1196" s="216">
        <v>16</v>
      </c>
      <c r="L1196" s="216">
        <v>0</v>
      </c>
      <c r="M1196" s="216">
        <v>0</v>
      </c>
      <c r="N1196" s="216">
        <v>0</v>
      </c>
      <c r="O1196" s="216">
        <v>0</v>
      </c>
      <c r="P1196" s="216">
        <v>1</v>
      </c>
      <c r="Q1196" s="216">
        <v>1</v>
      </c>
      <c r="R1196" s="216">
        <v>0</v>
      </c>
      <c r="S1196" s="228">
        <v>2033</v>
      </c>
      <c r="T1196" s="162">
        <v>60000</v>
      </c>
      <c r="U1196" s="159">
        <v>201</v>
      </c>
      <c r="V1196" s="159">
        <v>6904</v>
      </c>
      <c r="W1196" s="245">
        <v>901</v>
      </c>
      <c r="X1196" s="205">
        <v>901</v>
      </c>
      <c r="Y1196" s="205">
        <v>1003</v>
      </c>
      <c r="Z1196" s="246">
        <v>902</v>
      </c>
      <c r="AA1196" s="246">
        <v>1004</v>
      </c>
      <c r="AB1196" s="246">
        <v>1200</v>
      </c>
      <c r="AC1196" s="160">
        <v>105</v>
      </c>
      <c r="AD1196" s="160">
        <v>1005</v>
      </c>
      <c r="AE1196" s="160">
        <v>1202</v>
      </c>
      <c r="AF1196" s="160">
        <v>2202</v>
      </c>
      <c r="AG1196" s="216">
        <v>5</v>
      </c>
      <c r="AH1196" s="223">
        <v>91004</v>
      </c>
      <c r="AI1196" s="223">
        <v>91006</v>
      </c>
      <c r="AJ1196" s="216"/>
      <c r="AK1196" s="216"/>
    </row>
    <row r="1197" spans="1:37" s="147" customFormat="1">
      <c r="A1197" s="216"/>
      <c r="B1197" s="216">
        <v>91006</v>
      </c>
      <c r="C1197" s="216" t="s">
        <v>2299</v>
      </c>
      <c r="D1197" s="216" t="s">
        <v>2299</v>
      </c>
      <c r="E1197" s="216" t="s">
        <v>505</v>
      </c>
      <c r="F1197" s="216" t="s">
        <v>2070</v>
      </c>
      <c r="G1197" s="216">
        <v>0</v>
      </c>
      <c r="H1197" s="216">
        <v>0</v>
      </c>
      <c r="I1197" s="216" t="s">
        <v>506</v>
      </c>
      <c r="J1197" s="216">
        <v>0</v>
      </c>
      <c r="K1197" s="216">
        <v>16</v>
      </c>
      <c r="L1197" s="216">
        <v>0</v>
      </c>
      <c r="M1197" s="216">
        <v>0</v>
      </c>
      <c r="N1197" s="216">
        <v>0</v>
      </c>
      <c r="O1197" s="216">
        <v>0</v>
      </c>
      <c r="P1197" s="216">
        <v>1</v>
      </c>
      <c r="Q1197" s="216">
        <v>1</v>
      </c>
      <c r="R1197" s="216">
        <v>0</v>
      </c>
      <c r="S1197" s="228">
        <v>2037</v>
      </c>
      <c r="T1197" s="162">
        <v>68000</v>
      </c>
      <c r="U1197" s="159">
        <v>103</v>
      </c>
      <c r="V1197" s="159">
        <v>6905</v>
      </c>
      <c r="W1197" s="245">
        <v>901</v>
      </c>
      <c r="X1197" s="205">
        <v>901</v>
      </c>
      <c r="Y1197" s="205">
        <v>1003</v>
      </c>
      <c r="Z1197" s="246">
        <v>902</v>
      </c>
      <c r="AA1197" s="246">
        <v>1004</v>
      </c>
      <c r="AB1197" s="246">
        <v>1200</v>
      </c>
      <c r="AC1197" s="160">
        <v>8</v>
      </c>
      <c r="AD1197" s="160">
        <v>1005</v>
      </c>
      <c r="AE1197" s="160">
        <v>1202</v>
      </c>
      <c r="AF1197" s="160">
        <v>2202</v>
      </c>
      <c r="AG1197" s="216">
        <v>6</v>
      </c>
      <c r="AH1197" s="223">
        <v>91005</v>
      </c>
      <c r="AI1197" s="223">
        <v>91007</v>
      </c>
      <c r="AJ1197" s="216"/>
      <c r="AK1197" s="216"/>
    </row>
    <row r="1198" spans="1:37" s="147" customFormat="1">
      <c r="A1198" s="216"/>
      <c r="B1198" s="216">
        <v>91007</v>
      </c>
      <c r="C1198" s="216" t="s">
        <v>2299</v>
      </c>
      <c r="D1198" s="216" t="s">
        <v>2299</v>
      </c>
      <c r="E1198" s="216" t="s">
        <v>505</v>
      </c>
      <c r="F1198" s="216" t="s">
        <v>2071</v>
      </c>
      <c r="G1198" s="216">
        <v>0</v>
      </c>
      <c r="H1198" s="216">
        <v>0</v>
      </c>
      <c r="I1198" s="216" t="s">
        <v>506</v>
      </c>
      <c r="J1198" s="216">
        <v>0</v>
      </c>
      <c r="K1198" s="216">
        <v>16</v>
      </c>
      <c r="L1198" s="216">
        <v>0</v>
      </c>
      <c r="M1198" s="216">
        <v>0</v>
      </c>
      <c r="N1198" s="216">
        <v>0</v>
      </c>
      <c r="O1198" s="216">
        <v>0</v>
      </c>
      <c r="P1198" s="216">
        <v>1</v>
      </c>
      <c r="Q1198" s="216">
        <v>1</v>
      </c>
      <c r="R1198" s="216">
        <v>0</v>
      </c>
      <c r="S1198" s="228">
        <v>2041</v>
      </c>
      <c r="T1198" s="162">
        <v>76000</v>
      </c>
      <c r="U1198" s="159">
        <v>104</v>
      </c>
      <c r="V1198" s="159">
        <v>6906</v>
      </c>
      <c r="W1198" s="245">
        <v>901</v>
      </c>
      <c r="X1198" s="205">
        <v>901</v>
      </c>
      <c r="Y1198" s="205">
        <v>1003</v>
      </c>
      <c r="Z1198" s="246">
        <v>902</v>
      </c>
      <c r="AA1198" s="246">
        <v>1004</v>
      </c>
      <c r="AB1198" s="246">
        <v>1201</v>
      </c>
      <c r="AC1198" s="160">
        <v>203</v>
      </c>
      <c r="AD1198" s="160">
        <v>1005</v>
      </c>
      <c r="AE1198" s="160">
        <v>1202</v>
      </c>
      <c r="AF1198" s="160">
        <v>2202</v>
      </c>
      <c r="AG1198" s="216">
        <v>7</v>
      </c>
      <c r="AH1198" s="223">
        <v>91006</v>
      </c>
      <c r="AI1198" s="223">
        <v>91008</v>
      </c>
      <c r="AJ1198" s="216"/>
      <c r="AK1198" s="216"/>
    </row>
    <row r="1199" spans="1:37" s="147" customFormat="1">
      <c r="A1199" s="216"/>
      <c r="B1199" s="216">
        <v>91008</v>
      </c>
      <c r="C1199" s="216" t="s">
        <v>2299</v>
      </c>
      <c r="D1199" s="216" t="s">
        <v>2299</v>
      </c>
      <c r="E1199" s="216" t="s">
        <v>505</v>
      </c>
      <c r="F1199" s="216" t="s">
        <v>2072</v>
      </c>
      <c r="G1199" s="216">
        <v>0</v>
      </c>
      <c r="H1199" s="216">
        <v>0</v>
      </c>
      <c r="I1199" s="216" t="s">
        <v>506</v>
      </c>
      <c r="J1199" s="216">
        <v>0</v>
      </c>
      <c r="K1199" s="216">
        <v>16</v>
      </c>
      <c r="L1199" s="216">
        <v>0</v>
      </c>
      <c r="M1199" s="216">
        <v>0</v>
      </c>
      <c r="N1199" s="216">
        <v>0</v>
      </c>
      <c r="O1199" s="216">
        <v>0</v>
      </c>
      <c r="P1199" s="216">
        <v>1</v>
      </c>
      <c r="Q1199" s="216">
        <v>1</v>
      </c>
      <c r="R1199" s="216">
        <v>0</v>
      </c>
      <c r="S1199" s="228">
        <v>2045</v>
      </c>
      <c r="T1199" s="162">
        <v>86000</v>
      </c>
      <c r="U1199" s="159">
        <v>202</v>
      </c>
      <c r="V1199" s="159">
        <v>6907</v>
      </c>
      <c r="W1199" s="245">
        <v>901</v>
      </c>
      <c r="X1199" s="205">
        <v>901</v>
      </c>
      <c r="Y1199" s="205">
        <v>1003</v>
      </c>
      <c r="Z1199" s="246">
        <v>902</v>
      </c>
      <c r="AA1199" s="246">
        <v>1004</v>
      </c>
      <c r="AB1199" s="246">
        <v>1201</v>
      </c>
      <c r="AC1199" s="160">
        <v>204</v>
      </c>
      <c r="AD1199" s="160">
        <v>1005</v>
      </c>
      <c r="AE1199" s="160">
        <v>1203</v>
      </c>
      <c r="AF1199" s="160">
        <v>2202</v>
      </c>
      <c r="AG1199" s="216">
        <v>8</v>
      </c>
      <c r="AH1199" s="223">
        <v>91007</v>
      </c>
      <c r="AI1199" s="223">
        <v>91009</v>
      </c>
      <c r="AJ1199" s="216"/>
      <c r="AK1199" s="216"/>
    </row>
    <row r="1200" spans="1:37" s="147" customFormat="1">
      <c r="A1200" s="216"/>
      <c r="B1200" s="216">
        <v>91009</v>
      </c>
      <c r="C1200" s="216" t="s">
        <v>2299</v>
      </c>
      <c r="D1200" s="216" t="s">
        <v>2299</v>
      </c>
      <c r="E1200" s="216" t="s">
        <v>505</v>
      </c>
      <c r="F1200" s="216" t="s">
        <v>2073</v>
      </c>
      <c r="G1200" s="216">
        <v>0</v>
      </c>
      <c r="H1200" s="216">
        <v>0</v>
      </c>
      <c r="I1200" s="216" t="s">
        <v>506</v>
      </c>
      <c r="J1200" s="216">
        <v>0</v>
      </c>
      <c r="K1200" s="216">
        <v>16</v>
      </c>
      <c r="L1200" s="216">
        <v>0</v>
      </c>
      <c r="M1200" s="216">
        <v>0</v>
      </c>
      <c r="N1200" s="216">
        <v>0</v>
      </c>
      <c r="O1200" s="216">
        <v>0</v>
      </c>
      <c r="P1200" s="216">
        <v>1</v>
      </c>
      <c r="Q1200" s="216">
        <v>1</v>
      </c>
      <c r="R1200" s="216">
        <v>0</v>
      </c>
      <c r="S1200" s="228">
        <v>2049</v>
      </c>
      <c r="T1200" s="162">
        <v>90000</v>
      </c>
      <c r="U1200" s="159">
        <v>203</v>
      </c>
      <c r="V1200" s="159">
        <v>6908</v>
      </c>
      <c r="W1200" s="245">
        <v>901</v>
      </c>
      <c r="X1200" s="205">
        <v>901</v>
      </c>
      <c r="Y1200" s="205">
        <v>1003</v>
      </c>
      <c r="Z1200" s="246">
        <v>902</v>
      </c>
      <c r="AA1200" s="246">
        <v>1005</v>
      </c>
      <c r="AB1200" s="246">
        <v>1201</v>
      </c>
      <c r="AC1200" s="160">
        <v>9</v>
      </c>
      <c r="AD1200" s="160">
        <v>1005</v>
      </c>
      <c r="AE1200" s="160">
        <v>1203</v>
      </c>
      <c r="AF1200" s="160">
        <v>2202</v>
      </c>
      <c r="AG1200" s="216">
        <v>9</v>
      </c>
      <c r="AH1200" s="223">
        <v>91008</v>
      </c>
      <c r="AI1200" s="223">
        <v>91010</v>
      </c>
      <c r="AJ1200" s="216"/>
      <c r="AK1200" s="216"/>
    </row>
    <row r="1201" spans="1:37" s="147" customFormat="1">
      <c r="A1201" s="216"/>
      <c r="B1201" s="216">
        <v>91010</v>
      </c>
      <c r="C1201" s="216" t="s">
        <v>2299</v>
      </c>
      <c r="D1201" s="216" t="s">
        <v>2299</v>
      </c>
      <c r="E1201" s="216" t="s">
        <v>505</v>
      </c>
      <c r="F1201" s="216" t="s">
        <v>2074</v>
      </c>
      <c r="G1201" s="216">
        <v>0</v>
      </c>
      <c r="H1201" s="216">
        <v>0</v>
      </c>
      <c r="I1201" s="216" t="s">
        <v>506</v>
      </c>
      <c r="J1201" s="216">
        <v>0</v>
      </c>
      <c r="K1201" s="216">
        <v>16</v>
      </c>
      <c r="L1201" s="216">
        <v>0</v>
      </c>
      <c r="M1201" s="216">
        <v>0</v>
      </c>
      <c r="N1201" s="216">
        <v>0</v>
      </c>
      <c r="O1201" s="216">
        <v>0</v>
      </c>
      <c r="P1201" s="216">
        <v>1</v>
      </c>
      <c r="Q1201" s="216">
        <v>1</v>
      </c>
      <c r="R1201" s="216">
        <v>0</v>
      </c>
      <c r="S1201" s="228">
        <v>2053</v>
      </c>
      <c r="T1201" s="162">
        <v>91000</v>
      </c>
      <c r="U1201" s="159">
        <v>105</v>
      </c>
      <c r="V1201" s="159">
        <v>6909</v>
      </c>
      <c r="W1201" s="245">
        <v>901</v>
      </c>
      <c r="X1201" s="205">
        <v>901</v>
      </c>
      <c r="Y1201" s="205">
        <v>1003</v>
      </c>
      <c r="Z1201" s="246">
        <v>902</v>
      </c>
      <c r="AA1201" s="246">
        <v>1005</v>
      </c>
      <c r="AB1201" s="246">
        <v>1201</v>
      </c>
      <c r="AC1201" s="160">
        <v>106</v>
      </c>
      <c r="AD1201" s="160">
        <v>1006</v>
      </c>
      <c r="AE1201" s="160">
        <v>1203</v>
      </c>
      <c r="AF1201" s="160">
        <v>2202</v>
      </c>
      <c r="AG1201" s="216">
        <v>10</v>
      </c>
      <c r="AH1201" s="223">
        <v>91009</v>
      </c>
      <c r="AI1201" s="223">
        <v>91011</v>
      </c>
      <c r="AJ1201" s="216"/>
      <c r="AK1201" s="216"/>
    </row>
    <row r="1202" spans="1:37" s="147" customFormat="1">
      <c r="A1202" s="216"/>
      <c r="B1202" s="216">
        <v>91011</v>
      </c>
      <c r="C1202" s="216" t="s">
        <v>2299</v>
      </c>
      <c r="D1202" s="216" t="s">
        <v>2299</v>
      </c>
      <c r="E1202" s="216" t="s">
        <v>505</v>
      </c>
      <c r="F1202" s="216" t="s">
        <v>2075</v>
      </c>
      <c r="G1202" s="216">
        <v>0</v>
      </c>
      <c r="H1202" s="216">
        <v>0</v>
      </c>
      <c r="I1202" s="216" t="s">
        <v>506</v>
      </c>
      <c r="J1202" s="216">
        <v>0</v>
      </c>
      <c r="K1202" s="216">
        <v>16</v>
      </c>
      <c r="L1202" s="216">
        <v>0</v>
      </c>
      <c r="M1202" s="216">
        <v>0</v>
      </c>
      <c r="N1202" s="216">
        <v>0</v>
      </c>
      <c r="O1202" s="216">
        <v>0</v>
      </c>
      <c r="P1202" s="216">
        <v>1</v>
      </c>
      <c r="Q1202" s="216">
        <v>1</v>
      </c>
      <c r="R1202" s="216">
        <v>0</v>
      </c>
      <c r="S1202" s="228">
        <v>2057</v>
      </c>
      <c r="T1202" s="162">
        <v>91500</v>
      </c>
      <c r="U1202" s="159">
        <v>106</v>
      </c>
      <c r="V1202" s="159">
        <v>6910</v>
      </c>
      <c r="W1202" s="245">
        <v>901</v>
      </c>
      <c r="X1202" s="205">
        <v>901</v>
      </c>
      <c r="Y1202" s="205">
        <v>1003</v>
      </c>
      <c r="Z1202" s="246">
        <v>902</v>
      </c>
      <c r="AA1202" s="246">
        <v>1005</v>
      </c>
      <c r="AB1202" s="246">
        <v>1201</v>
      </c>
      <c r="AC1202" s="160">
        <v>107</v>
      </c>
      <c r="AD1202" s="160">
        <v>1006</v>
      </c>
      <c r="AE1202" s="160">
        <v>1203</v>
      </c>
      <c r="AF1202" s="160">
        <v>2202</v>
      </c>
      <c r="AG1202" s="216">
        <v>11</v>
      </c>
      <c r="AH1202" s="223">
        <v>91010</v>
      </c>
      <c r="AI1202" s="223">
        <v>91012</v>
      </c>
      <c r="AJ1202" s="216"/>
      <c r="AK1202" s="216"/>
    </row>
    <row r="1203" spans="1:37" s="147" customFormat="1">
      <c r="A1203" s="216"/>
      <c r="B1203" s="216">
        <v>91012</v>
      </c>
      <c r="C1203" s="216" t="s">
        <v>2299</v>
      </c>
      <c r="D1203" s="216" t="s">
        <v>2299</v>
      </c>
      <c r="E1203" s="216" t="s">
        <v>505</v>
      </c>
      <c r="F1203" s="216" t="s">
        <v>2076</v>
      </c>
      <c r="G1203" s="216">
        <v>0</v>
      </c>
      <c r="H1203" s="216">
        <v>0</v>
      </c>
      <c r="I1203" s="216" t="s">
        <v>506</v>
      </c>
      <c r="J1203" s="216">
        <v>0</v>
      </c>
      <c r="K1203" s="216">
        <v>16</v>
      </c>
      <c r="L1203" s="216">
        <v>0</v>
      </c>
      <c r="M1203" s="216">
        <v>0</v>
      </c>
      <c r="N1203" s="216">
        <v>0</v>
      </c>
      <c r="O1203" s="216">
        <v>0</v>
      </c>
      <c r="P1203" s="216">
        <v>1</v>
      </c>
      <c r="Q1203" s="216">
        <v>1</v>
      </c>
      <c r="R1203" s="216">
        <v>0</v>
      </c>
      <c r="S1203" s="228">
        <v>2061</v>
      </c>
      <c r="T1203" s="162">
        <v>92000</v>
      </c>
      <c r="U1203" s="159">
        <v>204</v>
      </c>
      <c r="V1203" s="159">
        <v>6911</v>
      </c>
      <c r="W1203" s="245">
        <v>901</v>
      </c>
      <c r="X1203" s="205">
        <v>901</v>
      </c>
      <c r="Y1203" s="205">
        <v>1003</v>
      </c>
      <c r="Z1203" s="246">
        <v>902</v>
      </c>
      <c r="AA1203" s="246">
        <v>1005</v>
      </c>
      <c r="AB1203" s="246">
        <v>1201</v>
      </c>
      <c r="AC1203" s="160">
        <v>10</v>
      </c>
      <c r="AD1203" s="160">
        <v>1006</v>
      </c>
      <c r="AE1203" s="160">
        <v>1203</v>
      </c>
      <c r="AF1203" s="160">
        <v>2202</v>
      </c>
      <c r="AG1203" s="216">
        <v>12</v>
      </c>
      <c r="AH1203" s="223">
        <v>91011</v>
      </c>
      <c r="AI1203" s="223">
        <v>91013</v>
      </c>
      <c r="AJ1203" s="216"/>
      <c r="AK1203" s="216"/>
    </row>
    <row r="1204" spans="1:37" s="147" customFormat="1">
      <c r="A1204" s="216"/>
      <c r="B1204" s="216">
        <v>91013</v>
      </c>
      <c r="C1204" s="216" t="s">
        <v>2299</v>
      </c>
      <c r="D1204" s="216" t="s">
        <v>2299</v>
      </c>
      <c r="E1204" s="216" t="s">
        <v>505</v>
      </c>
      <c r="F1204" s="216" t="s">
        <v>2077</v>
      </c>
      <c r="G1204" s="216">
        <v>0</v>
      </c>
      <c r="H1204" s="216">
        <v>0</v>
      </c>
      <c r="I1204" s="216" t="s">
        <v>506</v>
      </c>
      <c r="J1204" s="216">
        <v>0</v>
      </c>
      <c r="K1204" s="216">
        <v>16</v>
      </c>
      <c r="L1204" s="216">
        <v>0</v>
      </c>
      <c r="M1204" s="216">
        <v>0</v>
      </c>
      <c r="N1204" s="216">
        <v>0</v>
      </c>
      <c r="O1204" s="216">
        <v>0</v>
      </c>
      <c r="P1204" s="216">
        <v>1</v>
      </c>
      <c r="Q1204" s="216">
        <v>1</v>
      </c>
      <c r="R1204" s="216">
        <v>0</v>
      </c>
      <c r="S1204" s="228">
        <v>2065</v>
      </c>
      <c r="T1204" s="162">
        <v>92500</v>
      </c>
      <c r="U1204" s="159">
        <v>205</v>
      </c>
      <c r="V1204" s="159">
        <v>6912</v>
      </c>
      <c r="W1204" s="245">
        <v>901</v>
      </c>
      <c r="X1204" s="205">
        <v>901</v>
      </c>
      <c r="Y1204" s="205">
        <v>1003</v>
      </c>
      <c r="Z1204" s="246">
        <v>902</v>
      </c>
      <c r="AA1204" s="246">
        <v>1005</v>
      </c>
      <c r="AB1204" s="246">
        <v>1201</v>
      </c>
      <c r="AC1204" s="160">
        <v>205</v>
      </c>
      <c r="AD1204" s="160">
        <v>1006</v>
      </c>
      <c r="AE1204" s="160">
        <v>1203</v>
      </c>
      <c r="AF1204" s="160">
        <v>2202</v>
      </c>
      <c r="AG1204" s="216">
        <v>13</v>
      </c>
      <c r="AH1204" s="223">
        <v>91012</v>
      </c>
      <c r="AI1204" s="223">
        <v>91014</v>
      </c>
      <c r="AJ1204" s="216"/>
      <c r="AK1204" s="216"/>
    </row>
    <row r="1205" spans="1:37" s="147" customFormat="1">
      <c r="A1205" s="216"/>
      <c r="B1205" s="216">
        <v>91014</v>
      </c>
      <c r="C1205" s="216" t="s">
        <v>2299</v>
      </c>
      <c r="D1205" s="216" t="s">
        <v>2299</v>
      </c>
      <c r="E1205" s="216" t="s">
        <v>505</v>
      </c>
      <c r="F1205" s="216" t="s">
        <v>2078</v>
      </c>
      <c r="G1205" s="216">
        <v>0</v>
      </c>
      <c r="H1205" s="216">
        <v>0</v>
      </c>
      <c r="I1205" s="216" t="s">
        <v>506</v>
      </c>
      <c r="J1205" s="216">
        <v>0</v>
      </c>
      <c r="K1205" s="216">
        <v>16</v>
      </c>
      <c r="L1205" s="216">
        <v>0</v>
      </c>
      <c r="M1205" s="216">
        <v>0</v>
      </c>
      <c r="N1205" s="216">
        <v>0</v>
      </c>
      <c r="O1205" s="216">
        <v>0</v>
      </c>
      <c r="P1205" s="216">
        <v>1</v>
      </c>
      <c r="Q1205" s="216">
        <v>1</v>
      </c>
      <c r="R1205" s="216">
        <v>0</v>
      </c>
      <c r="S1205" s="228">
        <v>2069</v>
      </c>
      <c r="T1205" s="162">
        <v>93000</v>
      </c>
      <c r="U1205" s="159">
        <v>107</v>
      </c>
      <c r="V1205" s="159">
        <v>6913</v>
      </c>
      <c r="W1205" s="245">
        <v>901</v>
      </c>
      <c r="X1205" s="205">
        <v>901</v>
      </c>
      <c r="Y1205" s="205">
        <v>1003</v>
      </c>
      <c r="Z1205" s="246">
        <v>902</v>
      </c>
      <c r="AA1205" s="246">
        <v>1005</v>
      </c>
      <c r="AB1205" s="246">
        <v>1201</v>
      </c>
      <c r="AC1205" s="160">
        <v>206</v>
      </c>
      <c r="AD1205" s="160">
        <v>1006</v>
      </c>
      <c r="AE1205" s="160">
        <v>1203</v>
      </c>
      <c r="AF1205" s="160">
        <v>2202</v>
      </c>
      <c r="AG1205" s="216">
        <v>14</v>
      </c>
      <c r="AH1205" s="223">
        <v>91013</v>
      </c>
      <c r="AI1205" s="223">
        <v>91015</v>
      </c>
      <c r="AJ1205" s="216"/>
      <c r="AK1205" s="216"/>
    </row>
    <row r="1206" spans="1:37" s="147" customFormat="1">
      <c r="A1206" s="216"/>
      <c r="B1206" s="216">
        <v>91015</v>
      </c>
      <c r="C1206" s="216" t="s">
        <v>2299</v>
      </c>
      <c r="D1206" s="216" t="s">
        <v>2299</v>
      </c>
      <c r="E1206" s="216" t="s">
        <v>505</v>
      </c>
      <c r="F1206" s="216" t="s">
        <v>2079</v>
      </c>
      <c r="G1206" s="216">
        <v>0</v>
      </c>
      <c r="H1206" s="216">
        <v>0</v>
      </c>
      <c r="I1206" s="216" t="s">
        <v>506</v>
      </c>
      <c r="J1206" s="216">
        <v>0</v>
      </c>
      <c r="K1206" s="216">
        <v>16</v>
      </c>
      <c r="L1206" s="216">
        <v>0</v>
      </c>
      <c r="M1206" s="216">
        <v>0</v>
      </c>
      <c r="N1206" s="216">
        <v>0</v>
      </c>
      <c r="O1206" s="216">
        <v>0</v>
      </c>
      <c r="P1206" s="216">
        <v>1</v>
      </c>
      <c r="Q1206" s="216">
        <v>1</v>
      </c>
      <c r="R1206" s="216">
        <v>0</v>
      </c>
      <c r="S1206" s="228">
        <v>2073</v>
      </c>
      <c r="T1206" s="162">
        <v>93500</v>
      </c>
      <c r="U1206" s="159">
        <v>108</v>
      </c>
      <c r="V1206" s="159">
        <v>6914</v>
      </c>
      <c r="W1206" s="245">
        <v>901</v>
      </c>
      <c r="X1206" s="205">
        <v>901</v>
      </c>
      <c r="Y1206" s="205">
        <v>1003</v>
      </c>
      <c r="Z1206" s="246">
        <v>902</v>
      </c>
      <c r="AA1206" s="246">
        <v>1005</v>
      </c>
      <c r="AB1206" s="246">
        <v>1201</v>
      </c>
      <c r="AC1206" s="160">
        <v>11</v>
      </c>
      <c r="AD1206" s="160">
        <v>1006</v>
      </c>
      <c r="AE1206" s="160">
        <v>1204</v>
      </c>
      <c r="AF1206" s="160">
        <v>2202</v>
      </c>
      <c r="AG1206" s="216">
        <v>15</v>
      </c>
      <c r="AH1206" s="223">
        <v>91014</v>
      </c>
      <c r="AI1206" s="223">
        <v>91016</v>
      </c>
      <c r="AJ1206" s="216"/>
      <c r="AK1206" s="216"/>
    </row>
    <row r="1207" spans="1:37" s="147" customFormat="1">
      <c r="A1207" s="216"/>
      <c r="B1207" s="216">
        <v>91016</v>
      </c>
      <c r="C1207" s="216" t="s">
        <v>2299</v>
      </c>
      <c r="D1207" s="216" t="s">
        <v>2299</v>
      </c>
      <c r="E1207" s="216" t="s">
        <v>505</v>
      </c>
      <c r="F1207" s="216" t="s">
        <v>2080</v>
      </c>
      <c r="G1207" s="216">
        <v>0</v>
      </c>
      <c r="H1207" s="216">
        <v>0</v>
      </c>
      <c r="I1207" s="216" t="s">
        <v>506</v>
      </c>
      <c r="J1207" s="216">
        <v>0</v>
      </c>
      <c r="K1207" s="216">
        <v>16</v>
      </c>
      <c r="L1207" s="216">
        <v>0</v>
      </c>
      <c r="M1207" s="216">
        <v>0</v>
      </c>
      <c r="N1207" s="216">
        <v>0</v>
      </c>
      <c r="O1207" s="216">
        <v>0</v>
      </c>
      <c r="P1207" s="216">
        <v>1</v>
      </c>
      <c r="Q1207" s="216">
        <v>1</v>
      </c>
      <c r="R1207" s="216">
        <v>0</v>
      </c>
      <c r="S1207" s="228">
        <v>2077</v>
      </c>
      <c r="T1207" s="162">
        <v>94000</v>
      </c>
      <c r="U1207" s="159">
        <v>206</v>
      </c>
      <c r="V1207" s="159">
        <v>6915</v>
      </c>
      <c r="W1207" s="245">
        <v>901</v>
      </c>
      <c r="X1207" s="205">
        <v>901</v>
      </c>
      <c r="Y1207" s="205">
        <v>1003</v>
      </c>
      <c r="Z1207" s="246">
        <v>902</v>
      </c>
      <c r="AA1207" s="246">
        <v>1005</v>
      </c>
      <c r="AB1207" s="246">
        <v>1201</v>
      </c>
      <c r="AC1207" s="160">
        <v>108</v>
      </c>
      <c r="AD1207" s="160">
        <v>1006</v>
      </c>
      <c r="AE1207" s="160">
        <v>1204</v>
      </c>
      <c r="AF1207" s="160">
        <v>2202</v>
      </c>
      <c r="AG1207" s="216">
        <v>16</v>
      </c>
      <c r="AH1207" s="223">
        <v>91015</v>
      </c>
      <c r="AI1207" s="223">
        <v>91017</v>
      </c>
      <c r="AJ1207" s="216"/>
      <c r="AK1207" s="216"/>
    </row>
    <row r="1208" spans="1:37" s="147" customFormat="1">
      <c r="A1208" s="216"/>
      <c r="B1208" s="216">
        <v>91017</v>
      </c>
      <c r="C1208" s="216" t="s">
        <v>2299</v>
      </c>
      <c r="D1208" s="216" t="s">
        <v>2299</v>
      </c>
      <c r="E1208" s="216" t="s">
        <v>505</v>
      </c>
      <c r="F1208" s="216" t="s">
        <v>2081</v>
      </c>
      <c r="G1208" s="216">
        <v>0</v>
      </c>
      <c r="H1208" s="216">
        <v>0</v>
      </c>
      <c r="I1208" s="216" t="s">
        <v>506</v>
      </c>
      <c r="J1208" s="216">
        <v>0</v>
      </c>
      <c r="K1208" s="216">
        <v>16</v>
      </c>
      <c r="L1208" s="216">
        <v>0</v>
      </c>
      <c r="M1208" s="216">
        <v>0</v>
      </c>
      <c r="N1208" s="216">
        <v>0</v>
      </c>
      <c r="O1208" s="216">
        <v>0</v>
      </c>
      <c r="P1208" s="216">
        <v>1</v>
      </c>
      <c r="Q1208" s="216">
        <v>1</v>
      </c>
      <c r="R1208" s="216">
        <v>0</v>
      </c>
      <c r="S1208" s="228">
        <v>2081</v>
      </c>
      <c r="T1208" s="162">
        <v>94500</v>
      </c>
      <c r="U1208" s="159">
        <v>207</v>
      </c>
      <c r="V1208" s="159">
        <v>6916</v>
      </c>
      <c r="W1208" s="245">
        <v>901</v>
      </c>
      <c r="X1208" s="205">
        <v>901</v>
      </c>
      <c r="Y1208" s="205">
        <v>1003</v>
      </c>
      <c r="Z1208" s="246">
        <v>902</v>
      </c>
      <c r="AA1208" s="246">
        <v>1005</v>
      </c>
      <c r="AB1208" s="246">
        <v>1202</v>
      </c>
      <c r="AC1208" s="160">
        <v>109</v>
      </c>
      <c r="AD1208" s="160">
        <v>1006</v>
      </c>
      <c r="AE1208" s="160">
        <v>1204</v>
      </c>
      <c r="AF1208" s="160">
        <v>2202</v>
      </c>
      <c r="AG1208" s="216">
        <v>17</v>
      </c>
      <c r="AH1208" s="223">
        <v>91016</v>
      </c>
      <c r="AI1208" s="223">
        <v>91018</v>
      </c>
      <c r="AJ1208" s="216"/>
      <c r="AK1208" s="216"/>
    </row>
    <row r="1209" spans="1:37" s="147" customFormat="1">
      <c r="A1209" s="216"/>
      <c r="B1209" s="216">
        <v>91018</v>
      </c>
      <c r="C1209" s="216" t="s">
        <v>2299</v>
      </c>
      <c r="D1209" s="216" t="s">
        <v>2299</v>
      </c>
      <c r="E1209" s="216" t="s">
        <v>505</v>
      </c>
      <c r="F1209" s="216" t="s">
        <v>2082</v>
      </c>
      <c r="G1209" s="216">
        <v>0</v>
      </c>
      <c r="H1209" s="216">
        <v>0</v>
      </c>
      <c r="I1209" s="216" t="s">
        <v>506</v>
      </c>
      <c r="J1209" s="216">
        <v>0</v>
      </c>
      <c r="K1209" s="216">
        <v>16</v>
      </c>
      <c r="L1209" s="216">
        <v>0</v>
      </c>
      <c r="M1209" s="216">
        <v>0</v>
      </c>
      <c r="N1209" s="216">
        <v>0</v>
      </c>
      <c r="O1209" s="216">
        <v>0</v>
      </c>
      <c r="P1209" s="216">
        <v>1</v>
      </c>
      <c r="Q1209" s="216">
        <v>1</v>
      </c>
      <c r="R1209" s="216">
        <v>0</v>
      </c>
      <c r="S1209" s="228">
        <v>2085</v>
      </c>
      <c r="T1209" s="162">
        <v>95000</v>
      </c>
      <c r="U1209" s="159">
        <v>109</v>
      </c>
      <c r="V1209" s="159">
        <v>6917</v>
      </c>
      <c r="W1209" s="245">
        <v>901</v>
      </c>
      <c r="X1209" s="205">
        <v>901</v>
      </c>
      <c r="Y1209" s="205">
        <v>1003</v>
      </c>
      <c r="Z1209" s="246">
        <v>902</v>
      </c>
      <c r="AA1209" s="246">
        <v>1005</v>
      </c>
      <c r="AB1209" s="246">
        <v>1202</v>
      </c>
      <c r="AC1209" s="160">
        <v>12</v>
      </c>
      <c r="AD1209" s="160">
        <v>1006</v>
      </c>
      <c r="AE1209" s="160">
        <v>1204</v>
      </c>
      <c r="AF1209" s="160">
        <v>2202</v>
      </c>
      <c r="AG1209" s="216">
        <v>18</v>
      </c>
      <c r="AH1209" s="223">
        <v>91017</v>
      </c>
      <c r="AI1209" s="223">
        <v>91019</v>
      </c>
      <c r="AJ1209" s="216"/>
      <c r="AK1209" s="216"/>
    </row>
    <row r="1210" spans="1:37" s="147" customFormat="1">
      <c r="A1210" s="216"/>
      <c r="B1210" s="216">
        <v>91019</v>
      </c>
      <c r="C1210" s="216" t="s">
        <v>2299</v>
      </c>
      <c r="D1210" s="216" t="s">
        <v>2299</v>
      </c>
      <c r="E1210" s="216" t="s">
        <v>505</v>
      </c>
      <c r="F1210" s="216" t="s">
        <v>2083</v>
      </c>
      <c r="G1210" s="216">
        <v>0</v>
      </c>
      <c r="H1210" s="216">
        <v>0</v>
      </c>
      <c r="I1210" s="216" t="s">
        <v>506</v>
      </c>
      <c r="J1210" s="216">
        <v>0</v>
      </c>
      <c r="K1210" s="216">
        <v>16</v>
      </c>
      <c r="L1210" s="216">
        <v>0</v>
      </c>
      <c r="M1210" s="216">
        <v>0</v>
      </c>
      <c r="N1210" s="216">
        <v>0</v>
      </c>
      <c r="O1210" s="216">
        <v>0</v>
      </c>
      <c r="P1210" s="216">
        <v>1</v>
      </c>
      <c r="Q1210" s="216">
        <v>1</v>
      </c>
      <c r="R1210" s="216">
        <v>0</v>
      </c>
      <c r="S1210" s="228">
        <v>2089</v>
      </c>
      <c r="T1210" s="162">
        <v>95500</v>
      </c>
      <c r="U1210" s="159">
        <v>110</v>
      </c>
      <c r="V1210" s="159">
        <v>6918</v>
      </c>
      <c r="W1210" s="245">
        <v>901</v>
      </c>
      <c r="X1210" s="205">
        <v>901</v>
      </c>
      <c r="Y1210" s="205">
        <v>1003</v>
      </c>
      <c r="Z1210" s="246">
        <v>902</v>
      </c>
      <c r="AA1210" s="246">
        <v>1005</v>
      </c>
      <c r="AB1210" s="246">
        <v>1202</v>
      </c>
      <c r="AC1210" s="160">
        <v>207</v>
      </c>
      <c r="AD1210" s="160">
        <v>1007</v>
      </c>
      <c r="AE1210" s="160">
        <v>1204</v>
      </c>
      <c r="AF1210" s="160">
        <v>2300</v>
      </c>
      <c r="AG1210" s="216">
        <v>19</v>
      </c>
      <c r="AH1210" s="223">
        <v>91018</v>
      </c>
      <c r="AI1210" s="223">
        <v>91020</v>
      </c>
      <c r="AJ1210" s="216"/>
      <c r="AK1210" s="216"/>
    </row>
    <row r="1211" spans="1:37" s="147" customFormat="1">
      <c r="A1211" s="216"/>
      <c r="B1211" s="216">
        <v>91020</v>
      </c>
      <c r="C1211" s="216" t="s">
        <v>2299</v>
      </c>
      <c r="D1211" s="216" t="s">
        <v>2299</v>
      </c>
      <c r="E1211" s="216" t="s">
        <v>505</v>
      </c>
      <c r="F1211" s="216" t="s">
        <v>2084</v>
      </c>
      <c r="G1211" s="216">
        <v>0</v>
      </c>
      <c r="H1211" s="216">
        <v>0</v>
      </c>
      <c r="I1211" s="216" t="s">
        <v>506</v>
      </c>
      <c r="J1211" s="216">
        <v>0</v>
      </c>
      <c r="K1211" s="216">
        <v>16</v>
      </c>
      <c r="L1211" s="216">
        <v>0</v>
      </c>
      <c r="M1211" s="216">
        <v>0</v>
      </c>
      <c r="N1211" s="216">
        <v>0</v>
      </c>
      <c r="O1211" s="216">
        <v>0</v>
      </c>
      <c r="P1211" s="216">
        <v>1</v>
      </c>
      <c r="Q1211" s="216">
        <v>1</v>
      </c>
      <c r="R1211" s="216">
        <v>0</v>
      </c>
      <c r="S1211" s="228">
        <v>2093</v>
      </c>
      <c r="T1211" s="162">
        <v>96000</v>
      </c>
      <c r="U1211" s="159">
        <v>208</v>
      </c>
      <c r="V1211" s="159">
        <v>6919</v>
      </c>
      <c r="W1211" s="245">
        <v>901</v>
      </c>
      <c r="X1211" s="205">
        <v>901</v>
      </c>
      <c r="Y1211" s="205">
        <v>1003</v>
      </c>
      <c r="Z1211" s="246">
        <v>902</v>
      </c>
      <c r="AA1211" s="246">
        <v>1005</v>
      </c>
      <c r="AB1211" s="246">
        <v>1202</v>
      </c>
      <c r="AC1211" s="160">
        <v>208</v>
      </c>
      <c r="AD1211" s="160">
        <v>1007</v>
      </c>
      <c r="AE1211" s="160">
        <v>1204</v>
      </c>
      <c r="AF1211" s="160">
        <v>2300</v>
      </c>
      <c r="AG1211" s="216">
        <v>20</v>
      </c>
      <c r="AH1211" s="223">
        <v>91019</v>
      </c>
      <c r="AI1211" s="223">
        <v>91021</v>
      </c>
      <c r="AJ1211" s="216"/>
      <c r="AK1211" s="216"/>
    </row>
    <row r="1212" spans="1:37" s="147" customFormat="1">
      <c r="A1212" s="216"/>
      <c r="B1212" s="216">
        <v>91021</v>
      </c>
      <c r="C1212" s="216" t="s">
        <v>2299</v>
      </c>
      <c r="D1212" s="216" t="s">
        <v>2299</v>
      </c>
      <c r="E1212" s="216" t="s">
        <v>505</v>
      </c>
      <c r="F1212" s="216" t="s">
        <v>2085</v>
      </c>
      <c r="G1212" s="216">
        <v>0</v>
      </c>
      <c r="H1212" s="216">
        <v>0</v>
      </c>
      <c r="I1212" s="216" t="s">
        <v>506</v>
      </c>
      <c r="J1212" s="216">
        <v>0</v>
      </c>
      <c r="K1212" s="216">
        <v>16</v>
      </c>
      <c r="L1212" s="216">
        <v>0</v>
      </c>
      <c r="M1212" s="216">
        <v>0</v>
      </c>
      <c r="N1212" s="216">
        <v>0</v>
      </c>
      <c r="O1212" s="216">
        <v>0</v>
      </c>
      <c r="P1212" s="216">
        <v>1</v>
      </c>
      <c r="Q1212" s="216">
        <v>1</v>
      </c>
      <c r="R1212" s="216">
        <v>0</v>
      </c>
      <c r="S1212" s="228">
        <v>2097</v>
      </c>
      <c r="T1212" s="162">
        <v>96500</v>
      </c>
      <c r="U1212" s="159">
        <v>111</v>
      </c>
      <c r="V1212" s="159">
        <v>6920</v>
      </c>
      <c r="W1212" s="245">
        <v>901</v>
      </c>
      <c r="X1212" s="205">
        <v>901</v>
      </c>
      <c r="Y1212" s="205">
        <v>1003</v>
      </c>
      <c r="Z1212" s="246">
        <v>902</v>
      </c>
      <c r="AA1212" s="246">
        <v>1006</v>
      </c>
      <c r="AB1212" s="246">
        <v>1202</v>
      </c>
      <c r="AC1212" s="160">
        <v>13</v>
      </c>
      <c r="AD1212" s="160">
        <v>1007</v>
      </c>
      <c r="AE1212" s="160">
        <v>1205</v>
      </c>
      <c r="AF1212" s="160">
        <v>2300</v>
      </c>
      <c r="AG1212" s="216">
        <v>21</v>
      </c>
      <c r="AH1212" s="223">
        <v>91020</v>
      </c>
      <c r="AI1212" s="223">
        <v>91022</v>
      </c>
      <c r="AJ1212" s="216"/>
      <c r="AK1212" s="216"/>
    </row>
    <row r="1213" spans="1:37" s="147" customFormat="1">
      <c r="A1213" s="216"/>
      <c r="B1213" s="216">
        <v>91022</v>
      </c>
      <c r="C1213" s="216" t="s">
        <v>2299</v>
      </c>
      <c r="D1213" s="216" t="s">
        <v>2299</v>
      </c>
      <c r="E1213" s="216" t="s">
        <v>505</v>
      </c>
      <c r="F1213" s="216" t="s">
        <v>2086</v>
      </c>
      <c r="G1213" s="216">
        <v>0</v>
      </c>
      <c r="H1213" s="216">
        <v>0</v>
      </c>
      <c r="I1213" s="216" t="s">
        <v>506</v>
      </c>
      <c r="J1213" s="216">
        <v>0</v>
      </c>
      <c r="K1213" s="216">
        <v>16</v>
      </c>
      <c r="L1213" s="216">
        <v>0</v>
      </c>
      <c r="M1213" s="216">
        <v>0</v>
      </c>
      <c r="N1213" s="216">
        <v>0</v>
      </c>
      <c r="O1213" s="216">
        <v>0</v>
      </c>
      <c r="P1213" s="216">
        <v>1</v>
      </c>
      <c r="Q1213" s="216">
        <v>1</v>
      </c>
      <c r="R1213" s="216">
        <v>0</v>
      </c>
      <c r="S1213" s="228">
        <v>2101</v>
      </c>
      <c r="T1213" s="162">
        <v>97000</v>
      </c>
      <c r="U1213" s="159">
        <v>209</v>
      </c>
      <c r="V1213" s="159">
        <v>6921</v>
      </c>
      <c r="W1213" s="245">
        <v>901</v>
      </c>
      <c r="X1213" s="205">
        <v>901</v>
      </c>
      <c r="Y1213" s="205">
        <v>1003</v>
      </c>
      <c r="Z1213" s="246">
        <v>902</v>
      </c>
      <c r="AA1213" s="246">
        <v>1006</v>
      </c>
      <c r="AB1213" s="246">
        <v>1202</v>
      </c>
      <c r="AC1213" s="160">
        <v>110</v>
      </c>
      <c r="AD1213" s="160">
        <v>1007</v>
      </c>
      <c r="AE1213" s="160">
        <v>1205</v>
      </c>
      <c r="AF1213" s="160">
        <v>2300</v>
      </c>
      <c r="AG1213" s="216">
        <v>22</v>
      </c>
      <c r="AH1213" s="223">
        <v>91021</v>
      </c>
      <c r="AI1213" s="223">
        <v>91023</v>
      </c>
      <c r="AJ1213" s="216"/>
      <c r="AK1213" s="216"/>
    </row>
    <row r="1214" spans="1:37" s="147" customFormat="1">
      <c r="A1214" s="216"/>
      <c r="B1214" s="216">
        <v>91023</v>
      </c>
      <c r="C1214" s="216" t="s">
        <v>2299</v>
      </c>
      <c r="D1214" s="216" t="s">
        <v>2299</v>
      </c>
      <c r="E1214" s="216" t="s">
        <v>505</v>
      </c>
      <c r="F1214" s="216" t="s">
        <v>2087</v>
      </c>
      <c r="G1214" s="216">
        <v>0</v>
      </c>
      <c r="H1214" s="216">
        <v>0</v>
      </c>
      <c r="I1214" s="216" t="s">
        <v>506</v>
      </c>
      <c r="J1214" s="216">
        <v>0</v>
      </c>
      <c r="K1214" s="216">
        <v>16</v>
      </c>
      <c r="L1214" s="216">
        <v>0</v>
      </c>
      <c r="M1214" s="216">
        <v>0</v>
      </c>
      <c r="N1214" s="216">
        <v>0</v>
      </c>
      <c r="O1214" s="216">
        <v>0</v>
      </c>
      <c r="P1214" s="216">
        <v>1</v>
      </c>
      <c r="Q1214" s="216">
        <v>1</v>
      </c>
      <c r="R1214" s="216">
        <v>0</v>
      </c>
      <c r="S1214" s="228">
        <v>2105</v>
      </c>
      <c r="T1214" s="162">
        <v>97500</v>
      </c>
      <c r="U1214" s="159">
        <v>210</v>
      </c>
      <c r="V1214" s="159">
        <v>6922</v>
      </c>
      <c r="W1214" s="245">
        <v>901</v>
      </c>
      <c r="X1214" s="205">
        <v>901</v>
      </c>
      <c r="Y1214" s="205">
        <v>1003</v>
      </c>
      <c r="Z1214" s="246">
        <v>902</v>
      </c>
      <c r="AA1214" s="246">
        <v>1006</v>
      </c>
      <c r="AB1214" s="246">
        <v>1202</v>
      </c>
      <c r="AC1214" s="160">
        <v>111</v>
      </c>
      <c r="AD1214" s="160">
        <v>1007</v>
      </c>
      <c r="AE1214" s="160">
        <v>1205</v>
      </c>
      <c r="AF1214" s="160">
        <v>2301</v>
      </c>
      <c r="AG1214" s="216">
        <v>23</v>
      </c>
      <c r="AH1214" s="223">
        <v>91022</v>
      </c>
      <c r="AI1214" s="223">
        <v>91024</v>
      </c>
      <c r="AJ1214" s="216"/>
      <c r="AK1214" s="216"/>
    </row>
    <row r="1215" spans="1:37" s="147" customFormat="1">
      <c r="A1215" s="216"/>
      <c r="B1215" s="216">
        <v>91024</v>
      </c>
      <c r="C1215" s="216" t="s">
        <v>2299</v>
      </c>
      <c r="D1215" s="216" t="s">
        <v>2299</v>
      </c>
      <c r="E1215" s="216" t="s">
        <v>505</v>
      </c>
      <c r="F1215" s="216" t="s">
        <v>2088</v>
      </c>
      <c r="G1215" s="216">
        <v>0</v>
      </c>
      <c r="H1215" s="216">
        <v>0</v>
      </c>
      <c r="I1215" s="216" t="s">
        <v>506</v>
      </c>
      <c r="J1215" s="216">
        <v>0</v>
      </c>
      <c r="K1215" s="216">
        <v>16</v>
      </c>
      <c r="L1215" s="216">
        <v>0</v>
      </c>
      <c r="M1215" s="216">
        <v>0</v>
      </c>
      <c r="N1215" s="216">
        <v>0</v>
      </c>
      <c r="O1215" s="216">
        <v>0</v>
      </c>
      <c r="P1215" s="216">
        <v>1</v>
      </c>
      <c r="Q1215" s="216">
        <v>1</v>
      </c>
      <c r="R1215" s="216">
        <v>0</v>
      </c>
      <c r="S1215" s="228">
        <v>2109</v>
      </c>
      <c r="T1215" s="162">
        <v>98000</v>
      </c>
      <c r="U1215" s="159">
        <v>112</v>
      </c>
      <c r="V1215" s="159">
        <v>6923</v>
      </c>
      <c r="W1215" s="245">
        <v>901</v>
      </c>
      <c r="X1215" s="205">
        <v>901</v>
      </c>
      <c r="Y1215" s="205">
        <v>1003</v>
      </c>
      <c r="Z1215" s="246">
        <v>902</v>
      </c>
      <c r="AA1215" s="246">
        <v>1006</v>
      </c>
      <c r="AB1215" s="246">
        <v>1202</v>
      </c>
      <c r="AC1215" s="160">
        <v>14</v>
      </c>
      <c r="AD1215" s="160">
        <v>1007</v>
      </c>
      <c r="AE1215" s="160">
        <v>1205</v>
      </c>
      <c r="AF1215" s="160">
        <v>2301</v>
      </c>
      <c r="AG1215" s="216">
        <v>24</v>
      </c>
      <c r="AH1215" s="223">
        <v>91023</v>
      </c>
      <c r="AI1215" s="223">
        <v>91025</v>
      </c>
      <c r="AJ1215" s="216"/>
      <c r="AK1215" s="216"/>
    </row>
    <row r="1216" spans="1:37" s="152" customFormat="1">
      <c r="A1216" s="216"/>
      <c r="B1216" s="216">
        <v>91025</v>
      </c>
      <c r="C1216" s="216" t="s">
        <v>2299</v>
      </c>
      <c r="D1216" s="216" t="s">
        <v>2299</v>
      </c>
      <c r="E1216" s="216" t="s">
        <v>505</v>
      </c>
      <c r="F1216" s="216" t="s">
        <v>2089</v>
      </c>
      <c r="G1216" s="216">
        <v>0</v>
      </c>
      <c r="H1216" s="216">
        <v>0</v>
      </c>
      <c r="I1216" s="216" t="s">
        <v>506</v>
      </c>
      <c r="J1216" s="216">
        <v>0</v>
      </c>
      <c r="K1216" s="216">
        <v>16</v>
      </c>
      <c r="L1216" s="216">
        <v>0</v>
      </c>
      <c r="M1216" s="216">
        <v>0</v>
      </c>
      <c r="N1216" s="216">
        <v>0</v>
      </c>
      <c r="O1216" s="216">
        <v>0</v>
      </c>
      <c r="P1216" s="216">
        <v>1</v>
      </c>
      <c r="Q1216" s="216">
        <v>1</v>
      </c>
      <c r="R1216" s="216">
        <v>0</v>
      </c>
      <c r="S1216" s="228">
        <v>2113</v>
      </c>
      <c r="T1216" s="162">
        <v>98500</v>
      </c>
      <c r="U1216" s="159">
        <v>211</v>
      </c>
      <c r="V1216" s="159">
        <v>6924</v>
      </c>
      <c r="W1216" s="245">
        <v>901</v>
      </c>
      <c r="X1216" s="205">
        <v>901</v>
      </c>
      <c r="Y1216" s="205">
        <v>1003</v>
      </c>
      <c r="Z1216" s="246">
        <v>902</v>
      </c>
      <c r="AA1216" s="246">
        <v>1006</v>
      </c>
      <c r="AB1216" s="246">
        <v>1203</v>
      </c>
      <c r="AC1216" s="160">
        <v>15</v>
      </c>
      <c r="AD1216" s="160">
        <v>1007</v>
      </c>
      <c r="AE1216" s="160">
        <v>1205</v>
      </c>
      <c r="AF1216" s="160">
        <v>2301</v>
      </c>
      <c r="AG1216" s="216">
        <v>25</v>
      </c>
      <c r="AH1216" s="223">
        <v>91024</v>
      </c>
      <c r="AI1216" s="223">
        <v>91026</v>
      </c>
      <c r="AJ1216" s="216"/>
      <c r="AK1216" s="216"/>
    </row>
    <row r="1217" spans="1:37" s="152" customFormat="1">
      <c r="A1217" s="216"/>
      <c r="B1217" s="216">
        <v>91026</v>
      </c>
      <c r="C1217" s="216" t="s">
        <v>2299</v>
      </c>
      <c r="D1217" s="216" t="s">
        <v>2299</v>
      </c>
      <c r="E1217" s="216" t="s">
        <v>505</v>
      </c>
      <c r="F1217" s="216" t="s">
        <v>2090</v>
      </c>
      <c r="G1217" s="216">
        <v>0</v>
      </c>
      <c r="H1217" s="216">
        <v>0</v>
      </c>
      <c r="I1217" s="216" t="s">
        <v>506</v>
      </c>
      <c r="J1217" s="216">
        <v>0</v>
      </c>
      <c r="K1217" s="216">
        <v>16</v>
      </c>
      <c r="L1217" s="216">
        <v>0</v>
      </c>
      <c r="M1217" s="216">
        <v>0</v>
      </c>
      <c r="N1217" s="216">
        <v>0</v>
      </c>
      <c r="O1217" s="216">
        <v>0</v>
      </c>
      <c r="P1217" s="216">
        <v>1</v>
      </c>
      <c r="Q1217" s="216">
        <v>1</v>
      </c>
      <c r="R1217" s="216">
        <v>0</v>
      </c>
      <c r="S1217" s="228">
        <v>2117</v>
      </c>
      <c r="T1217" s="162">
        <v>99000</v>
      </c>
      <c r="U1217" s="159">
        <v>113</v>
      </c>
      <c r="V1217" s="159">
        <v>6925</v>
      </c>
      <c r="W1217" s="245">
        <v>901</v>
      </c>
      <c r="X1217" s="205">
        <v>901</v>
      </c>
      <c r="Y1217" s="205">
        <v>1003</v>
      </c>
      <c r="Z1217" s="246">
        <v>902</v>
      </c>
      <c r="AA1217" s="246">
        <v>1006</v>
      </c>
      <c r="AB1217" s="246">
        <v>1203</v>
      </c>
      <c r="AC1217" s="160">
        <v>209</v>
      </c>
      <c r="AD1217" s="160">
        <v>1007</v>
      </c>
      <c r="AE1217" s="160">
        <v>1205</v>
      </c>
      <c r="AF1217" s="160">
        <v>2301</v>
      </c>
      <c r="AG1217" s="216">
        <v>26</v>
      </c>
      <c r="AH1217" s="223">
        <v>91025</v>
      </c>
      <c r="AI1217" s="223">
        <v>91027</v>
      </c>
      <c r="AJ1217" s="216"/>
      <c r="AK1217" s="216"/>
    </row>
    <row r="1218" spans="1:37" s="155" customFormat="1">
      <c r="A1218" s="216"/>
      <c r="B1218" s="216">
        <v>91027</v>
      </c>
      <c r="C1218" s="216" t="s">
        <v>2299</v>
      </c>
      <c r="D1218" s="216" t="s">
        <v>2299</v>
      </c>
      <c r="E1218" s="216" t="s">
        <v>505</v>
      </c>
      <c r="F1218" s="216" t="s">
        <v>2091</v>
      </c>
      <c r="G1218" s="216">
        <v>0</v>
      </c>
      <c r="H1218" s="216">
        <v>0</v>
      </c>
      <c r="I1218" s="216" t="s">
        <v>506</v>
      </c>
      <c r="J1218" s="216">
        <v>0</v>
      </c>
      <c r="K1218" s="216">
        <v>16</v>
      </c>
      <c r="L1218" s="216">
        <v>0</v>
      </c>
      <c r="M1218" s="216">
        <v>0</v>
      </c>
      <c r="N1218" s="216">
        <v>0</v>
      </c>
      <c r="O1218" s="216">
        <v>0</v>
      </c>
      <c r="P1218" s="216">
        <v>1</v>
      </c>
      <c r="Q1218" s="216">
        <v>1</v>
      </c>
      <c r="R1218" s="216">
        <v>0</v>
      </c>
      <c r="S1218" s="228">
        <v>2121</v>
      </c>
      <c r="T1218" s="162">
        <v>99500</v>
      </c>
      <c r="U1218" s="159">
        <v>114</v>
      </c>
      <c r="V1218" s="159">
        <v>6926</v>
      </c>
      <c r="W1218" s="245">
        <v>901</v>
      </c>
      <c r="X1218" s="205">
        <v>901</v>
      </c>
      <c r="Y1218" s="205">
        <v>1003</v>
      </c>
      <c r="Z1218" s="246">
        <v>902</v>
      </c>
      <c r="AA1218" s="246">
        <v>1006</v>
      </c>
      <c r="AB1218" s="246">
        <v>1203</v>
      </c>
      <c r="AC1218" s="160">
        <v>210</v>
      </c>
      <c r="AD1218" s="160">
        <v>1008</v>
      </c>
      <c r="AE1218" s="160">
        <v>1206</v>
      </c>
      <c r="AF1218" s="160">
        <v>2301</v>
      </c>
      <c r="AG1218" s="216">
        <v>27</v>
      </c>
      <c r="AH1218" s="223">
        <v>91026</v>
      </c>
      <c r="AI1218" s="223">
        <v>91028</v>
      </c>
      <c r="AJ1218" s="223"/>
      <c r="AK1218" s="223"/>
    </row>
    <row r="1219" spans="1:37" s="154" customFormat="1">
      <c r="A1219" s="216"/>
      <c r="B1219" s="216">
        <v>91028</v>
      </c>
      <c r="C1219" s="216" t="s">
        <v>2299</v>
      </c>
      <c r="D1219" s="216" t="s">
        <v>2299</v>
      </c>
      <c r="E1219" s="216" t="s">
        <v>505</v>
      </c>
      <c r="F1219" s="216" t="s">
        <v>2092</v>
      </c>
      <c r="G1219" s="216">
        <v>0</v>
      </c>
      <c r="H1219" s="216">
        <v>0</v>
      </c>
      <c r="I1219" s="216" t="s">
        <v>506</v>
      </c>
      <c r="J1219" s="216">
        <v>0</v>
      </c>
      <c r="K1219" s="216">
        <v>16</v>
      </c>
      <c r="L1219" s="216">
        <v>0</v>
      </c>
      <c r="M1219" s="216">
        <v>0</v>
      </c>
      <c r="N1219" s="216">
        <v>0</v>
      </c>
      <c r="O1219" s="216">
        <v>0</v>
      </c>
      <c r="P1219" s="216">
        <v>1</v>
      </c>
      <c r="Q1219" s="216">
        <v>1</v>
      </c>
      <c r="R1219" s="216">
        <v>0</v>
      </c>
      <c r="S1219" s="228">
        <v>2125</v>
      </c>
      <c r="T1219" s="162">
        <v>100000</v>
      </c>
      <c r="U1219" s="159">
        <v>212</v>
      </c>
      <c r="V1219" s="159">
        <v>6927</v>
      </c>
      <c r="W1219" s="245">
        <v>901</v>
      </c>
      <c r="X1219" s="205">
        <v>901</v>
      </c>
      <c r="Y1219" s="205">
        <v>1003</v>
      </c>
      <c r="Z1219" s="246">
        <v>902</v>
      </c>
      <c r="AA1219" s="246">
        <v>1006</v>
      </c>
      <c r="AB1219" s="246">
        <v>1203</v>
      </c>
      <c r="AC1219" s="160">
        <v>112</v>
      </c>
      <c r="AD1219" s="160">
        <v>1008</v>
      </c>
      <c r="AE1219" s="160">
        <v>1206</v>
      </c>
      <c r="AF1219" s="160">
        <v>2301</v>
      </c>
      <c r="AG1219" s="216">
        <v>28</v>
      </c>
      <c r="AH1219" s="223">
        <v>91027</v>
      </c>
      <c r="AI1219" s="223">
        <v>91029</v>
      </c>
      <c r="AJ1219" s="216"/>
      <c r="AK1219" s="216"/>
    </row>
    <row r="1220" spans="1:37">
      <c r="A1220" s="216"/>
      <c r="B1220" s="216">
        <v>91029</v>
      </c>
      <c r="C1220" s="216" t="s">
        <v>2299</v>
      </c>
      <c r="D1220" s="216" t="s">
        <v>2299</v>
      </c>
      <c r="E1220" s="216" t="s">
        <v>505</v>
      </c>
      <c r="F1220" s="216" t="s">
        <v>2093</v>
      </c>
      <c r="G1220" s="216">
        <v>0</v>
      </c>
      <c r="H1220" s="216">
        <v>0</v>
      </c>
      <c r="I1220" s="216" t="s">
        <v>506</v>
      </c>
      <c r="J1220" s="216">
        <v>0</v>
      </c>
      <c r="K1220" s="216">
        <v>16</v>
      </c>
      <c r="L1220" s="216">
        <v>0</v>
      </c>
      <c r="M1220" s="216">
        <v>0</v>
      </c>
      <c r="N1220" s="216">
        <v>0</v>
      </c>
      <c r="O1220" s="216">
        <v>0</v>
      </c>
      <c r="P1220" s="216">
        <v>1</v>
      </c>
      <c r="Q1220" s="216">
        <v>1</v>
      </c>
      <c r="R1220" s="216">
        <v>0</v>
      </c>
      <c r="S1220" s="228">
        <v>2129</v>
      </c>
      <c r="T1220" s="162">
        <v>100500</v>
      </c>
      <c r="U1220" s="159">
        <v>213</v>
      </c>
      <c r="V1220" s="159">
        <v>6928</v>
      </c>
      <c r="W1220" s="245">
        <v>901</v>
      </c>
      <c r="X1220" s="205">
        <v>901</v>
      </c>
      <c r="Y1220" s="205">
        <v>1003</v>
      </c>
      <c r="Z1220" s="246">
        <v>902</v>
      </c>
      <c r="AA1220" s="246">
        <v>1006</v>
      </c>
      <c r="AB1220" s="246">
        <v>1203</v>
      </c>
      <c r="AC1220" s="160">
        <v>211</v>
      </c>
      <c r="AD1220" s="160">
        <v>1008</v>
      </c>
      <c r="AE1220" s="160">
        <v>1206</v>
      </c>
      <c r="AF1220" s="160">
        <v>2301</v>
      </c>
      <c r="AG1220" s="216">
        <v>29</v>
      </c>
      <c r="AH1220" s="223">
        <v>91028</v>
      </c>
      <c r="AI1220" s="223">
        <v>91030</v>
      </c>
      <c r="AJ1220" s="188"/>
      <c r="AK1220" s="188"/>
    </row>
    <row r="1221" spans="1:37">
      <c r="A1221" s="216"/>
      <c r="B1221" s="216">
        <v>91030</v>
      </c>
      <c r="C1221" s="216" t="s">
        <v>2299</v>
      </c>
      <c r="D1221" s="216" t="s">
        <v>2299</v>
      </c>
      <c r="E1221" s="216" t="s">
        <v>505</v>
      </c>
      <c r="F1221" s="216" t="s">
        <v>2094</v>
      </c>
      <c r="G1221" s="216">
        <v>0</v>
      </c>
      <c r="H1221" s="216">
        <v>0</v>
      </c>
      <c r="I1221" s="216" t="s">
        <v>506</v>
      </c>
      <c r="J1221" s="216">
        <v>0</v>
      </c>
      <c r="K1221" s="216">
        <v>16</v>
      </c>
      <c r="L1221" s="216">
        <v>0</v>
      </c>
      <c r="M1221" s="216">
        <v>0</v>
      </c>
      <c r="N1221" s="216">
        <v>0</v>
      </c>
      <c r="O1221" s="216">
        <v>0</v>
      </c>
      <c r="P1221" s="216">
        <v>1</v>
      </c>
      <c r="Q1221" s="216">
        <v>1</v>
      </c>
      <c r="R1221" s="216">
        <v>0</v>
      </c>
      <c r="S1221" s="228">
        <v>2133</v>
      </c>
      <c r="T1221" s="162">
        <v>101000</v>
      </c>
      <c r="U1221" s="159">
        <v>214</v>
      </c>
      <c r="V1221" s="159">
        <v>6929</v>
      </c>
      <c r="W1221" s="245">
        <v>901</v>
      </c>
      <c r="X1221" s="205">
        <v>901</v>
      </c>
      <c r="Y1221" s="205">
        <v>1003</v>
      </c>
      <c r="Z1221" s="246">
        <v>902</v>
      </c>
      <c r="AA1221" s="246">
        <v>1006</v>
      </c>
      <c r="AB1221" s="246">
        <v>1203</v>
      </c>
      <c r="AC1221" s="160">
        <v>113</v>
      </c>
      <c r="AD1221" s="160">
        <v>1008</v>
      </c>
      <c r="AE1221" s="160">
        <v>1206</v>
      </c>
      <c r="AF1221" s="160">
        <v>2301</v>
      </c>
      <c r="AG1221" s="216">
        <v>30</v>
      </c>
      <c r="AH1221" s="223">
        <v>91029</v>
      </c>
      <c r="AI1221" s="223">
        <v>-1</v>
      </c>
      <c r="AJ1221" s="188"/>
      <c r="AK1221" s="188"/>
    </row>
    <row r="1222" spans="1:37">
      <c r="A1222" s="197" t="s">
        <v>3521</v>
      </c>
      <c r="B1222" s="197"/>
      <c r="C1222" s="197"/>
      <c r="D1222" s="197"/>
      <c r="E1222" s="197"/>
      <c r="F1222" s="197"/>
      <c r="G1222" s="197"/>
      <c r="H1222" s="197"/>
      <c r="I1222" s="197"/>
      <c r="J1222" s="197"/>
      <c r="K1222" s="197"/>
      <c r="L1222" s="197"/>
      <c r="M1222" s="197"/>
      <c r="N1222" s="197"/>
      <c r="O1222" s="197"/>
      <c r="P1222" s="197"/>
      <c r="Q1222" s="197"/>
      <c r="R1222" s="197"/>
      <c r="S1222" s="197"/>
      <c r="T1222" s="197"/>
      <c r="U1222" s="197"/>
      <c r="V1222" s="197"/>
      <c r="W1222" s="197"/>
      <c r="X1222" s="197"/>
      <c r="Y1222" s="197"/>
      <c r="Z1222" s="197"/>
      <c r="AA1222" s="197"/>
      <c r="AB1222" s="197"/>
      <c r="AC1222" s="197"/>
      <c r="AD1222" s="197"/>
      <c r="AE1222" s="197"/>
      <c r="AF1222" s="197"/>
      <c r="AG1222" s="216"/>
      <c r="AH1222" s="216"/>
      <c r="AI1222" s="216"/>
      <c r="AJ1222" s="188"/>
      <c r="AK1222" s="188"/>
    </row>
    <row r="1223" spans="1:37">
      <c r="A1223" s="157" t="s">
        <v>3522</v>
      </c>
      <c r="B1223" s="157" t="s">
        <v>687</v>
      </c>
      <c r="C1223" s="157" t="s">
        <v>471</v>
      </c>
      <c r="D1223" s="157" t="s">
        <v>710</v>
      </c>
      <c r="E1223" s="157" t="s">
        <v>711</v>
      </c>
      <c r="F1223" s="157" t="s">
        <v>712</v>
      </c>
      <c r="G1223" s="157" t="s">
        <v>713</v>
      </c>
      <c r="H1223" s="157" t="s">
        <v>714</v>
      </c>
      <c r="I1223" s="157" t="s">
        <v>3523</v>
      </c>
      <c r="J1223" s="157" t="s">
        <v>715</v>
      </c>
      <c r="K1223" s="157" t="s">
        <v>716</v>
      </c>
      <c r="L1223" s="157" t="s">
        <v>717</v>
      </c>
      <c r="M1223" s="157" t="s">
        <v>718</v>
      </c>
      <c r="N1223" s="157" t="s">
        <v>719</v>
      </c>
      <c r="O1223" s="157" t="s">
        <v>720</v>
      </c>
      <c r="P1223" s="157" t="s">
        <v>721</v>
      </c>
      <c r="Q1223" s="157" t="s">
        <v>722</v>
      </c>
      <c r="R1223" s="157" t="s">
        <v>864</v>
      </c>
      <c r="S1223" s="157" t="s">
        <v>3524</v>
      </c>
      <c r="T1223" s="157" t="s">
        <v>3525</v>
      </c>
      <c r="U1223" s="157" t="s">
        <v>3526</v>
      </c>
      <c r="V1223" s="157" t="s">
        <v>3527</v>
      </c>
      <c r="W1223" s="157" t="s">
        <v>3528</v>
      </c>
      <c r="X1223" s="157" t="s">
        <v>3529</v>
      </c>
      <c r="Y1223" s="157" t="s">
        <v>3530</v>
      </c>
      <c r="Z1223" s="157" t="s">
        <v>3531</v>
      </c>
      <c r="AA1223" s="216" t="s">
        <v>3532</v>
      </c>
      <c r="AB1223" s="216" t="s">
        <v>3533</v>
      </c>
      <c r="AC1223" s="216"/>
      <c r="AD1223" s="216"/>
      <c r="AE1223" s="216"/>
      <c r="AF1223" s="216"/>
      <c r="AG1223" s="216"/>
      <c r="AH1223" s="216"/>
      <c r="AI1223" s="216"/>
      <c r="AJ1223" s="188"/>
      <c r="AK1223" s="188"/>
    </row>
    <row r="1224" spans="1:37" s="158" customFormat="1">
      <c r="A1224" s="223"/>
      <c r="B1224" s="223">
        <v>100000</v>
      </c>
      <c r="C1224" s="223" t="s">
        <v>2268</v>
      </c>
      <c r="D1224" s="223" t="s">
        <v>2268</v>
      </c>
      <c r="E1224" s="223" t="s">
        <v>505</v>
      </c>
      <c r="F1224" s="223" t="str">
        <f>lng_iteminfo!$O732</f>
        <v>우유 방울</v>
      </c>
      <c r="G1224" s="223">
        <v>1</v>
      </c>
      <c r="H1224" s="223">
        <v>0</v>
      </c>
      <c r="I1224" s="223" t="s">
        <v>2269</v>
      </c>
      <c r="J1224" s="223">
        <v>0</v>
      </c>
      <c r="K1224" s="223" t="s">
        <v>2405</v>
      </c>
      <c r="L1224" s="223">
        <v>0</v>
      </c>
      <c r="M1224" s="223">
        <v>0</v>
      </c>
      <c r="N1224" s="223">
        <v>0</v>
      </c>
      <c r="O1224" s="223">
        <v>15</v>
      </c>
      <c r="P1224" s="223">
        <v>1</v>
      </c>
      <c r="Q1224" s="223">
        <v>4000</v>
      </c>
      <c r="R1224" s="223" t="str">
        <f>lng_iteminfo!$O745</f>
        <v>우유 1리터 추가  (월)</v>
      </c>
      <c r="S1224" s="223">
        <v>100</v>
      </c>
      <c r="T1224" s="223">
        <v>99</v>
      </c>
      <c r="U1224" s="223">
        <v>99</v>
      </c>
      <c r="V1224" s="223">
        <v>1</v>
      </c>
      <c r="W1224" s="223">
        <v>1</v>
      </c>
      <c r="X1224" s="223" t="s">
        <v>2270</v>
      </c>
      <c r="Y1224" s="223">
        <v>500</v>
      </c>
      <c r="Z1224" s="223">
        <v>350</v>
      </c>
      <c r="AA1224" s="223">
        <v>17</v>
      </c>
      <c r="AB1224" s="223">
        <v>17</v>
      </c>
      <c r="AC1224" s="223"/>
      <c r="AD1224" s="223"/>
      <c r="AE1224" s="223"/>
      <c r="AF1224" s="223"/>
      <c r="AG1224" s="223"/>
      <c r="AH1224" s="223"/>
      <c r="AI1224" s="223"/>
      <c r="AJ1224" s="223"/>
      <c r="AK1224" s="223"/>
    </row>
    <row r="1225" spans="1:37" s="158" customFormat="1">
      <c r="A1225" s="223"/>
      <c r="B1225" s="223">
        <v>100001</v>
      </c>
      <c r="C1225" s="223" t="s">
        <v>2268</v>
      </c>
      <c r="D1225" s="223" t="s">
        <v>2268</v>
      </c>
      <c r="E1225" s="223" t="s">
        <v>505</v>
      </c>
      <c r="F1225" s="223" t="str">
        <f>lng_iteminfo!$O733</f>
        <v>신선한 우유병</v>
      </c>
      <c r="G1225" s="223">
        <v>1</v>
      </c>
      <c r="H1225" s="223">
        <v>0</v>
      </c>
      <c r="I1225" s="223" t="s">
        <v>3534</v>
      </c>
      <c r="J1225" s="223">
        <v>0</v>
      </c>
      <c r="K1225" s="223" t="s">
        <v>2406</v>
      </c>
      <c r="L1225" s="223">
        <v>0</v>
      </c>
      <c r="M1225" s="223">
        <v>0</v>
      </c>
      <c r="N1225" s="223">
        <v>0</v>
      </c>
      <c r="O1225" s="223">
        <v>15</v>
      </c>
      <c r="P1225" s="223">
        <v>1</v>
      </c>
      <c r="Q1225" s="223">
        <v>40</v>
      </c>
      <c r="R1225" s="223" t="str">
        <f>lng_iteminfo!$O746</f>
        <v>우유 1리터 추가 펫 (시간)</v>
      </c>
      <c r="S1225" s="223">
        <v>30</v>
      </c>
      <c r="T1225" s="223">
        <v>100</v>
      </c>
      <c r="U1225" s="223">
        <v>100</v>
      </c>
      <c r="V1225" s="223">
        <v>1</v>
      </c>
      <c r="W1225" s="223">
        <v>1</v>
      </c>
      <c r="X1225" s="223" t="s">
        <v>2271</v>
      </c>
      <c r="Y1225" s="223">
        <v>2500</v>
      </c>
      <c r="Z1225" s="223">
        <v>700</v>
      </c>
      <c r="AA1225" s="223">
        <v>4</v>
      </c>
      <c r="AB1225" s="223">
        <v>21</v>
      </c>
      <c r="AC1225" s="223"/>
      <c r="AD1225" s="223"/>
      <c r="AE1225" s="223"/>
      <c r="AF1225" s="223"/>
      <c r="AG1225" s="223"/>
      <c r="AH1225" s="223"/>
      <c r="AI1225" s="223"/>
      <c r="AJ1225" s="223"/>
      <c r="AK1225" s="223"/>
    </row>
    <row r="1226" spans="1:37" s="161" customFormat="1">
      <c r="A1226" s="223"/>
      <c r="B1226" s="223">
        <v>100002</v>
      </c>
      <c r="C1226" s="223" t="s">
        <v>2268</v>
      </c>
      <c r="D1226" s="223" t="s">
        <v>2268</v>
      </c>
      <c r="E1226" s="223" t="s">
        <v>505</v>
      </c>
      <c r="F1226" s="223" t="str">
        <f>lng_iteminfo!$O734</f>
        <v>깔끔 멋쟁이 별</v>
      </c>
      <c r="G1226" s="223">
        <v>1</v>
      </c>
      <c r="H1226" s="223">
        <v>0</v>
      </c>
      <c r="I1226" s="223" t="s">
        <v>3535</v>
      </c>
      <c r="J1226" s="223">
        <v>0</v>
      </c>
      <c r="K1226" s="223" t="s">
        <v>2407</v>
      </c>
      <c r="L1226" s="223">
        <v>0</v>
      </c>
      <c r="M1226" s="223">
        <v>0</v>
      </c>
      <c r="N1226" s="223">
        <v>0</v>
      </c>
      <c r="O1226" s="223">
        <v>15</v>
      </c>
      <c r="P1226" s="223">
        <v>1</v>
      </c>
      <c r="Q1226" s="223">
        <v>50</v>
      </c>
      <c r="R1226" s="223" t="str">
        <f>lng_iteminfo!$O747</f>
        <v>신선도 추가 획득 펫</v>
      </c>
      <c r="S1226" s="223">
        <v>40</v>
      </c>
      <c r="T1226" s="223">
        <v>101</v>
      </c>
      <c r="U1226" s="223">
        <v>101</v>
      </c>
      <c r="V1226" s="223">
        <v>1</v>
      </c>
      <c r="W1226" s="223">
        <v>1</v>
      </c>
      <c r="X1226" s="223" t="s">
        <v>2232</v>
      </c>
      <c r="Y1226" s="223">
        <v>1000</v>
      </c>
      <c r="Z1226" s="223">
        <v>500</v>
      </c>
      <c r="AA1226" s="223">
        <v>10</v>
      </c>
      <c r="AB1226" s="223">
        <v>31</v>
      </c>
      <c r="AC1226" s="223"/>
      <c r="AD1226" s="223"/>
      <c r="AE1226" s="223"/>
      <c r="AF1226" s="223"/>
      <c r="AG1226" s="223"/>
      <c r="AH1226" s="223"/>
      <c r="AI1226" s="223"/>
      <c r="AJ1226" s="223"/>
      <c r="AK1226" s="223"/>
    </row>
    <row r="1227" spans="1:37" s="158" customFormat="1">
      <c r="A1227" s="223"/>
      <c r="B1227" s="223">
        <v>100003</v>
      </c>
      <c r="C1227" s="223" t="s">
        <v>2268</v>
      </c>
      <c r="D1227" s="223" t="s">
        <v>2268</v>
      </c>
      <c r="E1227" s="223" t="s">
        <v>505</v>
      </c>
      <c r="F1227" s="223" t="str">
        <f>lng_iteminfo!$O735</f>
        <v>찰랑찰랑 양동이</v>
      </c>
      <c r="G1227" s="223">
        <v>1</v>
      </c>
      <c r="H1227" s="223">
        <v>0</v>
      </c>
      <c r="I1227" s="223" t="s">
        <v>3536</v>
      </c>
      <c r="J1227" s="223">
        <v>0</v>
      </c>
      <c r="K1227" s="223" t="s">
        <v>2408</v>
      </c>
      <c r="L1227" s="223">
        <v>0</v>
      </c>
      <c r="M1227" s="223">
        <v>0</v>
      </c>
      <c r="N1227" s="223">
        <v>0</v>
      </c>
      <c r="O1227" s="223">
        <v>15</v>
      </c>
      <c r="P1227" s="223">
        <v>1</v>
      </c>
      <c r="Q1227" s="223">
        <v>500</v>
      </c>
      <c r="R1227" s="223" t="str">
        <f>lng_iteminfo!$O748</f>
        <v>양동이 추가 펫</v>
      </c>
      <c r="S1227" s="223">
        <v>50</v>
      </c>
      <c r="T1227" s="223">
        <v>102</v>
      </c>
      <c r="U1227" s="223">
        <v>102</v>
      </c>
      <c r="V1227" s="223">
        <v>1</v>
      </c>
      <c r="W1227" s="223">
        <v>1</v>
      </c>
      <c r="X1227" s="223" t="s">
        <v>2233</v>
      </c>
      <c r="Y1227" s="223">
        <v>500</v>
      </c>
      <c r="Z1227" s="223">
        <v>350</v>
      </c>
      <c r="AA1227" s="223">
        <v>17</v>
      </c>
      <c r="AB1227" s="223">
        <v>48</v>
      </c>
      <c r="AC1227" s="223"/>
      <c r="AD1227" s="223"/>
      <c r="AE1227" s="223"/>
      <c r="AF1227" s="223"/>
      <c r="AG1227" s="223"/>
      <c r="AH1227" s="223"/>
      <c r="AI1227" s="223"/>
      <c r="AJ1227" s="223"/>
      <c r="AK1227" s="223"/>
    </row>
    <row r="1228" spans="1:37" s="158" customFormat="1">
      <c r="A1228" s="223"/>
      <c r="B1228" s="223">
        <v>100004</v>
      </c>
      <c r="C1228" s="223" t="s">
        <v>2268</v>
      </c>
      <c r="D1228" s="223" t="s">
        <v>2268</v>
      </c>
      <c r="E1228" s="223" t="s">
        <v>505</v>
      </c>
      <c r="F1228" s="223" t="str">
        <f>lng_iteminfo!$O736</f>
        <v>밀짚 모자</v>
      </c>
      <c r="G1228" s="223">
        <v>1</v>
      </c>
      <c r="H1228" s="223">
        <v>0</v>
      </c>
      <c r="I1228" s="223" t="s">
        <v>3537</v>
      </c>
      <c r="J1228" s="223">
        <v>0</v>
      </c>
      <c r="K1228" s="223" t="s">
        <v>2409</v>
      </c>
      <c r="L1228" s="223">
        <v>0</v>
      </c>
      <c r="M1228" s="223">
        <v>0</v>
      </c>
      <c r="N1228" s="223">
        <v>0</v>
      </c>
      <c r="O1228" s="223">
        <v>15</v>
      </c>
      <c r="P1228" s="223">
        <v>1</v>
      </c>
      <c r="Q1228" s="223">
        <v>500</v>
      </c>
      <c r="R1228" s="223" t="str">
        <f>lng_iteminfo!$O749</f>
        <v>일꾼 소환 펫1</v>
      </c>
      <c r="S1228" s="223">
        <v>60</v>
      </c>
      <c r="T1228" s="223">
        <v>103</v>
      </c>
      <c r="U1228" s="223">
        <v>103</v>
      </c>
      <c r="V1228" s="223">
        <v>0</v>
      </c>
      <c r="W1228" s="223">
        <v>6</v>
      </c>
      <c r="X1228" s="223" t="s">
        <v>2234</v>
      </c>
      <c r="Y1228" s="223">
        <v>1800</v>
      </c>
      <c r="Z1228" s="223">
        <v>600</v>
      </c>
      <c r="AA1228" s="223">
        <v>6</v>
      </c>
      <c r="AB1228" s="223">
        <v>54</v>
      </c>
      <c r="AC1228" s="223"/>
      <c r="AD1228" s="223"/>
      <c r="AE1228" s="223"/>
      <c r="AF1228" s="223"/>
      <c r="AG1228" s="223"/>
      <c r="AH1228" s="223"/>
      <c r="AI1228" s="223"/>
      <c r="AJ1228" s="223"/>
      <c r="AK1228" s="223"/>
    </row>
    <row r="1229" spans="1:37" s="158" customFormat="1">
      <c r="A1229" s="223"/>
      <c r="B1229" s="223">
        <v>100005</v>
      </c>
      <c r="C1229" s="223" t="s">
        <v>2268</v>
      </c>
      <c r="D1229" s="223" t="s">
        <v>2268</v>
      </c>
      <c r="E1229" s="223" t="s">
        <v>505</v>
      </c>
      <c r="F1229" s="223" t="str">
        <f>lng_iteminfo!$O737</f>
        <v>일꾼 인형</v>
      </c>
      <c r="G1229" s="223">
        <v>1</v>
      </c>
      <c r="H1229" s="223">
        <v>0</v>
      </c>
      <c r="I1229" s="223" t="s">
        <v>3534</v>
      </c>
      <c r="J1229" s="223">
        <v>0</v>
      </c>
      <c r="K1229" s="223" t="s">
        <v>2410</v>
      </c>
      <c r="L1229" s="223">
        <v>0</v>
      </c>
      <c r="M1229" s="223">
        <v>0</v>
      </c>
      <c r="N1229" s="223">
        <v>0</v>
      </c>
      <c r="O1229" s="223">
        <v>15</v>
      </c>
      <c r="P1229" s="223">
        <v>1</v>
      </c>
      <c r="Q1229" s="223">
        <v>1000</v>
      </c>
      <c r="R1229" s="223" t="str">
        <f>lng_iteminfo!$O750</f>
        <v>일꾼 소환 펫2</v>
      </c>
      <c r="S1229" s="223">
        <v>70</v>
      </c>
      <c r="T1229" s="223">
        <v>103</v>
      </c>
      <c r="U1229" s="223">
        <v>104</v>
      </c>
      <c r="V1229" s="223">
        <v>0</v>
      </c>
      <c r="W1229" s="223">
        <v>6</v>
      </c>
      <c r="X1229" s="223" t="s">
        <v>2235</v>
      </c>
      <c r="Y1229" s="223">
        <v>2500</v>
      </c>
      <c r="Z1229" s="223">
        <v>700</v>
      </c>
      <c r="AA1229" s="223">
        <v>4</v>
      </c>
      <c r="AB1229" s="223">
        <v>58</v>
      </c>
      <c r="AC1229" s="223"/>
      <c r="AD1229" s="223"/>
      <c r="AE1229" s="223"/>
      <c r="AF1229" s="223"/>
      <c r="AG1229" s="223"/>
      <c r="AH1229" s="223"/>
      <c r="AI1229" s="223"/>
      <c r="AJ1229" s="223"/>
      <c r="AK1229" s="223"/>
    </row>
    <row r="1230" spans="1:37" s="158" customFormat="1">
      <c r="A1230" s="223"/>
      <c r="B1230" s="223">
        <v>100006</v>
      </c>
      <c r="C1230" s="223" t="s">
        <v>2268</v>
      </c>
      <c r="D1230" s="223" t="s">
        <v>2268</v>
      </c>
      <c r="E1230" s="223" t="s">
        <v>505</v>
      </c>
      <c r="F1230" s="223" t="str">
        <f>lng_iteminfo!$O738</f>
        <v>작은 젖소 천사</v>
      </c>
      <c r="G1230" s="223">
        <v>1</v>
      </c>
      <c r="H1230" s="223">
        <v>0</v>
      </c>
      <c r="I1230" s="223" t="s">
        <v>3535</v>
      </c>
      <c r="J1230" s="223">
        <v>0</v>
      </c>
      <c r="K1230" s="223" t="s">
        <v>2411</v>
      </c>
      <c r="L1230" s="223">
        <v>0</v>
      </c>
      <c r="M1230" s="223">
        <v>0</v>
      </c>
      <c r="N1230" s="223">
        <v>0</v>
      </c>
      <c r="O1230" s="223">
        <v>15</v>
      </c>
      <c r="P1230" s="223">
        <v>1</v>
      </c>
      <c r="Q1230" s="223">
        <v>2000</v>
      </c>
      <c r="R1230" s="223" t="str">
        <f>lng_iteminfo!$O751</f>
        <v>소 성능 강화 펫</v>
      </c>
      <c r="S1230" s="223">
        <v>80</v>
      </c>
      <c r="T1230" s="223">
        <v>105</v>
      </c>
      <c r="U1230" s="223">
        <v>105</v>
      </c>
      <c r="V1230" s="223">
        <v>1</v>
      </c>
      <c r="W1230" s="223">
        <v>1</v>
      </c>
      <c r="X1230" s="223" t="s">
        <v>2236</v>
      </c>
      <c r="Y1230" s="223">
        <v>1000</v>
      </c>
      <c r="Z1230" s="223">
        <v>500</v>
      </c>
      <c r="AA1230" s="223">
        <v>10</v>
      </c>
      <c r="AB1230" s="223">
        <v>68</v>
      </c>
      <c r="AC1230" s="223"/>
      <c r="AD1230" s="223"/>
      <c r="AE1230" s="223"/>
      <c r="AF1230" s="223"/>
      <c r="AG1230" s="223"/>
      <c r="AH1230" s="223"/>
      <c r="AI1230" s="223"/>
      <c r="AJ1230" s="223"/>
      <c r="AK1230" s="223"/>
    </row>
    <row r="1231" spans="1:37" s="158" customFormat="1">
      <c r="A1231" s="223"/>
      <c r="B1231" s="223">
        <v>100007</v>
      </c>
      <c r="C1231" s="223" t="s">
        <v>2268</v>
      </c>
      <c r="D1231" s="223" t="s">
        <v>2268</v>
      </c>
      <c r="E1231" s="223" t="s">
        <v>505</v>
      </c>
      <c r="F1231" s="223" t="str">
        <f>lng_iteminfo!$O739</f>
        <v>작은 양 천사</v>
      </c>
      <c r="G1231" s="223">
        <v>1</v>
      </c>
      <c r="H1231" s="223">
        <v>0</v>
      </c>
      <c r="I1231" s="223" t="s">
        <v>3537</v>
      </c>
      <c r="J1231" s="223">
        <v>0</v>
      </c>
      <c r="K1231" s="223" t="s">
        <v>2413</v>
      </c>
      <c r="L1231" s="223">
        <v>0</v>
      </c>
      <c r="M1231" s="223">
        <v>0</v>
      </c>
      <c r="N1231" s="223">
        <v>0</v>
      </c>
      <c r="O1231" s="223">
        <v>15</v>
      </c>
      <c r="P1231" s="223">
        <v>1</v>
      </c>
      <c r="Q1231" s="223">
        <v>3000</v>
      </c>
      <c r="R1231" s="223" t="str">
        <f>lng_iteminfo!$O752</f>
        <v>양 성능 강화 펫</v>
      </c>
      <c r="S1231" s="223">
        <v>99</v>
      </c>
      <c r="T1231" s="223">
        <v>106</v>
      </c>
      <c r="U1231" s="223">
        <v>106</v>
      </c>
      <c r="V1231" s="223">
        <v>1</v>
      </c>
      <c r="W1231" s="223">
        <v>1</v>
      </c>
      <c r="X1231" s="223" t="s">
        <v>2237</v>
      </c>
      <c r="Y1231" s="223">
        <v>1800</v>
      </c>
      <c r="Z1231" s="223">
        <v>600</v>
      </c>
      <c r="AA1231" s="223">
        <v>6</v>
      </c>
      <c r="AB1231" s="223">
        <v>74</v>
      </c>
      <c r="AC1231" s="223"/>
      <c r="AD1231" s="223"/>
      <c r="AE1231" s="223"/>
      <c r="AF1231" s="223"/>
      <c r="AG1231" s="223"/>
      <c r="AH1231" s="223"/>
      <c r="AI1231" s="223"/>
      <c r="AJ1231" s="223"/>
      <c r="AK1231" s="223"/>
    </row>
    <row r="1232" spans="1:37" s="158" customFormat="1">
      <c r="A1232" s="223"/>
      <c r="B1232" s="223">
        <v>100008</v>
      </c>
      <c r="C1232" s="223" t="s">
        <v>2268</v>
      </c>
      <c r="D1232" s="223" t="s">
        <v>2268</v>
      </c>
      <c r="E1232" s="223" t="s">
        <v>505</v>
      </c>
      <c r="F1232" s="223" t="str">
        <f>lng_iteminfo!$O740</f>
        <v>작은 산양 천사</v>
      </c>
      <c r="G1232" s="223">
        <v>1</v>
      </c>
      <c r="H1232" s="223">
        <v>0</v>
      </c>
      <c r="I1232" s="223" t="s">
        <v>3534</v>
      </c>
      <c r="J1232" s="223">
        <v>0</v>
      </c>
      <c r="K1232" s="223" t="s">
        <v>2412</v>
      </c>
      <c r="L1232" s="223">
        <v>0</v>
      </c>
      <c r="M1232" s="223">
        <v>0</v>
      </c>
      <c r="N1232" s="223">
        <v>0</v>
      </c>
      <c r="O1232" s="223">
        <v>15</v>
      </c>
      <c r="P1232" s="223">
        <v>1</v>
      </c>
      <c r="Q1232" s="223">
        <v>4000</v>
      </c>
      <c r="R1232" s="223" t="str">
        <f>lng_iteminfo!$O753</f>
        <v>산양 성능 강화 펫</v>
      </c>
      <c r="S1232" s="223">
        <v>100</v>
      </c>
      <c r="T1232" s="223">
        <v>107</v>
      </c>
      <c r="U1232" s="223">
        <v>107</v>
      </c>
      <c r="V1232" s="223">
        <v>1</v>
      </c>
      <c r="W1232" s="223">
        <v>1</v>
      </c>
      <c r="X1232" s="223" t="s">
        <v>2238</v>
      </c>
      <c r="Y1232" s="223">
        <v>2500</v>
      </c>
      <c r="Z1232" s="223">
        <v>700</v>
      </c>
      <c r="AA1232" s="223">
        <v>4</v>
      </c>
      <c r="AB1232" s="223">
        <v>78</v>
      </c>
      <c r="AC1232" s="223"/>
      <c r="AD1232" s="223"/>
      <c r="AE1232" s="223"/>
      <c r="AF1232" s="223"/>
      <c r="AG1232" s="223"/>
      <c r="AH1232" s="223"/>
      <c r="AI1232" s="223"/>
      <c r="AJ1232" s="223"/>
      <c r="AK1232" s="223"/>
    </row>
    <row r="1233" spans="1:37" s="161" customFormat="1">
      <c r="A1233" s="223"/>
      <c r="B1233" s="223">
        <v>100009</v>
      </c>
      <c r="C1233" s="223" t="s">
        <v>2268</v>
      </c>
      <c r="D1233" s="223" t="s">
        <v>2268</v>
      </c>
      <c r="E1233" s="223" t="s">
        <v>505</v>
      </c>
      <c r="F1233" s="223" t="str">
        <f>lng_iteminfo!$O741</f>
        <v>반짝이 코인</v>
      </c>
      <c r="G1233" s="223">
        <v>1</v>
      </c>
      <c r="H1233" s="223">
        <v>0</v>
      </c>
      <c r="I1233" s="223" t="s">
        <v>3537</v>
      </c>
      <c r="J1233" s="223">
        <v>0</v>
      </c>
      <c r="K1233" s="223" t="s">
        <v>2414</v>
      </c>
      <c r="L1233" s="223">
        <v>0</v>
      </c>
      <c r="M1233" s="223">
        <v>0</v>
      </c>
      <c r="N1233" s="223">
        <v>0</v>
      </c>
      <c r="O1233" s="223">
        <v>15</v>
      </c>
      <c r="P1233" s="223">
        <v>1</v>
      </c>
      <c r="Q1233" s="223">
        <v>3000</v>
      </c>
      <c r="R1233" s="223" t="str">
        <f>lng_iteminfo!$O754</f>
        <v>일정시간 코인주는 펫</v>
      </c>
      <c r="S1233" s="223">
        <v>99</v>
      </c>
      <c r="T1233" s="223">
        <v>108</v>
      </c>
      <c r="U1233" s="223">
        <v>108</v>
      </c>
      <c r="V1233" s="223">
        <v>1</v>
      </c>
      <c r="W1233" s="223">
        <v>1</v>
      </c>
      <c r="X1233" s="223" t="s">
        <v>3538</v>
      </c>
      <c r="Y1233" s="223">
        <v>1800</v>
      </c>
      <c r="Z1233" s="223">
        <v>600</v>
      </c>
      <c r="AA1233" s="223">
        <v>6</v>
      </c>
      <c r="AB1233" s="223">
        <v>84</v>
      </c>
      <c r="AC1233" s="223"/>
      <c r="AD1233" s="223"/>
      <c r="AE1233" s="223"/>
      <c r="AF1233" s="223"/>
      <c r="AG1233" s="223"/>
      <c r="AH1233" s="223"/>
      <c r="AI1233" s="223"/>
      <c r="AJ1233" s="223"/>
      <c r="AK1233" s="223"/>
    </row>
    <row r="1234" spans="1:37" s="161" customFormat="1">
      <c r="A1234" s="223"/>
      <c r="B1234" s="223">
        <v>100010</v>
      </c>
      <c r="C1234" s="223" t="s">
        <v>2268</v>
      </c>
      <c r="D1234" s="223" t="s">
        <v>2268</v>
      </c>
      <c r="E1234" s="223" t="s">
        <v>505</v>
      </c>
      <c r="F1234" s="223" t="str">
        <f>lng_iteminfo!$O742</f>
        <v>빛나는 우유팩</v>
      </c>
      <c r="G1234" s="223">
        <v>1</v>
      </c>
      <c r="H1234" s="223">
        <v>0</v>
      </c>
      <c r="I1234" s="223" t="s">
        <v>3535</v>
      </c>
      <c r="J1234" s="223">
        <v>0</v>
      </c>
      <c r="K1234" s="223" t="s">
        <v>2415</v>
      </c>
      <c r="L1234" s="223">
        <v>0</v>
      </c>
      <c r="M1234" s="223">
        <v>0</v>
      </c>
      <c r="N1234" s="223">
        <v>0</v>
      </c>
      <c r="O1234" s="223">
        <v>15</v>
      </c>
      <c r="P1234" s="223">
        <v>1</v>
      </c>
      <c r="Q1234" s="223">
        <v>4000</v>
      </c>
      <c r="R1234" s="223" t="str">
        <f>lng_iteminfo!$O755</f>
        <v>피버 시간 늘리는 펫</v>
      </c>
      <c r="S1234" s="223">
        <v>100</v>
      </c>
      <c r="T1234" s="223">
        <v>109</v>
      </c>
      <c r="U1234" s="223">
        <v>109</v>
      </c>
      <c r="V1234" s="223">
        <v>1</v>
      </c>
      <c r="W1234" s="223">
        <v>1</v>
      </c>
      <c r="X1234" s="223" t="s">
        <v>3539</v>
      </c>
      <c r="Y1234" s="223">
        <v>1000</v>
      </c>
      <c r="Z1234" s="223">
        <v>500</v>
      </c>
      <c r="AA1234" s="223">
        <v>10</v>
      </c>
      <c r="AB1234" s="223">
        <v>94</v>
      </c>
      <c r="AC1234" s="223"/>
      <c r="AD1234" s="223"/>
      <c r="AE1234" s="223"/>
      <c r="AF1234" s="223"/>
      <c r="AG1234" s="223"/>
      <c r="AH1234" s="223"/>
      <c r="AI1234" s="223"/>
      <c r="AJ1234" s="223"/>
      <c r="AK1234" s="223"/>
    </row>
    <row r="1235" spans="1:37" s="161" customFormat="1">
      <c r="A1235" s="223"/>
      <c r="B1235" s="223">
        <v>100011</v>
      </c>
      <c r="C1235" s="223" t="s">
        <v>2268</v>
      </c>
      <c r="D1235" s="223" t="s">
        <v>2268</v>
      </c>
      <c r="E1235" s="223" t="s">
        <v>505</v>
      </c>
      <c r="F1235" s="223" t="str">
        <f>lng_iteminfo!$O743</f>
        <v>스톱 워치</v>
      </c>
      <c r="G1235" s="223">
        <v>1</v>
      </c>
      <c r="H1235" s="223">
        <v>0</v>
      </c>
      <c r="I1235" s="223" t="s">
        <v>3535</v>
      </c>
      <c r="J1235" s="223">
        <v>0</v>
      </c>
      <c r="K1235" s="223" t="s">
        <v>3540</v>
      </c>
      <c r="L1235" s="223">
        <v>0</v>
      </c>
      <c r="M1235" s="223">
        <v>0</v>
      </c>
      <c r="N1235" s="223">
        <v>0</v>
      </c>
      <c r="O1235" s="223">
        <v>15</v>
      </c>
      <c r="P1235" s="223">
        <v>1</v>
      </c>
      <c r="Q1235" s="223">
        <v>4000</v>
      </c>
      <c r="R1235" s="223" t="str">
        <f>lng_iteminfo!$O756</f>
        <v>게임 시간 증가 펫</v>
      </c>
      <c r="S1235" s="223">
        <v>100</v>
      </c>
      <c r="T1235" s="223">
        <v>110</v>
      </c>
      <c r="U1235" s="223">
        <v>110</v>
      </c>
      <c r="V1235" s="223">
        <v>1</v>
      </c>
      <c r="W1235" s="223">
        <v>1</v>
      </c>
      <c r="X1235" s="223" t="s">
        <v>3541</v>
      </c>
      <c r="Y1235" s="223">
        <v>1800</v>
      </c>
      <c r="Z1235" s="223">
        <v>600</v>
      </c>
      <c r="AA1235" s="223">
        <v>6</v>
      </c>
      <c r="AB1235" s="223">
        <v>100</v>
      </c>
      <c r="AC1235" s="223"/>
      <c r="AD1235" s="223"/>
      <c r="AE1235" s="223"/>
      <c r="AF1235" s="223"/>
      <c r="AG1235" s="223"/>
      <c r="AH1235" s="223"/>
      <c r="AI1235" s="223"/>
      <c r="AJ1235" s="223"/>
      <c r="AK1235" s="223"/>
    </row>
    <row r="1236" spans="1:37" s="188" customFormat="1">
      <c r="A1236" s="197" t="s">
        <v>3542</v>
      </c>
      <c r="B1236" s="197"/>
      <c r="C1236" s="197"/>
      <c r="D1236" s="197"/>
      <c r="E1236" s="197"/>
      <c r="F1236" s="197"/>
      <c r="G1236" s="197"/>
      <c r="H1236" s="197"/>
      <c r="I1236" s="197"/>
      <c r="J1236" s="197"/>
      <c r="K1236" s="197"/>
      <c r="L1236" s="197"/>
      <c r="M1236" s="197"/>
      <c r="N1236" s="197"/>
      <c r="O1236" s="197"/>
      <c r="P1236" s="197"/>
      <c r="Q1236" s="197"/>
      <c r="R1236" s="197"/>
      <c r="S1236" s="197"/>
      <c r="T1236" s="197"/>
      <c r="U1236" s="197"/>
      <c r="V1236" s="197"/>
      <c r="W1236" s="197"/>
      <c r="X1236" s="197"/>
      <c r="Y1236" s="197"/>
      <c r="Z1236" s="197"/>
      <c r="AA1236" s="197"/>
      <c r="AB1236" s="197"/>
      <c r="AC1236" s="197"/>
      <c r="AD1236" s="197"/>
      <c r="AE1236" s="197" t="s">
        <v>3543</v>
      </c>
      <c r="AF1236" s="197" t="s">
        <v>3544</v>
      </c>
      <c r="AG1236" s="197"/>
      <c r="AH1236" s="197"/>
      <c r="AI1236" s="197"/>
      <c r="AJ1236" s="216"/>
      <c r="AK1236" s="216"/>
    </row>
    <row r="1237" spans="1:37" s="188" customFormat="1">
      <c r="A1237" s="157" t="s">
        <v>3545</v>
      </c>
      <c r="B1237" s="157" t="s">
        <v>687</v>
      </c>
      <c r="C1237" s="157" t="s">
        <v>471</v>
      </c>
      <c r="D1237" s="157" t="s">
        <v>710</v>
      </c>
      <c r="E1237" s="157" t="s">
        <v>711</v>
      </c>
      <c r="F1237" s="157" t="s">
        <v>712</v>
      </c>
      <c r="G1237" s="157" t="s">
        <v>713</v>
      </c>
      <c r="H1237" s="157" t="s">
        <v>714</v>
      </c>
      <c r="I1237" s="157" t="s">
        <v>3523</v>
      </c>
      <c r="J1237" s="157" t="s">
        <v>715</v>
      </c>
      <c r="K1237" s="157" t="s">
        <v>716</v>
      </c>
      <c r="L1237" s="157" t="s">
        <v>717</v>
      </c>
      <c r="M1237" s="157" t="s">
        <v>718</v>
      </c>
      <c r="N1237" s="157" t="s">
        <v>719</v>
      </c>
      <c r="O1237" s="157" t="s">
        <v>720</v>
      </c>
      <c r="P1237" s="157" t="s">
        <v>721</v>
      </c>
      <c r="Q1237" s="157" t="s">
        <v>722</v>
      </c>
      <c r="R1237" s="157" t="s">
        <v>864</v>
      </c>
      <c r="S1237" s="157" t="s">
        <v>3546</v>
      </c>
      <c r="T1237" s="157" t="s">
        <v>3547</v>
      </c>
      <c r="U1237" s="157" t="s">
        <v>3548</v>
      </c>
      <c r="V1237" s="157" t="s">
        <v>3549</v>
      </c>
      <c r="W1237" s="157" t="s">
        <v>3550</v>
      </c>
      <c r="X1237" s="157" t="s">
        <v>3551</v>
      </c>
      <c r="Y1237" s="157" t="s">
        <v>3552</v>
      </c>
      <c r="Z1237" s="157" t="s">
        <v>2875</v>
      </c>
      <c r="AA1237" s="157" t="s">
        <v>2876</v>
      </c>
      <c r="AB1237" s="157" t="s">
        <v>2877</v>
      </c>
      <c r="AC1237" s="157" t="s">
        <v>3553</v>
      </c>
      <c r="AD1237" s="157" t="s">
        <v>3554</v>
      </c>
      <c r="AE1237" s="157" t="s">
        <v>3555</v>
      </c>
      <c r="AF1237" s="157" t="s">
        <v>3556</v>
      </c>
      <c r="AG1237" s="157" t="s">
        <v>3641</v>
      </c>
      <c r="AH1237" s="157"/>
      <c r="AI1237" s="157"/>
      <c r="AJ1237" s="216"/>
      <c r="AK1237" s="216"/>
    </row>
    <row r="1238" spans="1:37" s="301" customFormat="1">
      <c r="A1238" s="298" t="s">
        <v>3557</v>
      </c>
      <c r="B1238" s="298">
        <f t="shared" ref="B1238:B1252" si="106">101000+B10</f>
        <v>101001</v>
      </c>
      <c r="C1238" s="298" t="s">
        <v>3558</v>
      </c>
      <c r="D1238" s="298" t="s">
        <v>3558</v>
      </c>
      <c r="E1238" s="298" t="str">
        <f t="shared" ref="E1238:E1252" si="107">E10</f>
        <v>목장(1)</v>
      </c>
      <c r="F1238" s="298" t="str">
        <f t="shared" ref="F1238:F1252" si="108">"합성" &amp; F10</f>
        <v>합성젖소</v>
      </c>
      <c r="G1238" s="298">
        <v>0</v>
      </c>
      <c r="H1238" s="298">
        <v>0</v>
      </c>
      <c r="I1238" s="298" t="str">
        <f t="shared" ref="I1238:I1252" si="109">I10</f>
        <v>저급(0)</v>
      </c>
      <c r="J1238" s="298">
        <v>0</v>
      </c>
      <c r="K1238" s="298">
        <f t="shared" ref="K1238:K1252" si="110">K10</f>
        <v>16</v>
      </c>
      <c r="L1238" s="298">
        <v>0</v>
      </c>
      <c r="M1238" s="298">
        <v>0</v>
      </c>
      <c r="N1238" s="298">
        <v>0</v>
      </c>
      <c r="O1238" s="298">
        <v>0</v>
      </c>
      <c r="P1238" s="298">
        <v>0</v>
      </c>
      <c r="Q1238" s="298">
        <v>0</v>
      </c>
      <c r="R1238" s="298" t="str">
        <f>F1238</f>
        <v>합성젖소</v>
      </c>
      <c r="S1238" s="299">
        <v>0</v>
      </c>
      <c r="T1238" s="298">
        <v>0</v>
      </c>
      <c r="U1238" s="298">
        <v>0</v>
      </c>
      <c r="V1238" s="302">
        <v>100</v>
      </c>
      <c r="W1238" s="298">
        <v>0</v>
      </c>
      <c r="X1238" s="298">
        <v>-1</v>
      </c>
      <c r="Y1238" s="298">
        <v>-1</v>
      </c>
      <c r="Z1238" s="298">
        <v>-1</v>
      </c>
      <c r="AA1238" s="298">
        <v>-1</v>
      </c>
      <c r="AB1238" s="298">
        <v>-1</v>
      </c>
      <c r="AC1238" s="298">
        <v>1</v>
      </c>
      <c r="AD1238" s="298">
        <v>1</v>
      </c>
      <c r="AE1238" s="299">
        <v>0</v>
      </c>
      <c r="AF1238" s="298">
        <v>1</v>
      </c>
      <c r="AG1238" s="310">
        <v>0</v>
      </c>
      <c r="AH1238" s="299"/>
      <c r="AI1238" s="299"/>
      <c r="AJ1238" s="299"/>
      <c r="AK1238" s="299"/>
    </row>
    <row r="1239" spans="1:37" s="184" customFormat="1">
      <c r="A1239" s="230"/>
      <c r="B1239" s="230">
        <f t="shared" si="106"/>
        <v>101002</v>
      </c>
      <c r="C1239" s="230" t="s">
        <v>3558</v>
      </c>
      <c r="D1239" s="230" t="s">
        <v>3558</v>
      </c>
      <c r="E1239" s="230" t="str">
        <f t="shared" si="107"/>
        <v>목장(1)</v>
      </c>
      <c r="F1239" s="230" t="str">
        <f t="shared" si="108"/>
        <v>합성하늘색 젖소</v>
      </c>
      <c r="G1239" s="230">
        <v>0</v>
      </c>
      <c r="H1239" s="230">
        <v>0</v>
      </c>
      <c r="I1239" s="230" t="str">
        <f t="shared" si="109"/>
        <v>저급(0)</v>
      </c>
      <c r="J1239" s="230">
        <v>1</v>
      </c>
      <c r="K1239" s="230">
        <f t="shared" si="110"/>
        <v>17</v>
      </c>
      <c r="L1239" s="230">
        <v>0</v>
      </c>
      <c r="M1239" s="230">
        <v>0</v>
      </c>
      <c r="N1239" s="230">
        <v>0</v>
      </c>
      <c r="O1239" s="230">
        <v>0</v>
      </c>
      <c r="P1239" s="230">
        <v>0</v>
      </c>
      <c r="Q1239" s="230">
        <v>0</v>
      </c>
      <c r="R1239" s="230" t="str">
        <f t="shared" ref="R1239:R1258" si="111">F1239</f>
        <v>합성하늘색 젖소</v>
      </c>
      <c r="S1239" s="225">
        <v>20</v>
      </c>
      <c r="T1239" s="230">
        <v>100</v>
      </c>
      <c r="U1239" s="230">
        <v>5</v>
      </c>
      <c r="V1239" s="248">
        <v>50</v>
      </c>
      <c r="W1239" s="230">
        <v>3</v>
      </c>
      <c r="X1239" s="230">
        <v>1</v>
      </c>
      <c r="Y1239" s="249">
        <v>1</v>
      </c>
      <c r="Z1239" s="249">
        <v>1</v>
      </c>
      <c r="AA1239" s="230">
        <v>-1</v>
      </c>
      <c r="AB1239" s="230">
        <v>-1</v>
      </c>
      <c r="AC1239" s="230">
        <f t="shared" ref="AC1239:AC1252" si="112">X1239</f>
        <v>1</v>
      </c>
      <c r="AD1239" s="230">
        <f>AC1239+1</f>
        <v>2</v>
      </c>
      <c r="AE1239" s="225">
        <v>30</v>
      </c>
      <c r="AF1239" s="230">
        <v>2</v>
      </c>
      <c r="AG1239" s="310">
        <v>0</v>
      </c>
      <c r="AH1239" s="223"/>
      <c r="AI1239" s="223"/>
      <c r="AJ1239" s="223"/>
      <c r="AK1239" s="223"/>
    </row>
    <row r="1240" spans="1:37" s="184" customFormat="1">
      <c r="A1240" s="230"/>
      <c r="B1240" s="230">
        <f t="shared" si="106"/>
        <v>101003</v>
      </c>
      <c r="C1240" s="230" t="s">
        <v>3558</v>
      </c>
      <c r="D1240" s="230" t="s">
        <v>3558</v>
      </c>
      <c r="E1240" s="230" t="str">
        <f t="shared" si="107"/>
        <v>목장(1)</v>
      </c>
      <c r="F1240" s="230" t="str">
        <f t="shared" si="108"/>
        <v>합성노랑 젖소</v>
      </c>
      <c r="G1240" s="230">
        <v>0</v>
      </c>
      <c r="H1240" s="230">
        <v>0</v>
      </c>
      <c r="I1240" s="230" t="str">
        <f t="shared" si="109"/>
        <v>저급(0)</v>
      </c>
      <c r="J1240" s="230">
        <v>2</v>
      </c>
      <c r="K1240" s="230">
        <f t="shared" si="110"/>
        <v>18</v>
      </c>
      <c r="L1240" s="230">
        <v>0</v>
      </c>
      <c r="M1240" s="230">
        <v>0</v>
      </c>
      <c r="N1240" s="230">
        <v>0</v>
      </c>
      <c r="O1240" s="230">
        <v>0</v>
      </c>
      <c r="P1240" s="230">
        <v>0</v>
      </c>
      <c r="Q1240" s="230">
        <v>0</v>
      </c>
      <c r="R1240" s="230" t="str">
        <f t="shared" si="111"/>
        <v>합성노랑 젖소</v>
      </c>
      <c r="S1240" s="225">
        <v>25</v>
      </c>
      <c r="T1240" s="230">
        <v>230</v>
      </c>
      <c r="U1240" s="230">
        <v>10</v>
      </c>
      <c r="V1240" s="248">
        <v>50</v>
      </c>
      <c r="W1240" s="230">
        <v>3</v>
      </c>
      <c r="X1240" s="230">
        <v>2</v>
      </c>
      <c r="Y1240" s="249">
        <v>2</v>
      </c>
      <c r="Z1240" s="249">
        <v>2</v>
      </c>
      <c r="AA1240" s="230">
        <v>-1</v>
      </c>
      <c r="AB1240" s="230">
        <v>-1</v>
      </c>
      <c r="AC1240" s="230">
        <f t="shared" si="112"/>
        <v>2</v>
      </c>
      <c r="AD1240" s="230">
        <f t="shared" ref="AD1240:AD1282" si="113">AC1240+1</f>
        <v>3</v>
      </c>
      <c r="AE1240" s="225">
        <v>180</v>
      </c>
      <c r="AF1240" s="230">
        <v>2</v>
      </c>
      <c r="AG1240" s="310">
        <v>0</v>
      </c>
      <c r="AH1240" s="223"/>
      <c r="AI1240" s="223"/>
      <c r="AJ1240" s="223"/>
      <c r="AK1240" s="223"/>
    </row>
    <row r="1241" spans="1:37" s="184" customFormat="1">
      <c r="A1241" s="230"/>
      <c r="B1241" s="230">
        <f t="shared" si="106"/>
        <v>101004</v>
      </c>
      <c r="C1241" s="230" t="s">
        <v>3558</v>
      </c>
      <c r="D1241" s="230" t="s">
        <v>3558</v>
      </c>
      <c r="E1241" s="230" t="str">
        <f t="shared" si="107"/>
        <v>목장(1)</v>
      </c>
      <c r="F1241" s="230" t="str">
        <f t="shared" si="108"/>
        <v>합성검은소</v>
      </c>
      <c r="G1241" s="230">
        <v>0</v>
      </c>
      <c r="H1241" s="230">
        <v>0</v>
      </c>
      <c r="I1241" s="230" t="str">
        <f t="shared" si="109"/>
        <v>일반(1)</v>
      </c>
      <c r="J1241" s="230">
        <v>3</v>
      </c>
      <c r="K1241" s="230">
        <f t="shared" si="110"/>
        <v>19</v>
      </c>
      <c r="L1241" s="230">
        <v>0</v>
      </c>
      <c r="M1241" s="230">
        <v>0</v>
      </c>
      <c r="N1241" s="230">
        <v>0</v>
      </c>
      <c r="O1241" s="230">
        <v>0</v>
      </c>
      <c r="P1241" s="230">
        <v>0</v>
      </c>
      <c r="Q1241" s="230">
        <v>0</v>
      </c>
      <c r="R1241" s="230" t="str">
        <f t="shared" si="111"/>
        <v>합성검은소</v>
      </c>
      <c r="S1241" s="225">
        <v>30</v>
      </c>
      <c r="T1241" s="230">
        <v>330</v>
      </c>
      <c r="U1241" s="230">
        <v>15</v>
      </c>
      <c r="V1241" s="248">
        <v>50</v>
      </c>
      <c r="W1241" s="230">
        <v>3</v>
      </c>
      <c r="X1241" s="230">
        <v>3</v>
      </c>
      <c r="Y1241" s="249">
        <v>3</v>
      </c>
      <c r="Z1241" s="249">
        <v>3</v>
      </c>
      <c r="AA1241" s="230">
        <v>-1</v>
      </c>
      <c r="AB1241" s="230">
        <v>-1</v>
      </c>
      <c r="AC1241" s="230">
        <f t="shared" si="112"/>
        <v>3</v>
      </c>
      <c r="AD1241" s="230">
        <f t="shared" si="113"/>
        <v>4</v>
      </c>
      <c r="AE1241" s="225">
        <v>360</v>
      </c>
      <c r="AF1241" s="230">
        <v>3</v>
      </c>
      <c r="AG1241" s="310">
        <v>1</v>
      </c>
      <c r="AH1241" s="223"/>
      <c r="AI1241" s="223"/>
      <c r="AJ1241" s="223"/>
      <c r="AK1241" s="223"/>
    </row>
    <row r="1242" spans="1:37" s="184" customFormat="1">
      <c r="A1242" s="230"/>
      <c r="B1242" s="230">
        <f t="shared" si="106"/>
        <v>101005</v>
      </c>
      <c r="C1242" s="230" t="s">
        <v>3558</v>
      </c>
      <c r="D1242" s="230" t="s">
        <v>3558</v>
      </c>
      <c r="E1242" s="230" t="str">
        <f t="shared" si="107"/>
        <v>목장(1)</v>
      </c>
      <c r="F1242" s="230" t="str">
        <f t="shared" si="108"/>
        <v>합성분홍 점박이 젖소</v>
      </c>
      <c r="G1242" s="230">
        <v>0</v>
      </c>
      <c r="H1242" s="230">
        <v>0</v>
      </c>
      <c r="I1242" s="230" t="str">
        <f t="shared" si="109"/>
        <v>일반(1)</v>
      </c>
      <c r="J1242" s="230">
        <v>4</v>
      </c>
      <c r="K1242" s="230">
        <f t="shared" si="110"/>
        <v>20</v>
      </c>
      <c r="L1242" s="230">
        <v>0</v>
      </c>
      <c r="M1242" s="230">
        <v>0</v>
      </c>
      <c r="N1242" s="230">
        <v>0</v>
      </c>
      <c r="O1242" s="230">
        <v>0</v>
      </c>
      <c r="P1242" s="230">
        <v>0</v>
      </c>
      <c r="Q1242" s="230">
        <v>0</v>
      </c>
      <c r="R1242" s="230" t="str">
        <f t="shared" si="111"/>
        <v>합성분홍 점박이 젖소</v>
      </c>
      <c r="S1242" s="225">
        <v>35</v>
      </c>
      <c r="T1242" s="230">
        <v>580</v>
      </c>
      <c r="U1242" s="230">
        <v>20</v>
      </c>
      <c r="V1242" s="248">
        <v>50</v>
      </c>
      <c r="W1242" s="230">
        <v>3</v>
      </c>
      <c r="X1242" s="230">
        <v>4</v>
      </c>
      <c r="Y1242" s="249">
        <v>4</v>
      </c>
      <c r="Z1242" s="249">
        <v>4</v>
      </c>
      <c r="AA1242" s="230">
        <v>-1</v>
      </c>
      <c r="AB1242" s="230">
        <v>-1</v>
      </c>
      <c r="AC1242" s="230">
        <f t="shared" si="112"/>
        <v>4</v>
      </c>
      <c r="AD1242" s="230">
        <f t="shared" si="113"/>
        <v>5</v>
      </c>
      <c r="AE1242" s="225">
        <v>720</v>
      </c>
      <c r="AF1242" s="230">
        <v>3</v>
      </c>
      <c r="AG1242" s="310">
        <v>1</v>
      </c>
      <c r="AH1242" s="223"/>
      <c r="AI1242" s="223"/>
      <c r="AJ1242" s="223"/>
      <c r="AK1242" s="223"/>
    </row>
    <row r="1243" spans="1:37" s="184" customFormat="1">
      <c r="A1243" s="230"/>
      <c r="B1243" s="230">
        <f t="shared" si="106"/>
        <v>101006</v>
      </c>
      <c r="C1243" s="230" t="s">
        <v>3558</v>
      </c>
      <c r="D1243" s="230" t="s">
        <v>3558</v>
      </c>
      <c r="E1243" s="230" t="str">
        <f t="shared" si="107"/>
        <v>목장(1)</v>
      </c>
      <c r="F1243" s="230" t="str">
        <f t="shared" si="108"/>
        <v>합성노랑 점박이 젖소</v>
      </c>
      <c r="G1243" s="230">
        <v>0</v>
      </c>
      <c r="H1243" s="230">
        <v>0</v>
      </c>
      <c r="I1243" s="230" t="str">
        <f t="shared" si="109"/>
        <v>일반(1)</v>
      </c>
      <c r="J1243" s="230">
        <v>5</v>
      </c>
      <c r="K1243" s="230">
        <f t="shared" si="110"/>
        <v>21</v>
      </c>
      <c r="L1243" s="230">
        <v>0</v>
      </c>
      <c r="M1243" s="230">
        <v>0</v>
      </c>
      <c r="N1243" s="230">
        <v>0</v>
      </c>
      <c r="O1243" s="230">
        <v>0</v>
      </c>
      <c r="P1243" s="230">
        <v>0</v>
      </c>
      <c r="Q1243" s="230">
        <v>0</v>
      </c>
      <c r="R1243" s="230" t="str">
        <f t="shared" si="111"/>
        <v>합성노랑 점박이 젖소</v>
      </c>
      <c r="S1243" s="225">
        <v>40</v>
      </c>
      <c r="T1243" s="230">
        <v>880</v>
      </c>
      <c r="U1243" s="230">
        <v>25</v>
      </c>
      <c r="V1243" s="248">
        <v>50</v>
      </c>
      <c r="W1243" s="230">
        <v>3</v>
      </c>
      <c r="X1243" s="230">
        <v>5</v>
      </c>
      <c r="Y1243" s="249">
        <v>5</v>
      </c>
      <c r="Z1243" s="249">
        <v>5</v>
      </c>
      <c r="AA1243" s="230">
        <v>-1</v>
      </c>
      <c r="AB1243" s="230">
        <v>-1</v>
      </c>
      <c r="AC1243" s="230">
        <f t="shared" si="112"/>
        <v>5</v>
      </c>
      <c r="AD1243" s="230">
        <f t="shared" si="113"/>
        <v>6</v>
      </c>
      <c r="AE1243" s="225">
        <v>1508</v>
      </c>
      <c r="AF1243" s="230">
        <v>3</v>
      </c>
      <c r="AG1243" s="310">
        <v>1</v>
      </c>
      <c r="AH1243" s="223"/>
      <c r="AI1243" s="223"/>
      <c r="AJ1243" s="223"/>
      <c r="AK1243" s="223"/>
    </row>
    <row r="1244" spans="1:37" s="184" customFormat="1">
      <c r="A1244" s="230"/>
      <c r="B1244" s="230">
        <f t="shared" si="106"/>
        <v>101007</v>
      </c>
      <c r="C1244" s="230" t="s">
        <v>3558</v>
      </c>
      <c r="D1244" s="230" t="s">
        <v>3558</v>
      </c>
      <c r="E1244" s="230" t="str">
        <f t="shared" si="107"/>
        <v>목장(1)</v>
      </c>
      <c r="F1244" s="230" t="str">
        <f t="shared" si="108"/>
        <v>합성파란 꽃무늬 젖소</v>
      </c>
      <c r="G1244" s="230">
        <v>0</v>
      </c>
      <c r="H1244" s="230">
        <v>0</v>
      </c>
      <c r="I1244" s="230" t="str">
        <f t="shared" si="109"/>
        <v>고급(2)</v>
      </c>
      <c r="J1244" s="230">
        <v>6</v>
      </c>
      <c r="K1244" s="230">
        <f t="shared" si="110"/>
        <v>22</v>
      </c>
      <c r="L1244" s="230">
        <v>0</v>
      </c>
      <c r="M1244" s="230">
        <v>0</v>
      </c>
      <c r="N1244" s="230">
        <v>0</v>
      </c>
      <c r="O1244" s="230">
        <v>0</v>
      </c>
      <c r="P1244" s="230">
        <v>0</v>
      </c>
      <c r="Q1244" s="230">
        <v>0</v>
      </c>
      <c r="R1244" s="230" t="str">
        <f t="shared" si="111"/>
        <v>합성파란 꽃무늬 젖소</v>
      </c>
      <c r="S1244" s="225">
        <v>45</v>
      </c>
      <c r="T1244" s="230">
        <v>1300</v>
      </c>
      <c r="U1244" s="230">
        <v>30</v>
      </c>
      <c r="V1244" s="248">
        <v>50</v>
      </c>
      <c r="W1244" s="230">
        <v>3</v>
      </c>
      <c r="X1244" s="230">
        <v>6</v>
      </c>
      <c r="Y1244" s="249">
        <v>6</v>
      </c>
      <c r="Z1244" s="249">
        <v>6</v>
      </c>
      <c r="AA1244" s="230">
        <v>-1</v>
      </c>
      <c r="AB1244" s="230">
        <v>-1</v>
      </c>
      <c r="AC1244" s="230">
        <f t="shared" si="112"/>
        <v>6</v>
      </c>
      <c r="AD1244" s="230">
        <f t="shared" si="113"/>
        <v>7</v>
      </c>
      <c r="AE1244" s="225">
        <v>2185</v>
      </c>
      <c r="AF1244" s="230">
        <v>4</v>
      </c>
      <c r="AG1244" s="310">
        <v>3</v>
      </c>
      <c r="AH1244" s="223"/>
      <c r="AI1244" s="223"/>
      <c r="AJ1244" s="223"/>
      <c r="AK1244" s="223"/>
    </row>
    <row r="1245" spans="1:37" s="184" customFormat="1">
      <c r="A1245" s="230"/>
      <c r="B1245" s="230">
        <f t="shared" si="106"/>
        <v>101008</v>
      </c>
      <c r="C1245" s="230" t="s">
        <v>3558</v>
      </c>
      <c r="D1245" s="230" t="s">
        <v>3558</v>
      </c>
      <c r="E1245" s="230" t="str">
        <f t="shared" si="107"/>
        <v>목장(1)</v>
      </c>
      <c r="F1245" s="230" t="str">
        <f t="shared" si="108"/>
        <v>합성분홍 꽃무늬 젖소</v>
      </c>
      <c r="G1245" s="230">
        <v>0</v>
      </c>
      <c r="H1245" s="230">
        <v>0</v>
      </c>
      <c r="I1245" s="230" t="str">
        <f t="shared" si="109"/>
        <v>고급(2)</v>
      </c>
      <c r="J1245" s="230">
        <v>7</v>
      </c>
      <c r="K1245" s="230">
        <f t="shared" si="110"/>
        <v>23</v>
      </c>
      <c r="L1245" s="230">
        <v>0</v>
      </c>
      <c r="M1245" s="230">
        <v>0</v>
      </c>
      <c r="N1245" s="230">
        <v>0</v>
      </c>
      <c r="O1245" s="230">
        <v>0</v>
      </c>
      <c r="P1245" s="230">
        <v>0</v>
      </c>
      <c r="Q1245" s="230">
        <v>0</v>
      </c>
      <c r="R1245" s="230" t="str">
        <f t="shared" si="111"/>
        <v>합성분홍 꽃무늬 젖소</v>
      </c>
      <c r="S1245" s="225">
        <v>50</v>
      </c>
      <c r="T1245" s="230">
        <v>1700</v>
      </c>
      <c r="U1245" s="230">
        <v>35</v>
      </c>
      <c r="V1245" s="248">
        <v>33</v>
      </c>
      <c r="W1245" s="230">
        <v>4</v>
      </c>
      <c r="X1245" s="230">
        <v>7</v>
      </c>
      <c r="Y1245" s="250">
        <v>7</v>
      </c>
      <c r="Z1245" s="250">
        <v>7</v>
      </c>
      <c r="AA1245" s="250">
        <v>7</v>
      </c>
      <c r="AB1245" s="230">
        <v>-1</v>
      </c>
      <c r="AC1245" s="230">
        <f t="shared" si="112"/>
        <v>7</v>
      </c>
      <c r="AD1245" s="230">
        <f t="shared" si="113"/>
        <v>8</v>
      </c>
      <c r="AE1245" s="225">
        <v>3025</v>
      </c>
      <c r="AF1245" s="230">
        <v>4</v>
      </c>
      <c r="AG1245" s="310">
        <v>3</v>
      </c>
      <c r="AH1245" s="223"/>
      <c r="AI1245" s="223"/>
      <c r="AJ1245" s="223"/>
      <c r="AK1245" s="223"/>
    </row>
    <row r="1246" spans="1:37" s="184" customFormat="1">
      <c r="A1246" s="230"/>
      <c r="B1246" s="230">
        <f t="shared" si="106"/>
        <v>101009</v>
      </c>
      <c r="C1246" s="230" t="s">
        <v>3558</v>
      </c>
      <c r="D1246" s="230" t="s">
        <v>3558</v>
      </c>
      <c r="E1246" s="230" t="str">
        <f t="shared" si="107"/>
        <v>목장(1)</v>
      </c>
      <c r="F1246" s="230" t="str">
        <f t="shared" si="108"/>
        <v>합성연보라 꽃무늬 젖소</v>
      </c>
      <c r="G1246" s="230">
        <v>0</v>
      </c>
      <c r="H1246" s="230">
        <v>0</v>
      </c>
      <c r="I1246" s="230" t="str">
        <f t="shared" si="109"/>
        <v>고급(2)</v>
      </c>
      <c r="J1246" s="230">
        <v>8</v>
      </c>
      <c r="K1246" s="230">
        <f t="shared" si="110"/>
        <v>24</v>
      </c>
      <c r="L1246" s="230">
        <v>0</v>
      </c>
      <c r="M1246" s="230">
        <v>0</v>
      </c>
      <c r="N1246" s="230">
        <v>0</v>
      </c>
      <c r="O1246" s="230">
        <v>0</v>
      </c>
      <c r="P1246" s="230">
        <v>0</v>
      </c>
      <c r="Q1246" s="230">
        <v>0</v>
      </c>
      <c r="R1246" s="230" t="str">
        <f t="shared" si="111"/>
        <v>합성연보라 꽃무늬 젖소</v>
      </c>
      <c r="S1246" s="225">
        <v>55</v>
      </c>
      <c r="T1246" s="230">
        <v>2100</v>
      </c>
      <c r="U1246" s="230">
        <v>40</v>
      </c>
      <c r="V1246" s="248">
        <v>33</v>
      </c>
      <c r="W1246" s="230">
        <v>4</v>
      </c>
      <c r="X1246" s="230">
        <v>8</v>
      </c>
      <c r="Y1246" s="250">
        <v>8</v>
      </c>
      <c r="Z1246" s="250">
        <v>8</v>
      </c>
      <c r="AA1246" s="250">
        <v>8</v>
      </c>
      <c r="AB1246" s="230">
        <v>-1</v>
      </c>
      <c r="AC1246" s="230">
        <f t="shared" si="112"/>
        <v>8</v>
      </c>
      <c r="AD1246" s="230">
        <f t="shared" si="113"/>
        <v>9</v>
      </c>
      <c r="AE1246" s="225">
        <v>4040</v>
      </c>
      <c r="AF1246" s="230">
        <v>5</v>
      </c>
      <c r="AG1246" s="310">
        <v>4</v>
      </c>
      <c r="AH1246" s="223"/>
      <c r="AI1246" s="223"/>
      <c r="AJ1246" s="223"/>
      <c r="AK1246" s="223"/>
    </row>
    <row r="1247" spans="1:37" s="184" customFormat="1">
      <c r="A1247" s="230"/>
      <c r="B1247" s="230">
        <f t="shared" si="106"/>
        <v>101010</v>
      </c>
      <c r="C1247" s="230" t="s">
        <v>3558</v>
      </c>
      <c r="D1247" s="230" t="s">
        <v>3558</v>
      </c>
      <c r="E1247" s="230" t="str">
        <f t="shared" si="107"/>
        <v>목장(1)</v>
      </c>
      <c r="F1247" s="230" t="str">
        <f t="shared" si="108"/>
        <v>합성빗살무늬 젖소</v>
      </c>
      <c r="G1247" s="230">
        <v>0</v>
      </c>
      <c r="H1247" s="230">
        <v>0</v>
      </c>
      <c r="I1247" s="230" t="str">
        <f t="shared" si="109"/>
        <v>희귀(3)</v>
      </c>
      <c r="J1247" s="230">
        <v>9</v>
      </c>
      <c r="K1247" s="230">
        <f t="shared" si="110"/>
        <v>25</v>
      </c>
      <c r="L1247" s="230">
        <v>0</v>
      </c>
      <c r="M1247" s="230">
        <v>0</v>
      </c>
      <c r="N1247" s="230">
        <v>0</v>
      </c>
      <c r="O1247" s="230">
        <v>0</v>
      </c>
      <c r="P1247" s="230">
        <v>0</v>
      </c>
      <c r="Q1247" s="230">
        <v>0</v>
      </c>
      <c r="R1247" s="230" t="str">
        <f t="shared" si="111"/>
        <v>합성빗살무늬 젖소</v>
      </c>
      <c r="S1247" s="225">
        <v>60</v>
      </c>
      <c r="T1247" s="230">
        <v>3500</v>
      </c>
      <c r="U1247" s="230">
        <v>45</v>
      </c>
      <c r="V1247" s="247">
        <v>33</v>
      </c>
      <c r="W1247" s="230">
        <v>4</v>
      </c>
      <c r="X1247" s="230">
        <v>9</v>
      </c>
      <c r="Y1247" s="250">
        <v>9</v>
      </c>
      <c r="Z1247" s="250">
        <v>9</v>
      </c>
      <c r="AA1247" s="250">
        <v>9</v>
      </c>
      <c r="AB1247" s="230">
        <v>-1</v>
      </c>
      <c r="AC1247" s="230">
        <f t="shared" si="112"/>
        <v>9</v>
      </c>
      <c r="AD1247" s="230">
        <f t="shared" si="113"/>
        <v>10</v>
      </c>
      <c r="AE1247" s="225">
        <v>5240</v>
      </c>
      <c r="AF1247" s="230">
        <v>5</v>
      </c>
      <c r="AG1247" s="310">
        <v>6</v>
      </c>
      <c r="AH1247" s="223"/>
      <c r="AI1247" s="223"/>
      <c r="AJ1247" s="223"/>
      <c r="AK1247" s="223"/>
    </row>
    <row r="1248" spans="1:37" s="184" customFormat="1">
      <c r="A1248" s="230"/>
      <c r="B1248" s="230">
        <f t="shared" si="106"/>
        <v>101011</v>
      </c>
      <c r="C1248" s="230" t="s">
        <v>3558</v>
      </c>
      <c r="D1248" s="230" t="s">
        <v>3558</v>
      </c>
      <c r="E1248" s="230" t="str">
        <f t="shared" si="107"/>
        <v>목장(1)</v>
      </c>
      <c r="F1248" s="230" t="str">
        <f t="shared" si="108"/>
        <v>합성터프한 젖소</v>
      </c>
      <c r="G1248" s="230">
        <v>0</v>
      </c>
      <c r="H1248" s="230">
        <v>0</v>
      </c>
      <c r="I1248" s="230" t="str">
        <f t="shared" si="109"/>
        <v>희귀(3)</v>
      </c>
      <c r="J1248" s="230">
        <v>10</v>
      </c>
      <c r="K1248" s="230">
        <f t="shared" si="110"/>
        <v>26</v>
      </c>
      <c r="L1248" s="230">
        <v>0</v>
      </c>
      <c r="M1248" s="230">
        <v>0</v>
      </c>
      <c r="N1248" s="230">
        <v>0</v>
      </c>
      <c r="O1248" s="230">
        <v>0</v>
      </c>
      <c r="P1248" s="230">
        <v>0</v>
      </c>
      <c r="Q1248" s="230">
        <v>0</v>
      </c>
      <c r="R1248" s="230" t="str">
        <f t="shared" si="111"/>
        <v>합성터프한 젖소</v>
      </c>
      <c r="S1248" s="225">
        <v>65</v>
      </c>
      <c r="T1248" s="230">
        <v>5000</v>
      </c>
      <c r="U1248" s="230">
        <v>50</v>
      </c>
      <c r="V1248" s="248">
        <v>33</v>
      </c>
      <c r="W1248" s="230">
        <v>4</v>
      </c>
      <c r="X1248" s="230">
        <v>10</v>
      </c>
      <c r="Y1248" s="250">
        <v>10</v>
      </c>
      <c r="Z1248" s="250">
        <v>10</v>
      </c>
      <c r="AA1248" s="250">
        <v>10</v>
      </c>
      <c r="AB1248" s="230">
        <v>-1</v>
      </c>
      <c r="AC1248" s="230">
        <f t="shared" si="112"/>
        <v>10</v>
      </c>
      <c r="AD1248" s="230">
        <f t="shared" si="113"/>
        <v>11</v>
      </c>
      <c r="AE1248" s="225">
        <v>6636</v>
      </c>
      <c r="AF1248" s="230">
        <v>6</v>
      </c>
      <c r="AG1248" s="310">
        <v>8</v>
      </c>
      <c r="AH1248" s="223"/>
      <c r="AI1248" s="223"/>
      <c r="AJ1248" s="223"/>
      <c r="AK1248" s="223"/>
    </row>
    <row r="1249" spans="1:37" s="184" customFormat="1">
      <c r="A1249" s="230"/>
      <c r="B1249" s="230">
        <f t="shared" si="106"/>
        <v>101012</v>
      </c>
      <c r="C1249" s="230" t="s">
        <v>3558</v>
      </c>
      <c r="D1249" s="230" t="s">
        <v>3558</v>
      </c>
      <c r="E1249" s="230" t="str">
        <f t="shared" si="107"/>
        <v>목장(1)</v>
      </c>
      <c r="F1249" s="230" t="str">
        <f t="shared" si="108"/>
        <v>합성봉제 인형 소</v>
      </c>
      <c r="G1249" s="230">
        <v>0</v>
      </c>
      <c r="H1249" s="230">
        <v>0</v>
      </c>
      <c r="I1249" s="230" t="str">
        <f t="shared" si="109"/>
        <v>희귀(3)</v>
      </c>
      <c r="J1249" s="230">
        <v>11</v>
      </c>
      <c r="K1249" s="230">
        <f t="shared" si="110"/>
        <v>27</v>
      </c>
      <c r="L1249" s="230">
        <v>0</v>
      </c>
      <c r="M1249" s="230">
        <v>0</v>
      </c>
      <c r="N1249" s="230">
        <v>0</v>
      </c>
      <c r="O1249" s="230">
        <v>0</v>
      </c>
      <c r="P1249" s="230">
        <v>0</v>
      </c>
      <c r="Q1249" s="230">
        <v>0</v>
      </c>
      <c r="R1249" s="230" t="str">
        <f t="shared" si="111"/>
        <v>합성봉제 인형 소</v>
      </c>
      <c r="S1249" s="225">
        <v>80</v>
      </c>
      <c r="T1249" s="230">
        <v>8000</v>
      </c>
      <c r="U1249" s="230">
        <v>55</v>
      </c>
      <c r="V1249" s="248">
        <v>25</v>
      </c>
      <c r="W1249" s="230">
        <v>5</v>
      </c>
      <c r="X1249" s="230">
        <v>11</v>
      </c>
      <c r="Y1249" s="251">
        <v>11</v>
      </c>
      <c r="Z1249" s="251">
        <v>11</v>
      </c>
      <c r="AA1249" s="251">
        <v>11</v>
      </c>
      <c r="AB1249" s="251">
        <v>11</v>
      </c>
      <c r="AC1249" s="230">
        <f t="shared" si="112"/>
        <v>11</v>
      </c>
      <c r="AD1249" s="230">
        <f t="shared" si="113"/>
        <v>12</v>
      </c>
      <c r="AE1249" s="225">
        <v>10059</v>
      </c>
      <c r="AF1249" s="230">
        <v>6</v>
      </c>
      <c r="AG1249" s="310">
        <v>11</v>
      </c>
      <c r="AH1249" s="223"/>
      <c r="AI1249" s="223"/>
      <c r="AJ1249" s="223"/>
      <c r="AK1249" s="223"/>
    </row>
    <row r="1250" spans="1:37">
      <c r="A1250" s="230"/>
      <c r="B1250" s="230">
        <f t="shared" si="106"/>
        <v>101013</v>
      </c>
      <c r="C1250" s="230" t="s">
        <v>3558</v>
      </c>
      <c r="D1250" s="230" t="s">
        <v>3558</v>
      </c>
      <c r="E1250" s="230" t="str">
        <f t="shared" si="107"/>
        <v>목장(1)</v>
      </c>
      <c r="F1250" s="230" t="str">
        <f t="shared" si="108"/>
        <v>합성세일러 젖소</v>
      </c>
      <c r="G1250" s="230">
        <v>0</v>
      </c>
      <c r="H1250" s="230">
        <v>0</v>
      </c>
      <c r="I1250" s="230" t="str">
        <f t="shared" si="109"/>
        <v>전설(4)</v>
      </c>
      <c r="J1250" s="230">
        <v>12</v>
      </c>
      <c r="K1250" s="230">
        <f t="shared" si="110"/>
        <v>28</v>
      </c>
      <c r="L1250" s="230">
        <v>0</v>
      </c>
      <c r="M1250" s="230">
        <v>0</v>
      </c>
      <c r="N1250" s="230">
        <v>0</v>
      </c>
      <c r="O1250" s="230">
        <v>0</v>
      </c>
      <c r="P1250" s="230">
        <v>0</v>
      </c>
      <c r="Q1250" s="230">
        <v>0</v>
      </c>
      <c r="R1250" s="230" t="str">
        <f t="shared" si="111"/>
        <v>합성세일러 젖소</v>
      </c>
      <c r="S1250" s="225">
        <v>100</v>
      </c>
      <c r="T1250" s="230">
        <v>12000</v>
      </c>
      <c r="U1250" s="230">
        <v>60</v>
      </c>
      <c r="V1250" s="248">
        <v>33</v>
      </c>
      <c r="W1250" s="230">
        <v>4</v>
      </c>
      <c r="X1250" s="230">
        <v>12</v>
      </c>
      <c r="Y1250" s="250">
        <v>12</v>
      </c>
      <c r="Z1250" s="250">
        <v>12</v>
      </c>
      <c r="AA1250" s="250">
        <v>12</v>
      </c>
      <c r="AB1250" s="230">
        <v>-1</v>
      </c>
      <c r="AC1250" s="230">
        <f t="shared" si="112"/>
        <v>12</v>
      </c>
      <c r="AD1250" s="230">
        <f t="shared" si="113"/>
        <v>13</v>
      </c>
      <c r="AE1250" s="225">
        <v>12107</v>
      </c>
      <c r="AF1250" s="230">
        <v>7</v>
      </c>
      <c r="AG1250" s="310">
        <v>16</v>
      </c>
      <c r="AH1250" s="188"/>
      <c r="AI1250" s="188"/>
      <c r="AJ1250" s="188"/>
      <c r="AK1250" s="188"/>
    </row>
    <row r="1251" spans="1:37">
      <c r="A1251" s="230"/>
      <c r="B1251" s="230">
        <f t="shared" si="106"/>
        <v>101014</v>
      </c>
      <c r="C1251" s="230" t="s">
        <v>3558</v>
      </c>
      <c r="D1251" s="230" t="s">
        <v>3558</v>
      </c>
      <c r="E1251" s="230" t="str">
        <f t="shared" si="107"/>
        <v>목장(1)</v>
      </c>
      <c r="F1251" s="230" t="str">
        <f t="shared" si="108"/>
        <v>합성얼짱 젖소</v>
      </c>
      <c r="G1251" s="230">
        <v>0</v>
      </c>
      <c r="H1251" s="230">
        <v>0</v>
      </c>
      <c r="I1251" s="230" t="str">
        <f t="shared" si="109"/>
        <v>전설(4)</v>
      </c>
      <c r="J1251" s="230">
        <v>13</v>
      </c>
      <c r="K1251" s="230">
        <f t="shared" si="110"/>
        <v>29</v>
      </c>
      <c r="L1251" s="230">
        <v>0</v>
      </c>
      <c r="M1251" s="230">
        <v>0</v>
      </c>
      <c r="N1251" s="230">
        <v>0</v>
      </c>
      <c r="O1251" s="230">
        <v>0</v>
      </c>
      <c r="P1251" s="230">
        <v>0</v>
      </c>
      <c r="Q1251" s="230">
        <v>0</v>
      </c>
      <c r="R1251" s="230" t="str">
        <f t="shared" si="111"/>
        <v>합성얼짱 젖소</v>
      </c>
      <c r="S1251" s="225">
        <v>125</v>
      </c>
      <c r="T1251" s="230">
        <v>18000</v>
      </c>
      <c r="U1251" s="230">
        <v>65</v>
      </c>
      <c r="V1251" s="248">
        <v>33</v>
      </c>
      <c r="W1251" s="230">
        <v>4</v>
      </c>
      <c r="X1251" s="230">
        <v>13</v>
      </c>
      <c r="Y1251" s="250">
        <v>13</v>
      </c>
      <c r="Z1251" s="250">
        <v>13</v>
      </c>
      <c r="AA1251" s="250">
        <v>13</v>
      </c>
      <c r="AB1251" s="230">
        <v>-1</v>
      </c>
      <c r="AC1251" s="230">
        <f t="shared" si="112"/>
        <v>13</v>
      </c>
      <c r="AD1251" s="230">
        <f t="shared" si="113"/>
        <v>14</v>
      </c>
      <c r="AE1251" s="225">
        <v>14393</v>
      </c>
      <c r="AF1251" s="230">
        <v>7</v>
      </c>
      <c r="AG1251" s="310">
        <v>22</v>
      </c>
      <c r="AH1251" s="188"/>
      <c r="AI1251" s="188"/>
      <c r="AJ1251" s="188"/>
      <c r="AK1251" s="188"/>
    </row>
    <row r="1252" spans="1:37">
      <c r="A1252" s="230"/>
      <c r="B1252" s="230">
        <f t="shared" si="106"/>
        <v>101015</v>
      </c>
      <c r="C1252" s="230" t="s">
        <v>3558</v>
      </c>
      <c r="D1252" s="230" t="s">
        <v>3558</v>
      </c>
      <c r="E1252" s="230" t="str">
        <f t="shared" si="107"/>
        <v>목장(1)</v>
      </c>
      <c r="F1252" s="230" t="str">
        <f t="shared" si="108"/>
        <v>합성무법자 젖소</v>
      </c>
      <c r="G1252" s="230">
        <v>0</v>
      </c>
      <c r="H1252" s="230">
        <v>0</v>
      </c>
      <c r="I1252" s="230" t="str">
        <f t="shared" si="109"/>
        <v>전설(4)</v>
      </c>
      <c r="J1252" s="230">
        <v>14</v>
      </c>
      <c r="K1252" s="230">
        <f t="shared" si="110"/>
        <v>30</v>
      </c>
      <c r="L1252" s="230">
        <v>0</v>
      </c>
      <c r="M1252" s="230">
        <v>0</v>
      </c>
      <c r="N1252" s="230">
        <v>0</v>
      </c>
      <c r="O1252" s="230">
        <v>0</v>
      </c>
      <c r="P1252" s="230">
        <v>0</v>
      </c>
      <c r="Q1252" s="230">
        <v>0</v>
      </c>
      <c r="R1252" s="230" t="str">
        <f t="shared" si="111"/>
        <v>합성무법자 젖소</v>
      </c>
      <c r="S1252" s="225">
        <v>155</v>
      </c>
      <c r="T1252" s="230">
        <v>27000</v>
      </c>
      <c r="U1252" s="230">
        <v>70</v>
      </c>
      <c r="V1252" s="248">
        <v>25</v>
      </c>
      <c r="W1252" s="229">
        <v>5</v>
      </c>
      <c r="X1252" s="230">
        <v>14</v>
      </c>
      <c r="Y1252" s="251">
        <v>14</v>
      </c>
      <c r="Z1252" s="251">
        <v>14</v>
      </c>
      <c r="AA1252" s="251">
        <v>14</v>
      </c>
      <c r="AB1252" s="251">
        <v>14</v>
      </c>
      <c r="AC1252" s="230">
        <f t="shared" si="112"/>
        <v>14</v>
      </c>
      <c r="AD1252" s="230">
        <f t="shared" si="113"/>
        <v>15</v>
      </c>
      <c r="AE1252" s="225">
        <v>16928</v>
      </c>
      <c r="AF1252" s="230">
        <v>7</v>
      </c>
      <c r="AG1252" s="310">
        <v>31</v>
      </c>
      <c r="AH1252" s="188"/>
      <c r="AI1252" s="188"/>
      <c r="AJ1252" s="188"/>
      <c r="AK1252" s="188"/>
    </row>
    <row r="1253" spans="1:37" s="301" customFormat="1">
      <c r="A1253" s="298" t="s">
        <v>3559</v>
      </c>
      <c r="B1253" s="298">
        <f t="shared" ref="B1253:B1267" si="114">101000+B43</f>
        <v>101100</v>
      </c>
      <c r="C1253" s="298" t="s">
        <v>3558</v>
      </c>
      <c r="D1253" s="298" t="s">
        <v>3558</v>
      </c>
      <c r="E1253" s="298" t="str">
        <f t="shared" ref="E1253:E1267" si="115">E43</f>
        <v>목장(1)</v>
      </c>
      <c r="F1253" s="298" t="str">
        <f t="shared" ref="F1253:F1267" si="116">"합성" &amp; F43</f>
        <v>합성양</v>
      </c>
      <c r="G1253" s="298">
        <v>0</v>
      </c>
      <c r="H1253" s="298">
        <v>0</v>
      </c>
      <c r="I1253" s="298" t="str">
        <f t="shared" ref="I1253:I1267" si="117">I43</f>
        <v>저급(0)</v>
      </c>
      <c r="J1253" s="298">
        <v>29</v>
      </c>
      <c r="K1253" s="298">
        <f t="shared" ref="K1253:K1267" si="118">K43</f>
        <v>1</v>
      </c>
      <c r="L1253" s="298">
        <v>0</v>
      </c>
      <c r="M1253" s="298">
        <v>0</v>
      </c>
      <c r="N1253" s="298">
        <v>0</v>
      </c>
      <c r="O1253" s="298">
        <v>0</v>
      </c>
      <c r="P1253" s="298">
        <v>0</v>
      </c>
      <c r="Q1253" s="298">
        <v>0</v>
      </c>
      <c r="R1253" s="298" t="str">
        <f t="shared" si="111"/>
        <v>합성양</v>
      </c>
      <c r="S1253" s="299">
        <v>0</v>
      </c>
      <c r="T1253" s="298">
        <v>0</v>
      </c>
      <c r="U1253" s="298">
        <v>0</v>
      </c>
      <c r="V1253" s="300">
        <v>100</v>
      </c>
      <c r="W1253" s="298">
        <v>0</v>
      </c>
      <c r="X1253" s="298">
        <v>-1</v>
      </c>
      <c r="Y1253" s="298">
        <v>-1</v>
      </c>
      <c r="Z1253" s="298">
        <v>-1</v>
      </c>
      <c r="AA1253" s="298">
        <v>-1</v>
      </c>
      <c r="AB1253" s="298">
        <v>-1</v>
      </c>
      <c r="AC1253" s="298">
        <v>100</v>
      </c>
      <c r="AD1253" s="298">
        <v>100</v>
      </c>
      <c r="AE1253" s="299">
        <v>0</v>
      </c>
      <c r="AF1253" s="298">
        <v>1</v>
      </c>
      <c r="AG1253" s="310">
        <v>0</v>
      </c>
    </row>
    <row r="1254" spans="1:37">
      <c r="A1254" s="228"/>
      <c r="B1254" s="228">
        <f t="shared" si="114"/>
        <v>101101</v>
      </c>
      <c r="C1254" s="228" t="s">
        <v>3558</v>
      </c>
      <c r="D1254" s="228" t="s">
        <v>3558</v>
      </c>
      <c r="E1254" s="228" t="str">
        <f t="shared" si="115"/>
        <v>목장(1)</v>
      </c>
      <c r="F1254" s="228" t="str">
        <f t="shared" si="116"/>
        <v>합성갈색 양</v>
      </c>
      <c r="G1254" s="228">
        <v>0</v>
      </c>
      <c r="H1254" s="228">
        <v>0</v>
      </c>
      <c r="I1254" s="228" t="str">
        <f t="shared" si="117"/>
        <v>저급(0)</v>
      </c>
      <c r="J1254" s="228">
        <v>30</v>
      </c>
      <c r="K1254" s="228">
        <f t="shared" si="118"/>
        <v>2</v>
      </c>
      <c r="L1254" s="228">
        <v>0</v>
      </c>
      <c r="M1254" s="228">
        <v>0</v>
      </c>
      <c r="N1254" s="228">
        <v>0</v>
      </c>
      <c r="O1254" s="228">
        <v>0</v>
      </c>
      <c r="P1254" s="228">
        <v>0</v>
      </c>
      <c r="Q1254" s="228">
        <v>0</v>
      </c>
      <c r="R1254" s="228" t="str">
        <f t="shared" si="111"/>
        <v>합성갈색 양</v>
      </c>
      <c r="S1254" s="226">
        <v>25</v>
      </c>
      <c r="T1254" s="228">
        <v>250</v>
      </c>
      <c r="U1254" s="228">
        <v>15</v>
      </c>
      <c r="V1254" s="252">
        <v>50</v>
      </c>
      <c r="W1254" s="228">
        <v>3</v>
      </c>
      <c r="X1254" s="228">
        <v>100</v>
      </c>
      <c r="Y1254" s="249">
        <v>100</v>
      </c>
      <c r="Z1254" s="249">
        <v>100</v>
      </c>
      <c r="AA1254" s="228">
        <v>-1</v>
      </c>
      <c r="AB1254" s="228">
        <v>-1</v>
      </c>
      <c r="AC1254" s="228">
        <f t="shared" ref="AC1254:AC1267" si="119">X1254</f>
        <v>100</v>
      </c>
      <c r="AD1254" s="228">
        <f t="shared" si="113"/>
        <v>101</v>
      </c>
      <c r="AE1254" s="226">
        <v>180</v>
      </c>
      <c r="AF1254" s="228">
        <v>2</v>
      </c>
      <c r="AG1254" s="310">
        <v>3</v>
      </c>
      <c r="AH1254" s="188"/>
      <c r="AI1254" s="188"/>
      <c r="AJ1254" s="188"/>
      <c r="AK1254" s="188"/>
    </row>
    <row r="1255" spans="1:37">
      <c r="A1255" s="228"/>
      <c r="B1255" s="228">
        <f t="shared" si="114"/>
        <v>101102</v>
      </c>
      <c r="C1255" s="228" t="s">
        <v>3558</v>
      </c>
      <c r="D1255" s="228" t="s">
        <v>3558</v>
      </c>
      <c r="E1255" s="228" t="str">
        <f t="shared" si="115"/>
        <v>목장(1)</v>
      </c>
      <c r="F1255" s="228" t="str">
        <f t="shared" si="116"/>
        <v>합성분홍 양</v>
      </c>
      <c r="G1255" s="228">
        <v>0</v>
      </c>
      <c r="H1255" s="228">
        <v>0</v>
      </c>
      <c r="I1255" s="228" t="str">
        <f t="shared" si="117"/>
        <v>저급(0)</v>
      </c>
      <c r="J1255" s="228">
        <v>31</v>
      </c>
      <c r="K1255" s="228">
        <f t="shared" si="118"/>
        <v>3</v>
      </c>
      <c r="L1255" s="228">
        <v>0</v>
      </c>
      <c r="M1255" s="228">
        <v>0</v>
      </c>
      <c r="N1255" s="228">
        <v>0</v>
      </c>
      <c r="O1255" s="228">
        <v>0</v>
      </c>
      <c r="P1255" s="228">
        <v>0</v>
      </c>
      <c r="Q1255" s="228">
        <v>0</v>
      </c>
      <c r="R1255" s="228" t="str">
        <f t="shared" si="111"/>
        <v>합성분홍 양</v>
      </c>
      <c r="S1255" s="226">
        <v>30</v>
      </c>
      <c r="T1255" s="228">
        <v>440</v>
      </c>
      <c r="U1255" s="228">
        <v>20</v>
      </c>
      <c r="V1255" s="252">
        <v>50</v>
      </c>
      <c r="W1255" s="228">
        <v>3</v>
      </c>
      <c r="X1255" s="228">
        <v>101</v>
      </c>
      <c r="Y1255" s="249">
        <v>101</v>
      </c>
      <c r="Z1255" s="249">
        <v>101</v>
      </c>
      <c r="AA1255" s="228">
        <v>-1</v>
      </c>
      <c r="AB1255" s="228">
        <v>-1</v>
      </c>
      <c r="AC1255" s="228">
        <f t="shared" si="119"/>
        <v>101</v>
      </c>
      <c r="AD1255" s="228">
        <f t="shared" si="113"/>
        <v>102</v>
      </c>
      <c r="AE1255" s="226">
        <v>360</v>
      </c>
      <c r="AF1255" s="228">
        <v>2</v>
      </c>
      <c r="AG1255" s="310">
        <v>4</v>
      </c>
      <c r="AH1255" s="188"/>
      <c r="AI1255" s="188"/>
      <c r="AJ1255" s="188"/>
      <c r="AK1255" s="188"/>
    </row>
    <row r="1256" spans="1:37">
      <c r="A1256" s="228"/>
      <c r="B1256" s="228">
        <f t="shared" si="114"/>
        <v>101103</v>
      </c>
      <c r="C1256" s="228" t="s">
        <v>3558</v>
      </c>
      <c r="D1256" s="228" t="s">
        <v>3558</v>
      </c>
      <c r="E1256" s="228" t="str">
        <f t="shared" si="115"/>
        <v>목장(1)</v>
      </c>
      <c r="F1256" s="228" t="str">
        <f t="shared" si="116"/>
        <v>합성검은양</v>
      </c>
      <c r="G1256" s="228">
        <v>0</v>
      </c>
      <c r="H1256" s="228">
        <v>0</v>
      </c>
      <c r="I1256" s="228" t="str">
        <f t="shared" si="117"/>
        <v>고급(2)</v>
      </c>
      <c r="J1256" s="228">
        <v>32</v>
      </c>
      <c r="K1256" s="228">
        <f t="shared" si="118"/>
        <v>22</v>
      </c>
      <c r="L1256" s="228">
        <v>0</v>
      </c>
      <c r="M1256" s="228">
        <v>0</v>
      </c>
      <c r="N1256" s="228">
        <v>0</v>
      </c>
      <c r="O1256" s="228">
        <v>0</v>
      </c>
      <c r="P1256" s="228">
        <v>0</v>
      </c>
      <c r="Q1256" s="228">
        <v>0</v>
      </c>
      <c r="R1256" s="228" t="str">
        <f t="shared" si="111"/>
        <v>합성검은양</v>
      </c>
      <c r="S1256" s="226">
        <v>35</v>
      </c>
      <c r="T1256" s="228">
        <v>590</v>
      </c>
      <c r="U1256" s="228">
        <v>25</v>
      </c>
      <c r="V1256" s="252">
        <v>50</v>
      </c>
      <c r="W1256" s="228">
        <v>3</v>
      </c>
      <c r="X1256" s="228">
        <v>102</v>
      </c>
      <c r="Y1256" s="249">
        <v>102</v>
      </c>
      <c r="Z1256" s="249">
        <v>102</v>
      </c>
      <c r="AA1256" s="228">
        <v>-1</v>
      </c>
      <c r="AB1256" s="228">
        <v>-1</v>
      </c>
      <c r="AC1256" s="228">
        <f t="shared" si="119"/>
        <v>102</v>
      </c>
      <c r="AD1256" s="228">
        <f t="shared" si="113"/>
        <v>103</v>
      </c>
      <c r="AE1256" s="226">
        <v>720</v>
      </c>
      <c r="AF1256" s="228">
        <v>3</v>
      </c>
      <c r="AG1256" s="310">
        <v>6</v>
      </c>
      <c r="AH1256" s="188"/>
      <c r="AI1256" s="188"/>
      <c r="AJ1256" s="188"/>
      <c r="AK1256" s="188"/>
    </row>
    <row r="1257" spans="1:37">
      <c r="A1257" s="228"/>
      <c r="B1257" s="228">
        <f t="shared" si="114"/>
        <v>101104</v>
      </c>
      <c r="C1257" s="228" t="s">
        <v>3558</v>
      </c>
      <c r="D1257" s="228" t="s">
        <v>3558</v>
      </c>
      <c r="E1257" s="228" t="str">
        <f t="shared" si="115"/>
        <v>목장(1)</v>
      </c>
      <c r="F1257" s="228" t="str">
        <f t="shared" si="116"/>
        <v>합성노란별무늬 양</v>
      </c>
      <c r="G1257" s="228">
        <v>0</v>
      </c>
      <c r="H1257" s="228">
        <v>0</v>
      </c>
      <c r="I1257" s="228" t="str">
        <f t="shared" si="117"/>
        <v>고급(2)</v>
      </c>
      <c r="J1257" s="228">
        <v>33</v>
      </c>
      <c r="K1257" s="228">
        <f t="shared" si="118"/>
        <v>22</v>
      </c>
      <c r="L1257" s="228">
        <v>0</v>
      </c>
      <c r="M1257" s="228">
        <v>0</v>
      </c>
      <c r="N1257" s="228">
        <v>0</v>
      </c>
      <c r="O1257" s="228">
        <v>0</v>
      </c>
      <c r="P1257" s="228">
        <v>0</v>
      </c>
      <c r="Q1257" s="228">
        <v>0</v>
      </c>
      <c r="R1257" s="228" t="str">
        <f t="shared" si="111"/>
        <v>합성노란별무늬 양</v>
      </c>
      <c r="S1257" s="226">
        <v>40</v>
      </c>
      <c r="T1257" s="228">
        <v>970</v>
      </c>
      <c r="U1257" s="228">
        <v>30</v>
      </c>
      <c r="V1257" s="252">
        <v>50</v>
      </c>
      <c r="W1257" s="228">
        <v>3</v>
      </c>
      <c r="X1257" s="228">
        <v>103</v>
      </c>
      <c r="Y1257" s="249">
        <v>103</v>
      </c>
      <c r="Z1257" s="249">
        <v>103</v>
      </c>
      <c r="AA1257" s="228">
        <v>-1</v>
      </c>
      <c r="AB1257" s="228">
        <v>-1</v>
      </c>
      <c r="AC1257" s="228">
        <f t="shared" si="119"/>
        <v>103</v>
      </c>
      <c r="AD1257" s="228">
        <f t="shared" si="113"/>
        <v>104</v>
      </c>
      <c r="AE1257" s="226">
        <v>1374</v>
      </c>
      <c r="AF1257" s="228">
        <v>4</v>
      </c>
      <c r="AG1257" s="310">
        <v>7</v>
      </c>
      <c r="AH1257" s="188"/>
      <c r="AI1257" s="188"/>
      <c r="AJ1257" s="188"/>
      <c r="AK1257" s="188"/>
    </row>
    <row r="1258" spans="1:37">
      <c r="A1258" s="228"/>
      <c r="B1258" s="228">
        <f t="shared" si="114"/>
        <v>101105</v>
      </c>
      <c r="C1258" s="228" t="s">
        <v>3558</v>
      </c>
      <c r="D1258" s="228" t="s">
        <v>3558</v>
      </c>
      <c r="E1258" s="228" t="str">
        <f t="shared" si="115"/>
        <v>목장(1)</v>
      </c>
      <c r="F1258" s="228" t="str">
        <f t="shared" si="116"/>
        <v>합성파란별무늬 양</v>
      </c>
      <c r="G1258" s="228">
        <v>0</v>
      </c>
      <c r="H1258" s="228">
        <v>0</v>
      </c>
      <c r="I1258" s="228" t="str">
        <f t="shared" si="117"/>
        <v>일반(1)</v>
      </c>
      <c r="J1258" s="228">
        <v>34</v>
      </c>
      <c r="K1258" s="228">
        <f t="shared" si="118"/>
        <v>6</v>
      </c>
      <c r="L1258" s="228">
        <v>0</v>
      </c>
      <c r="M1258" s="228">
        <v>0</v>
      </c>
      <c r="N1258" s="228">
        <v>0</v>
      </c>
      <c r="O1258" s="228">
        <v>0</v>
      </c>
      <c r="P1258" s="228">
        <v>0</v>
      </c>
      <c r="Q1258" s="228">
        <v>0</v>
      </c>
      <c r="R1258" s="228" t="str">
        <f t="shared" si="111"/>
        <v>합성파란별무늬 양</v>
      </c>
      <c r="S1258" s="226">
        <v>45</v>
      </c>
      <c r="T1258" s="228">
        <v>1500</v>
      </c>
      <c r="U1258" s="228">
        <v>35</v>
      </c>
      <c r="V1258" s="252">
        <v>33</v>
      </c>
      <c r="W1258" s="228">
        <v>4</v>
      </c>
      <c r="X1258" s="228">
        <v>104</v>
      </c>
      <c r="Y1258" s="250">
        <v>104</v>
      </c>
      <c r="Z1258" s="250">
        <v>104</v>
      </c>
      <c r="AA1258" s="250">
        <v>104</v>
      </c>
      <c r="AB1258" s="228">
        <v>-1</v>
      </c>
      <c r="AC1258" s="228">
        <f t="shared" si="119"/>
        <v>104</v>
      </c>
      <c r="AD1258" s="228">
        <f t="shared" si="113"/>
        <v>105</v>
      </c>
      <c r="AE1258" s="226">
        <v>2100</v>
      </c>
      <c r="AF1258" s="228">
        <v>4</v>
      </c>
      <c r="AG1258" s="310">
        <v>9</v>
      </c>
      <c r="AH1258" s="188"/>
      <c r="AI1258" s="188"/>
      <c r="AJ1258" s="188"/>
      <c r="AK1258" s="188"/>
    </row>
    <row r="1259" spans="1:37">
      <c r="A1259" s="228"/>
      <c r="B1259" s="228">
        <f t="shared" si="114"/>
        <v>101106</v>
      </c>
      <c r="C1259" s="228" t="s">
        <v>3558</v>
      </c>
      <c r="D1259" s="228" t="s">
        <v>3558</v>
      </c>
      <c r="E1259" s="228" t="str">
        <f t="shared" si="115"/>
        <v>목장(1)</v>
      </c>
      <c r="F1259" s="228" t="str">
        <f t="shared" si="116"/>
        <v>합성노랑 체크무늬 양</v>
      </c>
      <c r="G1259" s="228">
        <v>0</v>
      </c>
      <c r="H1259" s="228">
        <v>0</v>
      </c>
      <c r="I1259" s="228" t="str">
        <f t="shared" si="117"/>
        <v>고급(2)</v>
      </c>
      <c r="J1259" s="228">
        <v>35</v>
      </c>
      <c r="K1259" s="228">
        <f t="shared" si="118"/>
        <v>7</v>
      </c>
      <c r="L1259" s="228">
        <v>0</v>
      </c>
      <c r="M1259" s="228">
        <v>0</v>
      </c>
      <c r="N1259" s="228">
        <v>0</v>
      </c>
      <c r="O1259" s="228">
        <v>0</v>
      </c>
      <c r="P1259" s="228">
        <v>0</v>
      </c>
      <c r="Q1259" s="228">
        <v>0</v>
      </c>
      <c r="R1259" s="228" t="str">
        <f t="shared" ref="R1259:R1312" si="120">F1259</f>
        <v>합성노랑 체크무늬 양</v>
      </c>
      <c r="S1259" s="226">
        <v>50</v>
      </c>
      <c r="T1259" s="228">
        <v>2000</v>
      </c>
      <c r="U1259" s="228">
        <v>40</v>
      </c>
      <c r="V1259" s="252">
        <v>33</v>
      </c>
      <c r="W1259" s="228">
        <v>4</v>
      </c>
      <c r="X1259" s="228">
        <v>105</v>
      </c>
      <c r="Y1259" s="250">
        <v>105</v>
      </c>
      <c r="Z1259" s="250">
        <v>105</v>
      </c>
      <c r="AA1259" s="250">
        <v>105</v>
      </c>
      <c r="AB1259" s="228">
        <v>-1</v>
      </c>
      <c r="AC1259" s="228">
        <f t="shared" si="119"/>
        <v>105</v>
      </c>
      <c r="AD1259" s="228">
        <f t="shared" si="113"/>
        <v>106</v>
      </c>
      <c r="AE1259" s="226">
        <v>3069</v>
      </c>
      <c r="AF1259" s="228">
        <v>5</v>
      </c>
      <c r="AG1259" s="310">
        <v>13</v>
      </c>
      <c r="AH1259" s="188"/>
      <c r="AI1259" s="188"/>
      <c r="AJ1259" s="188"/>
      <c r="AK1259" s="188"/>
    </row>
    <row r="1260" spans="1:37">
      <c r="A1260" s="228"/>
      <c r="B1260" s="228">
        <f t="shared" si="114"/>
        <v>101107</v>
      </c>
      <c r="C1260" s="228" t="s">
        <v>3558</v>
      </c>
      <c r="D1260" s="228" t="s">
        <v>3558</v>
      </c>
      <c r="E1260" s="228" t="str">
        <f t="shared" si="115"/>
        <v>목장(1)</v>
      </c>
      <c r="F1260" s="228" t="str">
        <f t="shared" si="116"/>
        <v>합성분홍 체크무늬 양</v>
      </c>
      <c r="G1260" s="228">
        <v>0</v>
      </c>
      <c r="H1260" s="228">
        <v>0</v>
      </c>
      <c r="I1260" s="228" t="str">
        <f t="shared" si="117"/>
        <v>고급(2)</v>
      </c>
      <c r="J1260" s="228">
        <v>36</v>
      </c>
      <c r="K1260" s="228">
        <f t="shared" si="118"/>
        <v>8</v>
      </c>
      <c r="L1260" s="228">
        <v>0</v>
      </c>
      <c r="M1260" s="228">
        <v>0</v>
      </c>
      <c r="N1260" s="228">
        <v>0</v>
      </c>
      <c r="O1260" s="228">
        <v>0</v>
      </c>
      <c r="P1260" s="228">
        <v>0</v>
      </c>
      <c r="Q1260" s="228">
        <v>0</v>
      </c>
      <c r="R1260" s="228" t="str">
        <f t="shared" si="120"/>
        <v>합성분홍 체크무늬 양</v>
      </c>
      <c r="S1260" s="226">
        <v>55</v>
      </c>
      <c r="T1260" s="228">
        <v>2600</v>
      </c>
      <c r="U1260" s="228">
        <v>45</v>
      </c>
      <c r="V1260" s="252">
        <v>33</v>
      </c>
      <c r="W1260" s="228">
        <v>4</v>
      </c>
      <c r="X1260" s="228">
        <v>106</v>
      </c>
      <c r="Y1260" s="250">
        <v>106</v>
      </c>
      <c r="Z1260" s="250">
        <v>106</v>
      </c>
      <c r="AA1260" s="250">
        <v>106</v>
      </c>
      <c r="AB1260" s="228">
        <v>-1</v>
      </c>
      <c r="AC1260" s="228">
        <f t="shared" si="119"/>
        <v>106</v>
      </c>
      <c r="AD1260" s="228">
        <f t="shared" si="113"/>
        <v>107</v>
      </c>
      <c r="AE1260" s="226">
        <v>4309</v>
      </c>
      <c r="AF1260" s="228">
        <v>5</v>
      </c>
      <c r="AG1260" s="310">
        <v>14</v>
      </c>
      <c r="AH1260" s="188"/>
      <c r="AI1260" s="188"/>
      <c r="AJ1260" s="188"/>
      <c r="AK1260" s="188"/>
    </row>
    <row r="1261" spans="1:37">
      <c r="A1261" s="228"/>
      <c r="B1261" s="228">
        <f t="shared" si="114"/>
        <v>101108</v>
      </c>
      <c r="C1261" s="228" t="s">
        <v>3558</v>
      </c>
      <c r="D1261" s="228" t="s">
        <v>3558</v>
      </c>
      <c r="E1261" s="228" t="str">
        <f t="shared" si="115"/>
        <v>목장(1)</v>
      </c>
      <c r="F1261" s="228" t="str">
        <f t="shared" si="116"/>
        <v>합성하늘색 체크무늬 양</v>
      </c>
      <c r="G1261" s="228">
        <v>0</v>
      </c>
      <c r="H1261" s="228">
        <v>0</v>
      </c>
      <c r="I1261" s="228" t="str">
        <f t="shared" si="117"/>
        <v>희귀(3)</v>
      </c>
      <c r="J1261" s="228">
        <v>37</v>
      </c>
      <c r="K1261" s="228">
        <f t="shared" si="118"/>
        <v>26</v>
      </c>
      <c r="L1261" s="228">
        <v>0</v>
      </c>
      <c r="M1261" s="228">
        <v>0</v>
      </c>
      <c r="N1261" s="228">
        <v>0</v>
      </c>
      <c r="O1261" s="228">
        <v>0</v>
      </c>
      <c r="P1261" s="228">
        <v>0</v>
      </c>
      <c r="Q1261" s="228">
        <v>0</v>
      </c>
      <c r="R1261" s="228" t="str">
        <f t="shared" si="120"/>
        <v>합성하늘색 체크무늬 양</v>
      </c>
      <c r="S1261" s="226">
        <v>60</v>
      </c>
      <c r="T1261" s="228">
        <v>3300</v>
      </c>
      <c r="U1261" s="228">
        <v>50</v>
      </c>
      <c r="V1261" s="252">
        <v>33</v>
      </c>
      <c r="W1261" s="228">
        <v>4</v>
      </c>
      <c r="X1261" s="228">
        <v>107</v>
      </c>
      <c r="Y1261" s="250">
        <v>107</v>
      </c>
      <c r="Z1261" s="250">
        <v>107</v>
      </c>
      <c r="AA1261" s="250">
        <v>107</v>
      </c>
      <c r="AB1261" s="228">
        <v>-1</v>
      </c>
      <c r="AC1261" s="228">
        <f t="shared" si="119"/>
        <v>107</v>
      </c>
      <c r="AD1261" s="228">
        <f t="shared" si="113"/>
        <v>108</v>
      </c>
      <c r="AE1261" s="226">
        <v>5847</v>
      </c>
      <c r="AF1261" s="228">
        <v>6</v>
      </c>
      <c r="AG1261" s="310">
        <v>16</v>
      </c>
      <c r="AH1261" s="188"/>
      <c r="AI1261" s="188"/>
      <c r="AJ1261" s="188"/>
      <c r="AK1261" s="188"/>
    </row>
    <row r="1262" spans="1:37">
      <c r="A1262" s="228"/>
      <c r="B1262" s="228">
        <f t="shared" si="114"/>
        <v>101109</v>
      </c>
      <c r="C1262" s="228" t="s">
        <v>3558</v>
      </c>
      <c r="D1262" s="228" t="s">
        <v>3558</v>
      </c>
      <c r="E1262" s="228" t="str">
        <f t="shared" si="115"/>
        <v>목장(1)</v>
      </c>
      <c r="F1262" s="228" t="str">
        <f t="shared" si="116"/>
        <v>합성봉제 인형 양</v>
      </c>
      <c r="G1262" s="228">
        <v>0</v>
      </c>
      <c r="H1262" s="228">
        <v>0</v>
      </c>
      <c r="I1262" s="228" t="str">
        <f t="shared" si="117"/>
        <v>희귀(3)</v>
      </c>
      <c r="J1262" s="228">
        <v>38</v>
      </c>
      <c r="K1262" s="228">
        <f t="shared" si="118"/>
        <v>10</v>
      </c>
      <c r="L1262" s="228">
        <v>0</v>
      </c>
      <c r="M1262" s="228">
        <v>0</v>
      </c>
      <c r="N1262" s="228">
        <v>0</v>
      </c>
      <c r="O1262" s="228">
        <v>0</v>
      </c>
      <c r="P1262" s="228">
        <v>0</v>
      </c>
      <c r="Q1262" s="228">
        <v>0</v>
      </c>
      <c r="R1262" s="228" t="str">
        <f t="shared" si="120"/>
        <v>합성봉제 인형 양</v>
      </c>
      <c r="S1262" s="226">
        <v>80</v>
      </c>
      <c r="T1262" s="228">
        <v>5000</v>
      </c>
      <c r="U1262" s="228">
        <v>55</v>
      </c>
      <c r="V1262" s="252">
        <v>25</v>
      </c>
      <c r="W1262" s="228">
        <v>5</v>
      </c>
      <c r="X1262" s="228">
        <v>108</v>
      </c>
      <c r="Y1262" s="251">
        <v>108</v>
      </c>
      <c r="Z1262" s="251">
        <v>108</v>
      </c>
      <c r="AA1262" s="251">
        <v>108</v>
      </c>
      <c r="AB1262" s="251">
        <v>108</v>
      </c>
      <c r="AC1262" s="228">
        <f t="shared" si="119"/>
        <v>108</v>
      </c>
      <c r="AD1262" s="228">
        <f t="shared" si="113"/>
        <v>109</v>
      </c>
      <c r="AE1262" s="226">
        <v>9923</v>
      </c>
      <c r="AF1262" s="228">
        <v>7</v>
      </c>
      <c r="AG1262" s="310">
        <v>23</v>
      </c>
      <c r="AH1262" s="188"/>
      <c r="AI1262" s="188"/>
      <c r="AJ1262" s="188"/>
      <c r="AK1262" s="188"/>
    </row>
    <row r="1263" spans="1:37">
      <c r="A1263" s="228"/>
      <c r="B1263" s="228">
        <f t="shared" si="114"/>
        <v>101110</v>
      </c>
      <c r="C1263" s="228" t="s">
        <v>3558</v>
      </c>
      <c r="D1263" s="228" t="s">
        <v>3558</v>
      </c>
      <c r="E1263" s="228" t="str">
        <f t="shared" si="115"/>
        <v>목장(1)</v>
      </c>
      <c r="F1263" s="228" t="str">
        <f t="shared" si="116"/>
        <v>합성늑대가죽 양</v>
      </c>
      <c r="G1263" s="228">
        <v>0</v>
      </c>
      <c r="H1263" s="228">
        <v>0</v>
      </c>
      <c r="I1263" s="228" t="str">
        <f t="shared" si="117"/>
        <v>희귀(3)</v>
      </c>
      <c r="J1263" s="228">
        <v>39</v>
      </c>
      <c r="K1263" s="228">
        <f t="shared" si="118"/>
        <v>11</v>
      </c>
      <c r="L1263" s="228">
        <v>0</v>
      </c>
      <c r="M1263" s="228">
        <v>0</v>
      </c>
      <c r="N1263" s="228">
        <v>0</v>
      </c>
      <c r="O1263" s="228">
        <v>0</v>
      </c>
      <c r="P1263" s="228">
        <v>0</v>
      </c>
      <c r="Q1263" s="228">
        <v>0</v>
      </c>
      <c r="R1263" s="228" t="str">
        <f t="shared" si="120"/>
        <v>합성늑대가죽 양</v>
      </c>
      <c r="S1263" s="226">
        <v>110</v>
      </c>
      <c r="T1263" s="228">
        <v>8000</v>
      </c>
      <c r="U1263" s="228">
        <v>60</v>
      </c>
      <c r="V1263" s="252">
        <v>33</v>
      </c>
      <c r="W1263" s="228">
        <v>4</v>
      </c>
      <c r="X1263" s="228">
        <v>109</v>
      </c>
      <c r="Y1263" s="250">
        <v>109</v>
      </c>
      <c r="Z1263" s="250">
        <v>109</v>
      </c>
      <c r="AA1263" s="250">
        <v>109</v>
      </c>
      <c r="AB1263" s="228">
        <v>-1</v>
      </c>
      <c r="AC1263" s="228">
        <f t="shared" si="119"/>
        <v>109</v>
      </c>
      <c r="AD1263" s="228">
        <f t="shared" si="113"/>
        <v>110</v>
      </c>
      <c r="AE1263" s="226">
        <v>12513</v>
      </c>
      <c r="AF1263" s="228">
        <v>7</v>
      </c>
      <c r="AG1263" s="310">
        <v>30</v>
      </c>
      <c r="AH1263" s="188"/>
      <c r="AI1263" s="188"/>
      <c r="AJ1263" s="188"/>
      <c r="AK1263" s="188"/>
    </row>
    <row r="1264" spans="1:37">
      <c r="A1264" s="228"/>
      <c r="B1264" s="228">
        <f t="shared" si="114"/>
        <v>101111</v>
      </c>
      <c r="C1264" s="228" t="s">
        <v>3558</v>
      </c>
      <c r="D1264" s="228" t="s">
        <v>3558</v>
      </c>
      <c r="E1264" s="228" t="str">
        <f t="shared" si="115"/>
        <v>목장(1)</v>
      </c>
      <c r="F1264" s="228" t="str">
        <f t="shared" si="116"/>
        <v>합성시크한 검은 양</v>
      </c>
      <c r="G1264" s="228">
        <v>0</v>
      </c>
      <c r="H1264" s="228">
        <v>0</v>
      </c>
      <c r="I1264" s="228" t="str">
        <f t="shared" si="117"/>
        <v>희귀(3)</v>
      </c>
      <c r="J1264" s="228">
        <v>40</v>
      </c>
      <c r="K1264" s="228">
        <f t="shared" si="118"/>
        <v>26</v>
      </c>
      <c r="L1264" s="228">
        <v>0</v>
      </c>
      <c r="M1264" s="228">
        <v>0</v>
      </c>
      <c r="N1264" s="228">
        <v>0</v>
      </c>
      <c r="O1264" s="228">
        <v>0</v>
      </c>
      <c r="P1264" s="228">
        <v>0</v>
      </c>
      <c r="Q1264" s="228">
        <v>0</v>
      </c>
      <c r="R1264" s="228" t="str">
        <f t="shared" si="120"/>
        <v>합성시크한 검은 양</v>
      </c>
      <c r="S1264" s="226">
        <v>150</v>
      </c>
      <c r="T1264" s="228">
        <v>12000</v>
      </c>
      <c r="U1264" s="228">
        <v>65</v>
      </c>
      <c r="V1264" s="252">
        <v>33</v>
      </c>
      <c r="W1264" s="228">
        <v>4</v>
      </c>
      <c r="X1264" s="228">
        <v>110</v>
      </c>
      <c r="Y1264" s="250">
        <v>110</v>
      </c>
      <c r="Z1264" s="250">
        <v>110</v>
      </c>
      <c r="AA1264" s="250">
        <v>110</v>
      </c>
      <c r="AB1264" s="228">
        <v>-1</v>
      </c>
      <c r="AC1264" s="228">
        <f t="shared" si="119"/>
        <v>110</v>
      </c>
      <c r="AD1264" s="228">
        <f t="shared" si="113"/>
        <v>111</v>
      </c>
      <c r="AE1264" s="226">
        <v>15505</v>
      </c>
      <c r="AF1264" s="228">
        <v>8</v>
      </c>
      <c r="AG1264" s="310">
        <v>40</v>
      </c>
      <c r="AH1264" s="188"/>
      <c r="AI1264" s="188"/>
      <c r="AJ1264" s="188"/>
      <c r="AK1264" s="188"/>
    </row>
    <row r="1265" spans="1:37">
      <c r="A1265" s="228"/>
      <c r="B1265" s="228">
        <f t="shared" si="114"/>
        <v>101112</v>
      </c>
      <c r="C1265" s="228" t="s">
        <v>3558</v>
      </c>
      <c r="D1265" s="228" t="s">
        <v>3558</v>
      </c>
      <c r="E1265" s="228" t="str">
        <f t="shared" si="115"/>
        <v>목장(1)</v>
      </c>
      <c r="F1265" s="228" t="str">
        <f t="shared" si="116"/>
        <v>합성얼짱 양</v>
      </c>
      <c r="G1265" s="228">
        <v>0</v>
      </c>
      <c r="H1265" s="228">
        <v>0</v>
      </c>
      <c r="I1265" s="228" t="str">
        <f t="shared" si="117"/>
        <v>전설(4)</v>
      </c>
      <c r="J1265" s="228">
        <v>41</v>
      </c>
      <c r="K1265" s="228">
        <f t="shared" si="118"/>
        <v>13</v>
      </c>
      <c r="L1265" s="228">
        <v>0</v>
      </c>
      <c r="M1265" s="228">
        <v>0</v>
      </c>
      <c r="N1265" s="228">
        <v>0</v>
      </c>
      <c r="O1265" s="228">
        <v>0</v>
      </c>
      <c r="P1265" s="228">
        <v>0</v>
      </c>
      <c r="Q1265" s="228">
        <v>0</v>
      </c>
      <c r="R1265" s="228" t="str">
        <f t="shared" si="120"/>
        <v>합성얼짱 양</v>
      </c>
      <c r="S1265" s="226">
        <v>200</v>
      </c>
      <c r="T1265" s="228">
        <v>18000</v>
      </c>
      <c r="U1265" s="228">
        <v>70</v>
      </c>
      <c r="V1265" s="252">
        <v>33</v>
      </c>
      <c r="W1265" s="228">
        <v>4</v>
      </c>
      <c r="X1265" s="228">
        <v>111</v>
      </c>
      <c r="Y1265" s="250">
        <v>111</v>
      </c>
      <c r="Z1265" s="250">
        <v>111</v>
      </c>
      <c r="AA1265" s="250">
        <v>111</v>
      </c>
      <c r="AB1265" s="228">
        <v>-1</v>
      </c>
      <c r="AC1265" s="228">
        <f t="shared" si="119"/>
        <v>111</v>
      </c>
      <c r="AD1265" s="228">
        <f t="shared" si="113"/>
        <v>112</v>
      </c>
      <c r="AE1265" s="226">
        <v>18926</v>
      </c>
      <c r="AF1265" s="228">
        <v>8</v>
      </c>
      <c r="AG1265" s="310">
        <v>58</v>
      </c>
      <c r="AH1265" s="188"/>
      <c r="AI1265" s="188"/>
      <c r="AJ1265" s="188"/>
      <c r="AK1265" s="188"/>
    </row>
    <row r="1266" spans="1:37">
      <c r="A1266" s="228"/>
      <c r="B1266" s="228">
        <f t="shared" si="114"/>
        <v>101113</v>
      </c>
      <c r="C1266" s="228" t="s">
        <v>3558</v>
      </c>
      <c r="D1266" s="228" t="s">
        <v>3558</v>
      </c>
      <c r="E1266" s="228" t="str">
        <f t="shared" si="115"/>
        <v>목장(1)</v>
      </c>
      <c r="F1266" s="228" t="str">
        <f t="shared" si="116"/>
        <v>합성뭉게뭉게 구름 양</v>
      </c>
      <c r="G1266" s="228">
        <v>0</v>
      </c>
      <c r="H1266" s="228">
        <v>0</v>
      </c>
      <c r="I1266" s="228" t="str">
        <f t="shared" si="117"/>
        <v>전설(4)</v>
      </c>
      <c r="J1266" s="228">
        <v>42</v>
      </c>
      <c r="K1266" s="228">
        <f t="shared" si="118"/>
        <v>14</v>
      </c>
      <c r="L1266" s="228">
        <v>0</v>
      </c>
      <c r="M1266" s="228">
        <v>0</v>
      </c>
      <c r="N1266" s="228">
        <v>0</v>
      </c>
      <c r="O1266" s="228">
        <v>0</v>
      </c>
      <c r="P1266" s="228">
        <v>0</v>
      </c>
      <c r="Q1266" s="228">
        <v>0</v>
      </c>
      <c r="R1266" s="228" t="str">
        <f t="shared" si="120"/>
        <v>합성뭉게뭉게 구름 양</v>
      </c>
      <c r="S1266" s="226">
        <v>260</v>
      </c>
      <c r="T1266" s="228">
        <v>27000</v>
      </c>
      <c r="U1266" s="228">
        <v>75</v>
      </c>
      <c r="V1266" s="252">
        <v>25</v>
      </c>
      <c r="W1266" s="228">
        <v>5</v>
      </c>
      <c r="X1266" s="228">
        <v>112</v>
      </c>
      <c r="Y1266" s="251">
        <v>112</v>
      </c>
      <c r="Z1266" s="251">
        <v>112</v>
      </c>
      <c r="AA1266" s="251">
        <v>112</v>
      </c>
      <c r="AB1266" s="251">
        <v>112</v>
      </c>
      <c r="AC1266" s="228">
        <f t="shared" si="119"/>
        <v>112</v>
      </c>
      <c r="AD1266" s="228">
        <f t="shared" si="113"/>
        <v>113</v>
      </c>
      <c r="AE1266" s="226">
        <v>22802</v>
      </c>
      <c r="AF1266" s="228">
        <v>9</v>
      </c>
      <c r="AG1266" s="310">
        <v>80</v>
      </c>
      <c r="AH1266" s="188"/>
      <c r="AI1266" s="188"/>
      <c r="AJ1266" s="188"/>
      <c r="AK1266" s="188"/>
    </row>
    <row r="1267" spans="1:37">
      <c r="A1267" s="228"/>
      <c r="B1267" s="228">
        <f t="shared" si="114"/>
        <v>101114</v>
      </c>
      <c r="C1267" s="228" t="s">
        <v>3558</v>
      </c>
      <c r="D1267" s="228" t="s">
        <v>3558</v>
      </c>
      <c r="E1267" s="228" t="str">
        <f t="shared" si="115"/>
        <v>목장(1)</v>
      </c>
      <c r="F1267" s="228" t="str">
        <f t="shared" si="116"/>
        <v>합성황금뿔 양</v>
      </c>
      <c r="G1267" s="228">
        <v>0</v>
      </c>
      <c r="H1267" s="228">
        <v>0</v>
      </c>
      <c r="I1267" s="228" t="str">
        <f t="shared" si="117"/>
        <v>전설(4)</v>
      </c>
      <c r="J1267" s="228">
        <v>43</v>
      </c>
      <c r="K1267" s="228">
        <f t="shared" si="118"/>
        <v>15</v>
      </c>
      <c r="L1267" s="228">
        <v>0</v>
      </c>
      <c r="M1267" s="228">
        <v>0</v>
      </c>
      <c r="N1267" s="228">
        <v>0</v>
      </c>
      <c r="O1267" s="228">
        <v>0</v>
      </c>
      <c r="P1267" s="228">
        <v>0</v>
      </c>
      <c r="Q1267" s="228">
        <v>0</v>
      </c>
      <c r="R1267" s="228" t="str">
        <f t="shared" si="120"/>
        <v>합성황금뿔 양</v>
      </c>
      <c r="S1267" s="226">
        <v>330</v>
      </c>
      <c r="T1267" s="228">
        <v>41000</v>
      </c>
      <c r="U1267" s="228">
        <v>80</v>
      </c>
      <c r="V1267" s="252">
        <v>25</v>
      </c>
      <c r="W1267" s="228">
        <v>5</v>
      </c>
      <c r="X1267" s="228">
        <v>113</v>
      </c>
      <c r="Y1267" s="251">
        <v>113</v>
      </c>
      <c r="Z1267" s="251">
        <v>113</v>
      </c>
      <c r="AA1267" s="251">
        <v>113</v>
      </c>
      <c r="AB1267" s="251">
        <v>113</v>
      </c>
      <c r="AC1267" s="228">
        <f t="shared" si="119"/>
        <v>113</v>
      </c>
      <c r="AD1267" s="228">
        <f t="shared" si="113"/>
        <v>114</v>
      </c>
      <c r="AE1267" s="226">
        <v>27159</v>
      </c>
      <c r="AF1267" s="228">
        <v>10</v>
      </c>
      <c r="AG1267" s="310">
        <v>115</v>
      </c>
      <c r="AH1267" s="188"/>
      <c r="AI1267" s="188"/>
      <c r="AJ1267" s="188"/>
      <c r="AK1267" s="188"/>
    </row>
    <row r="1268" spans="1:37" s="301" customFormat="1">
      <c r="A1268" s="298" t="s">
        <v>3560</v>
      </c>
      <c r="B1268" s="298">
        <f t="shared" ref="B1268:B1282" si="121">101000+B75</f>
        <v>101200</v>
      </c>
      <c r="C1268" s="298" t="s">
        <v>3558</v>
      </c>
      <c r="D1268" s="298" t="s">
        <v>3558</v>
      </c>
      <c r="E1268" s="298" t="str">
        <f t="shared" ref="E1268:E1282" si="122">E75</f>
        <v>목장(1)</v>
      </c>
      <c r="F1268" s="298" t="str">
        <f t="shared" ref="F1268:F1282" si="123">"합성" &amp; F75</f>
        <v>합성산양</v>
      </c>
      <c r="G1268" s="298">
        <v>0</v>
      </c>
      <c r="H1268" s="298">
        <v>0</v>
      </c>
      <c r="I1268" s="298" t="str">
        <f t="shared" ref="I1268:I1282" si="124">I75</f>
        <v>저급(0)</v>
      </c>
      <c r="J1268" s="298">
        <v>57</v>
      </c>
      <c r="K1268" s="298">
        <f t="shared" ref="K1268:K1282" si="125">K75</f>
        <v>31</v>
      </c>
      <c r="L1268" s="298">
        <v>0</v>
      </c>
      <c r="M1268" s="298">
        <v>0</v>
      </c>
      <c r="N1268" s="298">
        <v>0</v>
      </c>
      <c r="O1268" s="298">
        <v>0</v>
      </c>
      <c r="P1268" s="298">
        <v>0</v>
      </c>
      <c r="Q1268" s="298">
        <v>0</v>
      </c>
      <c r="R1268" s="298" t="str">
        <f t="shared" si="120"/>
        <v>합성산양</v>
      </c>
      <c r="S1268" s="299">
        <v>0</v>
      </c>
      <c r="T1268" s="298">
        <v>0</v>
      </c>
      <c r="U1268" s="298">
        <v>20</v>
      </c>
      <c r="V1268" s="300">
        <v>100</v>
      </c>
      <c r="W1268" s="298">
        <v>0</v>
      </c>
      <c r="X1268" s="298">
        <v>-1</v>
      </c>
      <c r="Y1268" s="298">
        <v>-1</v>
      </c>
      <c r="Z1268" s="298">
        <v>-1</v>
      </c>
      <c r="AA1268" s="298">
        <v>-1</v>
      </c>
      <c r="AB1268" s="298">
        <v>-1</v>
      </c>
      <c r="AC1268" s="298">
        <v>200</v>
      </c>
      <c r="AD1268" s="298">
        <v>200</v>
      </c>
      <c r="AE1268" s="299">
        <v>0</v>
      </c>
      <c r="AF1268" s="298">
        <v>1</v>
      </c>
      <c r="AG1268" s="310">
        <v>0</v>
      </c>
    </row>
    <row r="1269" spans="1:37">
      <c r="A1269" s="230"/>
      <c r="B1269" s="230">
        <f t="shared" si="121"/>
        <v>101201</v>
      </c>
      <c r="C1269" s="230" t="s">
        <v>3558</v>
      </c>
      <c r="D1269" s="230" t="s">
        <v>3558</v>
      </c>
      <c r="E1269" s="230" t="str">
        <f t="shared" si="122"/>
        <v>목장(1)</v>
      </c>
      <c r="F1269" s="230" t="str">
        <f t="shared" si="123"/>
        <v>합성갈색 산양</v>
      </c>
      <c r="G1269" s="230">
        <v>0</v>
      </c>
      <c r="H1269" s="230">
        <v>0</v>
      </c>
      <c r="I1269" s="230" t="str">
        <f t="shared" si="124"/>
        <v>저급(0)</v>
      </c>
      <c r="J1269" s="230">
        <v>58</v>
      </c>
      <c r="K1269" s="230">
        <f t="shared" si="125"/>
        <v>32</v>
      </c>
      <c r="L1269" s="230">
        <v>0</v>
      </c>
      <c r="M1269" s="230">
        <v>0</v>
      </c>
      <c r="N1269" s="230">
        <v>0</v>
      </c>
      <c r="O1269" s="230">
        <v>0</v>
      </c>
      <c r="P1269" s="230">
        <v>0</v>
      </c>
      <c r="Q1269" s="230">
        <v>0</v>
      </c>
      <c r="R1269" s="230" t="str">
        <f t="shared" si="120"/>
        <v>합성갈색 산양</v>
      </c>
      <c r="S1269" s="225">
        <v>35</v>
      </c>
      <c r="T1269" s="230">
        <v>400</v>
      </c>
      <c r="U1269" s="230">
        <v>25</v>
      </c>
      <c r="V1269" s="248">
        <v>50</v>
      </c>
      <c r="W1269" s="230">
        <v>3</v>
      </c>
      <c r="X1269" s="230">
        <v>200</v>
      </c>
      <c r="Y1269" s="249">
        <v>200</v>
      </c>
      <c r="Z1269" s="249">
        <v>200</v>
      </c>
      <c r="AA1269" s="230">
        <v>-1</v>
      </c>
      <c r="AB1269" s="230">
        <v>-1</v>
      </c>
      <c r="AC1269" s="230">
        <f t="shared" ref="AC1269:AC1282" si="126">X1269</f>
        <v>200</v>
      </c>
      <c r="AD1269" s="230">
        <f t="shared" si="113"/>
        <v>201</v>
      </c>
      <c r="AE1269" s="225">
        <v>270</v>
      </c>
      <c r="AF1269" s="230">
        <v>2</v>
      </c>
      <c r="AG1269" s="310">
        <v>10</v>
      </c>
      <c r="AH1269" s="188"/>
      <c r="AI1269" s="188"/>
      <c r="AJ1269" s="188"/>
      <c r="AK1269" s="188"/>
    </row>
    <row r="1270" spans="1:37">
      <c r="A1270" s="230"/>
      <c r="B1270" s="230">
        <f t="shared" si="121"/>
        <v>101202</v>
      </c>
      <c r="C1270" s="230" t="s">
        <v>3558</v>
      </c>
      <c r="D1270" s="230" t="s">
        <v>3558</v>
      </c>
      <c r="E1270" s="230" t="str">
        <f t="shared" si="122"/>
        <v>목장(1)</v>
      </c>
      <c r="F1270" s="230" t="str">
        <f t="shared" si="123"/>
        <v>합성분홍 산양</v>
      </c>
      <c r="G1270" s="230">
        <v>0</v>
      </c>
      <c r="H1270" s="230">
        <v>0</v>
      </c>
      <c r="I1270" s="230" t="str">
        <f t="shared" si="124"/>
        <v>고급(2)</v>
      </c>
      <c r="J1270" s="230">
        <v>59</v>
      </c>
      <c r="K1270" s="230">
        <f t="shared" si="125"/>
        <v>22</v>
      </c>
      <c r="L1270" s="230">
        <v>0</v>
      </c>
      <c r="M1270" s="230">
        <v>0</v>
      </c>
      <c r="N1270" s="230">
        <v>0</v>
      </c>
      <c r="O1270" s="230">
        <v>0</v>
      </c>
      <c r="P1270" s="230">
        <v>0</v>
      </c>
      <c r="Q1270" s="230">
        <v>0</v>
      </c>
      <c r="R1270" s="230" t="str">
        <f t="shared" si="120"/>
        <v>합성분홍 산양</v>
      </c>
      <c r="S1270" s="225">
        <v>40</v>
      </c>
      <c r="T1270" s="230">
        <v>780</v>
      </c>
      <c r="U1270" s="230">
        <v>30</v>
      </c>
      <c r="V1270" s="248">
        <v>50</v>
      </c>
      <c r="W1270" s="230">
        <v>3</v>
      </c>
      <c r="X1270" s="230">
        <v>201</v>
      </c>
      <c r="Y1270" s="249">
        <v>201</v>
      </c>
      <c r="Z1270" s="249">
        <v>201</v>
      </c>
      <c r="AA1270" s="230">
        <v>-1</v>
      </c>
      <c r="AB1270" s="230">
        <v>-1</v>
      </c>
      <c r="AC1270" s="230">
        <f t="shared" si="126"/>
        <v>201</v>
      </c>
      <c r="AD1270" s="230">
        <f t="shared" si="113"/>
        <v>202</v>
      </c>
      <c r="AE1270" s="225">
        <v>540</v>
      </c>
      <c r="AF1270" s="230">
        <v>3</v>
      </c>
      <c r="AG1270" s="310">
        <v>11</v>
      </c>
      <c r="AH1270" s="188"/>
      <c r="AI1270" s="188"/>
      <c r="AJ1270" s="188"/>
      <c r="AK1270" s="188"/>
    </row>
    <row r="1271" spans="1:37">
      <c r="A1271" s="230"/>
      <c r="B1271" s="230">
        <f t="shared" si="121"/>
        <v>101203</v>
      </c>
      <c r="C1271" s="230" t="s">
        <v>3558</v>
      </c>
      <c r="D1271" s="230" t="s">
        <v>3558</v>
      </c>
      <c r="E1271" s="230" t="str">
        <f t="shared" si="122"/>
        <v>목장(1)</v>
      </c>
      <c r="F1271" s="230" t="str">
        <f t="shared" si="123"/>
        <v>합성검은 산양</v>
      </c>
      <c r="G1271" s="230">
        <v>0</v>
      </c>
      <c r="H1271" s="230">
        <v>0</v>
      </c>
      <c r="I1271" s="230" t="str">
        <f t="shared" si="124"/>
        <v>일반(1)</v>
      </c>
      <c r="J1271" s="230">
        <v>60</v>
      </c>
      <c r="K1271" s="230">
        <f t="shared" si="125"/>
        <v>34</v>
      </c>
      <c r="L1271" s="230">
        <v>0</v>
      </c>
      <c r="M1271" s="230">
        <v>0</v>
      </c>
      <c r="N1271" s="230">
        <v>0</v>
      </c>
      <c r="O1271" s="230">
        <v>0</v>
      </c>
      <c r="P1271" s="230">
        <v>0</v>
      </c>
      <c r="Q1271" s="230">
        <v>0</v>
      </c>
      <c r="R1271" s="230" t="str">
        <f t="shared" si="120"/>
        <v>합성검은 산양</v>
      </c>
      <c r="S1271" s="225">
        <v>45</v>
      </c>
      <c r="T1271" s="230">
        <v>1100</v>
      </c>
      <c r="U1271" s="230">
        <v>35</v>
      </c>
      <c r="V1271" s="248">
        <v>33</v>
      </c>
      <c r="W1271" s="230">
        <v>4</v>
      </c>
      <c r="X1271" s="230">
        <v>202</v>
      </c>
      <c r="Y1271" s="250">
        <v>202</v>
      </c>
      <c r="Z1271" s="250">
        <v>202</v>
      </c>
      <c r="AA1271" s="250">
        <v>202</v>
      </c>
      <c r="AB1271" s="230">
        <v>-1</v>
      </c>
      <c r="AC1271" s="230">
        <f t="shared" si="126"/>
        <v>202</v>
      </c>
      <c r="AD1271" s="230">
        <f t="shared" si="113"/>
        <v>203</v>
      </c>
      <c r="AE1271" s="225">
        <v>1080</v>
      </c>
      <c r="AF1271" s="230">
        <v>4</v>
      </c>
      <c r="AG1271" s="310">
        <v>18</v>
      </c>
      <c r="AH1271" s="188"/>
      <c r="AI1271" s="188"/>
      <c r="AJ1271" s="188"/>
      <c r="AK1271" s="188"/>
    </row>
    <row r="1272" spans="1:37">
      <c r="A1272" s="230"/>
      <c r="B1272" s="230">
        <f t="shared" si="121"/>
        <v>101204</v>
      </c>
      <c r="C1272" s="230" t="s">
        <v>3558</v>
      </c>
      <c r="D1272" s="230" t="s">
        <v>3558</v>
      </c>
      <c r="E1272" s="230" t="str">
        <f t="shared" si="122"/>
        <v>목장(1)</v>
      </c>
      <c r="F1272" s="230" t="str">
        <f t="shared" si="123"/>
        <v>합성하얀 점박이 산양</v>
      </c>
      <c r="G1272" s="230">
        <v>0</v>
      </c>
      <c r="H1272" s="230">
        <v>0</v>
      </c>
      <c r="I1272" s="230" t="str">
        <f t="shared" si="124"/>
        <v>일반(1)</v>
      </c>
      <c r="J1272" s="230">
        <v>61</v>
      </c>
      <c r="K1272" s="230">
        <f t="shared" si="125"/>
        <v>35</v>
      </c>
      <c r="L1272" s="230">
        <v>0</v>
      </c>
      <c r="M1272" s="230">
        <v>0</v>
      </c>
      <c r="N1272" s="230">
        <v>0</v>
      </c>
      <c r="O1272" s="230">
        <v>0</v>
      </c>
      <c r="P1272" s="230">
        <v>0</v>
      </c>
      <c r="Q1272" s="230">
        <v>0</v>
      </c>
      <c r="R1272" s="230" t="str">
        <f t="shared" si="120"/>
        <v>합성하얀 점박이 산양</v>
      </c>
      <c r="S1272" s="225">
        <v>50</v>
      </c>
      <c r="T1272" s="230">
        <v>1900</v>
      </c>
      <c r="U1272" s="230">
        <v>40</v>
      </c>
      <c r="V1272" s="248">
        <v>33</v>
      </c>
      <c r="W1272" s="230">
        <v>4</v>
      </c>
      <c r="X1272" s="230">
        <v>203</v>
      </c>
      <c r="Y1272" s="250">
        <v>203</v>
      </c>
      <c r="Z1272" s="250">
        <v>203</v>
      </c>
      <c r="AA1272" s="250">
        <v>203</v>
      </c>
      <c r="AB1272" s="230">
        <v>-1</v>
      </c>
      <c r="AC1272" s="230">
        <f t="shared" si="126"/>
        <v>203</v>
      </c>
      <c r="AD1272" s="230">
        <f t="shared" si="113"/>
        <v>204</v>
      </c>
      <c r="AE1272" s="225">
        <v>2003</v>
      </c>
      <c r="AF1272" s="230">
        <v>5</v>
      </c>
      <c r="AG1272" s="310">
        <v>22</v>
      </c>
      <c r="AH1272" s="188"/>
      <c r="AI1272" s="188"/>
      <c r="AJ1272" s="188"/>
      <c r="AK1272" s="188"/>
    </row>
    <row r="1273" spans="1:37">
      <c r="A1273" s="230"/>
      <c r="B1273" s="230">
        <f t="shared" si="121"/>
        <v>101205</v>
      </c>
      <c r="C1273" s="230" t="s">
        <v>3558</v>
      </c>
      <c r="D1273" s="230" t="s">
        <v>3558</v>
      </c>
      <c r="E1273" s="230" t="str">
        <f t="shared" si="122"/>
        <v>목장(1)</v>
      </c>
      <c r="F1273" s="230" t="str">
        <f t="shared" si="123"/>
        <v>합성노랑 점박이 산양</v>
      </c>
      <c r="G1273" s="230">
        <v>0</v>
      </c>
      <c r="H1273" s="230">
        <v>0</v>
      </c>
      <c r="I1273" s="230" t="str">
        <f t="shared" si="124"/>
        <v>희귀(3)</v>
      </c>
      <c r="J1273" s="230">
        <v>62</v>
      </c>
      <c r="K1273" s="230">
        <f t="shared" si="125"/>
        <v>26</v>
      </c>
      <c r="L1273" s="230">
        <v>0</v>
      </c>
      <c r="M1273" s="230">
        <v>0</v>
      </c>
      <c r="N1273" s="230">
        <v>0</v>
      </c>
      <c r="O1273" s="230">
        <v>0</v>
      </c>
      <c r="P1273" s="230">
        <v>0</v>
      </c>
      <c r="Q1273" s="230">
        <v>0</v>
      </c>
      <c r="R1273" s="230" t="str">
        <f t="shared" si="120"/>
        <v>합성노랑 점박이 산양</v>
      </c>
      <c r="S1273" s="225">
        <v>55</v>
      </c>
      <c r="T1273" s="230">
        <v>2800</v>
      </c>
      <c r="U1273" s="230">
        <v>45</v>
      </c>
      <c r="V1273" s="248">
        <v>33</v>
      </c>
      <c r="W1273" s="230">
        <v>4</v>
      </c>
      <c r="X1273" s="230">
        <v>204</v>
      </c>
      <c r="Y1273" s="250">
        <v>204</v>
      </c>
      <c r="Z1273" s="250">
        <v>204</v>
      </c>
      <c r="AA1273" s="250">
        <v>204</v>
      </c>
      <c r="AB1273" s="230">
        <v>-1</v>
      </c>
      <c r="AC1273" s="230">
        <f t="shared" si="126"/>
        <v>204</v>
      </c>
      <c r="AD1273" s="230">
        <f t="shared" si="113"/>
        <v>205</v>
      </c>
      <c r="AE1273" s="225">
        <v>3005</v>
      </c>
      <c r="AF1273" s="230">
        <v>6</v>
      </c>
      <c r="AG1273" s="310">
        <v>27</v>
      </c>
      <c r="AH1273" s="188"/>
      <c r="AI1273" s="188"/>
      <c r="AJ1273" s="188"/>
      <c r="AK1273" s="188"/>
    </row>
    <row r="1274" spans="1:37">
      <c r="A1274" s="230"/>
      <c r="B1274" s="230">
        <f t="shared" si="121"/>
        <v>101206</v>
      </c>
      <c r="C1274" s="230" t="s">
        <v>3558</v>
      </c>
      <c r="D1274" s="230" t="s">
        <v>3558</v>
      </c>
      <c r="E1274" s="230" t="str">
        <f t="shared" si="122"/>
        <v>목장(1)</v>
      </c>
      <c r="F1274" s="230" t="str">
        <f t="shared" si="123"/>
        <v>합성하늘색 러블리 산양</v>
      </c>
      <c r="G1274" s="230">
        <v>0</v>
      </c>
      <c r="H1274" s="230">
        <v>0</v>
      </c>
      <c r="I1274" s="230" t="str">
        <f t="shared" si="124"/>
        <v>고급(2)</v>
      </c>
      <c r="J1274" s="230">
        <v>63</v>
      </c>
      <c r="K1274" s="230">
        <f t="shared" si="125"/>
        <v>37</v>
      </c>
      <c r="L1274" s="230">
        <v>0</v>
      </c>
      <c r="M1274" s="230">
        <v>0</v>
      </c>
      <c r="N1274" s="230">
        <v>0</v>
      </c>
      <c r="O1274" s="230">
        <v>0</v>
      </c>
      <c r="P1274" s="230">
        <v>0</v>
      </c>
      <c r="Q1274" s="230">
        <v>0</v>
      </c>
      <c r="R1274" s="230" t="str">
        <f t="shared" si="120"/>
        <v>합성하늘색 러블리 산양</v>
      </c>
      <c r="S1274" s="225">
        <v>60</v>
      </c>
      <c r="T1274" s="230">
        <v>3800</v>
      </c>
      <c r="U1274" s="230">
        <v>50</v>
      </c>
      <c r="V1274" s="248">
        <v>33</v>
      </c>
      <c r="W1274" s="230">
        <v>4</v>
      </c>
      <c r="X1274" s="230">
        <v>205</v>
      </c>
      <c r="Y1274" s="250">
        <v>205</v>
      </c>
      <c r="Z1274" s="250">
        <v>205</v>
      </c>
      <c r="AA1274" s="250">
        <v>205</v>
      </c>
      <c r="AB1274" s="230">
        <v>-1</v>
      </c>
      <c r="AC1274" s="230">
        <f t="shared" si="126"/>
        <v>205</v>
      </c>
      <c r="AD1274" s="230">
        <f t="shared" si="113"/>
        <v>206</v>
      </c>
      <c r="AE1274" s="225">
        <v>4393</v>
      </c>
      <c r="AF1274" s="230">
        <v>7</v>
      </c>
      <c r="AG1274" s="310">
        <v>37</v>
      </c>
      <c r="AH1274" s="188"/>
      <c r="AI1274" s="188"/>
      <c r="AJ1274" s="188"/>
      <c r="AK1274" s="188"/>
    </row>
    <row r="1275" spans="1:37">
      <c r="A1275" s="230"/>
      <c r="B1275" s="230">
        <f t="shared" si="121"/>
        <v>101207</v>
      </c>
      <c r="C1275" s="230" t="s">
        <v>3558</v>
      </c>
      <c r="D1275" s="230" t="s">
        <v>3558</v>
      </c>
      <c r="E1275" s="230" t="str">
        <f t="shared" si="122"/>
        <v>목장(1)</v>
      </c>
      <c r="F1275" s="230" t="str">
        <f t="shared" si="123"/>
        <v>합성분홍 러블리 산양</v>
      </c>
      <c r="G1275" s="230">
        <v>0</v>
      </c>
      <c r="H1275" s="230">
        <v>0</v>
      </c>
      <c r="I1275" s="230" t="str">
        <f t="shared" si="124"/>
        <v>고급(2)</v>
      </c>
      <c r="J1275" s="230">
        <v>64</v>
      </c>
      <c r="K1275" s="230">
        <f t="shared" si="125"/>
        <v>38</v>
      </c>
      <c r="L1275" s="230">
        <v>0</v>
      </c>
      <c r="M1275" s="230">
        <v>0</v>
      </c>
      <c r="N1275" s="230">
        <v>0</v>
      </c>
      <c r="O1275" s="230">
        <v>0</v>
      </c>
      <c r="P1275" s="230">
        <v>0</v>
      </c>
      <c r="Q1275" s="230">
        <v>0</v>
      </c>
      <c r="R1275" s="230" t="str">
        <f t="shared" si="120"/>
        <v>합성분홍 러블리 산양</v>
      </c>
      <c r="S1275" s="225">
        <v>90</v>
      </c>
      <c r="T1275" s="230">
        <v>6000</v>
      </c>
      <c r="U1275" s="230">
        <v>55</v>
      </c>
      <c r="V1275" s="248">
        <v>25</v>
      </c>
      <c r="W1275" s="230">
        <v>5</v>
      </c>
      <c r="X1275" s="230">
        <v>206</v>
      </c>
      <c r="Y1275" s="251">
        <v>206</v>
      </c>
      <c r="Z1275" s="251">
        <v>206</v>
      </c>
      <c r="AA1275" s="251">
        <v>206</v>
      </c>
      <c r="AB1275" s="251">
        <v>206</v>
      </c>
      <c r="AC1275" s="230">
        <f t="shared" si="126"/>
        <v>206</v>
      </c>
      <c r="AD1275" s="230">
        <f t="shared" si="113"/>
        <v>207</v>
      </c>
      <c r="AE1275" s="225">
        <v>8556</v>
      </c>
      <c r="AF1275" s="230">
        <v>8</v>
      </c>
      <c r="AG1275" s="310">
        <v>48</v>
      </c>
      <c r="AH1275" s="188"/>
      <c r="AI1275" s="188"/>
      <c r="AJ1275" s="188"/>
      <c r="AK1275" s="188"/>
    </row>
    <row r="1276" spans="1:37">
      <c r="A1276" s="230"/>
      <c r="B1276" s="230">
        <f t="shared" si="121"/>
        <v>101208</v>
      </c>
      <c r="C1276" s="230" t="s">
        <v>3558</v>
      </c>
      <c r="D1276" s="230" t="s">
        <v>3558</v>
      </c>
      <c r="E1276" s="230" t="str">
        <f t="shared" si="122"/>
        <v>목장(1)</v>
      </c>
      <c r="F1276" s="230" t="str">
        <f t="shared" si="123"/>
        <v>합성보라 러블리 산양</v>
      </c>
      <c r="G1276" s="230">
        <v>0</v>
      </c>
      <c r="H1276" s="230">
        <v>0</v>
      </c>
      <c r="I1276" s="230" t="str">
        <f t="shared" si="124"/>
        <v>고급(2)</v>
      </c>
      <c r="J1276" s="230">
        <v>65</v>
      </c>
      <c r="K1276" s="230">
        <f t="shared" si="125"/>
        <v>39</v>
      </c>
      <c r="L1276" s="230">
        <v>0</v>
      </c>
      <c r="M1276" s="230">
        <v>0</v>
      </c>
      <c r="N1276" s="230">
        <v>0</v>
      </c>
      <c r="O1276" s="230">
        <v>0</v>
      </c>
      <c r="P1276" s="230">
        <v>0</v>
      </c>
      <c r="Q1276" s="230">
        <v>0</v>
      </c>
      <c r="R1276" s="230" t="str">
        <f t="shared" si="120"/>
        <v>합성보라 러블리 산양</v>
      </c>
      <c r="S1276" s="225">
        <v>125</v>
      </c>
      <c r="T1276" s="230">
        <v>9000</v>
      </c>
      <c r="U1276" s="230">
        <v>60</v>
      </c>
      <c r="V1276" s="248">
        <v>33</v>
      </c>
      <c r="W1276" s="230">
        <v>4</v>
      </c>
      <c r="X1276" s="230">
        <v>207</v>
      </c>
      <c r="Y1276" s="250">
        <v>207</v>
      </c>
      <c r="Z1276" s="250">
        <v>207</v>
      </c>
      <c r="AA1276" s="250">
        <v>207</v>
      </c>
      <c r="AB1276" s="230">
        <v>-1</v>
      </c>
      <c r="AC1276" s="230">
        <f t="shared" si="126"/>
        <v>207</v>
      </c>
      <c r="AD1276" s="230">
        <f t="shared" si="113"/>
        <v>208</v>
      </c>
      <c r="AE1276" s="225">
        <v>11447</v>
      </c>
      <c r="AF1276" s="230">
        <v>9</v>
      </c>
      <c r="AG1276" s="310">
        <v>63</v>
      </c>
      <c r="AH1276" s="188"/>
      <c r="AI1276" s="188"/>
      <c r="AJ1276" s="188"/>
      <c r="AK1276" s="188"/>
    </row>
    <row r="1277" spans="1:37">
      <c r="A1277" s="230"/>
      <c r="B1277" s="230">
        <f t="shared" si="121"/>
        <v>101209</v>
      </c>
      <c r="C1277" s="230" t="s">
        <v>3558</v>
      </c>
      <c r="D1277" s="230" t="s">
        <v>3558</v>
      </c>
      <c r="E1277" s="230" t="str">
        <f t="shared" si="122"/>
        <v>목장(1)</v>
      </c>
      <c r="F1277" s="230" t="str">
        <f t="shared" si="123"/>
        <v>합성봉제 인형 산양</v>
      </c>
      <c r="G1277" s="230">
        <v>0</v>
      </c>
      <c r="H1277" s="230">
        <v>0</v>
      </c>
      <c r="I1277" s="230" t="str">
        <f t="shared" si="124"/>
        <v>희귀(3)</v>
      </c>
      <c r="J1277" s="230">
        <v>66</v>
      </c>
      <c r="K1277" s="230">
        <f t="shared" si="125"/>
        <v>40</v>
      </c>
      <c r="L1277" s="230">
        <v>0</v>
      </c>
      <c r="M1277" s="230">
        <v>0</v>
      </c>
      <c r="N1277" s="230">
        <v>0</v>
      </c>
      <c r="O1277" s="230">
        <v>0</v>
      </c>
      <c r="P1277" s="230">
        <v>0</v>
      </c>
      <c r="Q1277" s="230">
        <v>0</v>
      </c>
      <c r="R1277" s="230" t="str">
        <f t="shared" si="120"/>
        <v>합성봉제 인형 산양</v>
      </c>
      <c r="S1277" s="225">
        <v>165</v>
      </c>
      <c r="T1277" s="230">
        <v>14000</v>
      </c>
      <c r="U1277" s="230">
        <v>65</v>
      </c>
      <c r="V1277" s="248">
        <v>33</v>
      </c>
      <c r="W1277" s="230">
        <v>4</v>
      </c>
      <c r="X1277" s="230">
        <v>208</v>
      </c>
      <c r="Y1277" s="250">
        <v>208</v>
      </c>
      <c r="Z1277" s="250">
        <v>208</v>
      </c>
      <c r="AA1277" s="250">
        <v>208</v>
      </c>
      <c r="AB1277" s="230">
        <v>-1</v>
      </c>
      <c r="AC1277" s="230">
        <f t="shared" si="126"/>
        <v>208</v>
      </c>
      <c r="AD1277" s="230">
        <f t="shared" si="113"/>
        <v>209</v>
      </c>
      <c r="AE1277" s="225">
        <v>14955</v>
      </c>
      <c r="AF1277" s="230">
        <v>9</v>
      </c>
      <c r="AG1277" s="310">
        <v>93</v>
      </c>
      <c r="AH1277" s="188"/>
      <c r="AI1277" s="188"/>
      <c r="AJ1277" s="188"/>
      <c r="AK1277" s="188"/>
    </row>
    <row r="1278" spans="1:37">
      <c r="A1278" s="230"/>
      <c r="B1278" s="230">
        <f t="shared" si="121"/>
        <v>101210</v>
      </c>
      <c r="C1278" s="230" t="s">
        <v>3558</v>
      </c>
      <c r="D1278" s="230" t="s">
        <v>3558</v>
      </c>
      <c r="E1278" s="230" t="str">
        <f t="shared" si="122"/>
        <v>목장(1)</v>
      </c>
      <c r="F1278" s="230" t="str">
        <f t="shared" si="123"/>
        <v>합성빵봉투 산양</v>
      </c>
      <c r="G1278" s="230">
        <v>0</v>
      </c>
      <c r="H1278" s="230">
        <v>0</v>
      </c>
      <c r="I1278" s="230" t="str">
        <f t="shared" si="124"/>
        <v>희귀(3)</v>
      </c>
      <c r="J1278" s="230">
        <v>67</v>
      </c>
      <c r="K1278" s="230">
        <f t="shared" si="125"/>
        <v>26</v>
      </c>
      <c r="L1278" s="230">
        <v>0</v>
      </c>
      <c r="M1278" s="230">
        <v>0</v>
      </c>
      <c r="N1278" s="230">
        <v>0</v>
      </c>
      <c r="O1278" s="230">
        <v>0</v>
      </c>
      <c r="P1278" s="230">
        <v>0</v>
      </c>
      <c r="Q1278" s="230">
        <v>0</v>
      </c>
      <c r="R1278" s="230" t="str">
        <f t="shared" si="120"/>
        <v>합성빵봉투 산양</v>
      </c>
      <c r="S1278" s="225">
        <v>210</v>
      </c>
      <c r="T1278" s="230">
        <v>21000</v>
      </c>
      <c r="U1278" s="230">
        <v>70</v>
      </c>
      <c r="V1278" s="248">
        <v>33</v>
      </c>
      <c r="W1278" s="230">
        <v>4</v>
      </c>
      <c r="X1278" s="230">
        <v>209</v>
      </c>
      <c r="Y1278" s="250">
        <v>209</v>
      </c>
      <c r="Z1278" s="250">
        <v>209</v>
      </c>
      <c r="AA1278" s="250">
        <v>209</v>
      </c>
      <c r="AB1278" s="230">
        <v>-1</v>
      </c>
      <c r="AC1278" s="230">
        <f t="shared" si="126"/>
        <v>209</v>
      </c>
      <c r="AD1278" s="230">
        <f t="shared" si="113"/>
        <v>210</v>
      </c>
      <c r="AE1278" s="225">
        <v>19139</v>
      </c>
      <c r="AF1278" s="230">
        <v>10</v>
      </c>
      <c r="AG1278" s="310">
        <v>128</v>
      </c>
      <c r="AH1278" s="188"/>
      <c r="AI1278" s="188"/>
      <c r="AJ1278" s="188"/>
      <c r="AK1278" s="188"/>
    </row>
    <row r="1279" spans="1:37">
      <c r="A1279" s="230"/>
      <c r="B1279" s="230">
        <f t="shared" si="121"/>
        <v>101211</v>
      </c>
      <c r="C1279" s="230" t="s">
        <v>3558</v>
      </c>
      <c r="D1279" s="230" t="s">
        <v>3558</v>
      </c>
      <c r="E1279" s="230" t="str">
        <f t="shared" si="122"/>
        <v>목장(1)</v>
      </c>
      <c r="F1279" s="230" t="str">
        <f t="shared" si="123"/>
        <v>합성팔랑팔랑 산양</v>
      </c>
      <c r="G1279" s="230">
        <v>0</v>
      </c>
      <c r="H1279" s="230">
        <v>0</v>
      </c>
      <c r="I1279" s="230" t="str">
        <f t="shared" si="124"/>
        <v>희귀(3)</v>
      </c>
      <c r="J1279" s="230">
        <v>68</v>
      </c>
      <c r="K1279" s="230">
        <f t="shared" si="125"/>
        <v>42</v>
      </c>
      <c r="L1279" s="230">
        <v>0</v>
      </c>
      <c r="M1279" s="230">
        <v>0</v>
      </c>
      <c r="N1279" s="230">
        <v>0</v>
      </c>
      <c r="O1279" s="230">
        <v>0</v>
      </c>
      <c r="P1279" s="230">
        <v>0</v>
      </c>
      <c r="Q1279" s="230">
        <v>0</v>
      </c>
      <c r="R1279" s="230" t="str">
        <f t="shared" si="120"/>
        <v>합성팔랑팔랑 산양</v>
      </c>
      <c r="S1279" s="225">
        <v>260</v>
      </c>
      <c r="T1279" s="230">
        <v>32000</v>
      </c>
      <c r="U1279" s="230">
        <v>75</v>
      </c>
      <c r="V1279" s="248">
        <v>25</v>
      </c>
      <c r="W1279" s="230">
        <v>5</v>
      </c>
      <c r="X1279" s="230">
        <v>210</v>
      </c>
      <c r="Y1279" s="251">
        <v>210</v>
      </c>
      <c r="Z1279" s="251">
        <v>210</v>
      </c>
      <c r="AA1279" s="251">
        <v>210</v>
      </c>
      <c r="AB1279" s="251">
        <v>210</v>
      </c>
      <c r="AC1279" s="230">
        <f t="shared" si="126"/>
        <v>210</v>
      </c>
      <c r="AD1279" s="230">
        <f t="shared" si="113"/>
        <v>211</v>
      </c>
      <c r="AE1279" s="225">
        <v>24058</v>
      </c>
      <c r="AF1279" s="230">
        <v>11</v>
      </c>
      <c r="AG1279" s="310">
        <v>183</v>
      </c>
      <c r="AH1279" s="188"/>
      <c r="AI1279" s="188"/>
      <c r="AJ1279" s="188"/>
      <c r="AK1279" s="188"/>
    </row>
    <row r="1280" spans="1:37">
      <c r="A1280" s="230"/>
      <c r="B1280" s="230">
        <f t="shared" si="121"/>
        <v>101212</v>
      </c>
      <c r="C1280" s="230" t="s">
        <v>3558</v>
      </c>
      <c r="D1280" s="230" t="s">
        <v>3558</v>
      </c>
      <c r="E1280" s="230" t="str">
        <f t="shared" si="122"/>
        <v>목장(1)</v>
      </c>
      <c r="F1280" s="230" t="str">
        <f t="shared" si="123"/>
        <v>합성루돌프 산양</v>
      </c>
      <c r="G1280" s="230">
        <v>0</v>
      </c>
      <c r="H1280" s="230">
        <v>0</v>
      </c>
      <c r="I1280" s="230" t="str">
        <f t="shared" si="124"/>
        <v>전설(4)</v>
      </c>
      <c r="J1280" s="230">
        <v>69</v>
      </c>
      <c r="K1280" s="230">
        <f t="shared" si="125"/>
        <v>43</v>
      </c>
      <c r="L1280" s="230">
        <v>0</v>
      </c>
      <c r="M1280" s="230">
        <v>0</v>
      </c>
      <c r="N1280" s="230">
        <v>0</v>
      </c>
      <c r="O1280" s="230">
        <v>0</v>
      </c>
      <c r="P1280" s="230">
        <v>0</v>
      </c>
      <c r="Q1280" s="230">
        <v>0</v>
      </c>
      <c r="R1280" s="230" t="str">
        <f t="shared" si="120"/>
        <v>합성루돌프 산양</v>
      </c>
      <c r="S1280" s="225">
        <v>315</v>
      </c>
      <c r="T1280" s="230">
        <v>48000</v>
      </c>
      <c r="U1280" s="230">
        <v>80</v>
      </c>
      <c r="V1280" s="248">
        <v>25</v>
      </c>
      <c r="W1280" s="230">
        <v>5</v>
      </c>
      <c r="X1280" s="230">
        <v>211</v>
      </c>
      <c r="Y1280" s="251">
        <v>211</v>
      </c>
      <c r="Z1280" s="251">
        <v>211</v>
      </c>
      <c r="AA1280" s="251">
        <v>211</v>
      </c>
      <c r="AB1280" s="251">
        <v>211</v>
      </c>
      <c r="AC1280" s="230">
        <f t="shared" si="126"/>
        <v>211</v>
      </c>
      <c r="AD1280" s="230">
        <f t="shared" si="113"/>
        <v>212</v>
      </c>
      <c r="AE1280" s="225">
        <v>29773</v>
      </c>
      <c r="AF1280" s="230">
        <v>12</v>
      </c>
      <c r="AG1280" s="310">
        <v>268</v>
      </c>
      <c r="AH1280" s="188"/>
      <c r="AI1280" s="188"/>
      <c r="AJ1280" s="188"/>
      <c r="AK1280" s="188"/>
    </row>
    <row r="1281" spans="1:37">
      <c r="A1281" s="230"/>
      <c r="B1281" s="230">
        <f t="shared" si="121"/>
        <v>101213</v>
      </c>
      <c r="C1281" s="230" t="s">
        <v>3558</v>
      </c>
      <c r="D1281" s="230" t="s">
        <v>3558</v>
      </c>
      <c r="E1281" s="230" t="str">
        <f t="shared" si="122"/>
        <v>목장(1)</v>
      </c>
      <c r="F1281" s="230" t="str">
        <f t="shared" si="123"/>
        <v>합성얼짱 산양</v>
      </c>
      <c r="G1281" s="230">
        <v>0</v>
      </c>
      <c r="H1281" s="230">
        <v>0</v>
      </c>
      <c r="I1281" s="230" t="str">
        <f t="shared" si="124"/>
        <v>전설(4)</v>
      </c>
      <c r="J1281" s="230">
        <v>70</v>
      </c>
      <c r="K1281" s="230">
        <f t="shared" si="125"/>
        <v>44</v>
      </c>
      <c r="L1281" s="230">
        <v>0</v>
      </c>
      <c r="M1281" s="230">
        <v>0</v>
      </c>
      <c r="N1281" s="230">
        <v>0</v>
      </c>
      <c r="O1281" s="230">
        <v>0</v>
      </c>
      <c r="P1281" s="230">
        <v>0</v>
      </c>
      <c r="Q1281" s="230">
        <v>0</v>
      </c>
      <c r="R1281" s="230" t="str">
        <f t="shared" si="120"/>
        <v>합성얼짱 산양</v>
      </c>
      <c r="S1281" s="225">
        <v>375</v>
      </c>
      <c r="T1281" s="230">
        <v>72000</v>
      </c>
      <c r="U1281" s="230">
        <v>85</v>
      </c>
      <c r="V1281" s="248">
        <v>25</v>
      </c>
      <c r="W1281" s="230">
        <v>5</v>
      </c>
      <c r="X1281" s="230">
        <v>212</v>
      </c>
      <c r="Y1281" s="251">
        <v>212</v>
      </c>
      <c r="Z1281" s="251">
        <v>212</v>
      </c>
      <c r="AA1281" s="251">
        <v>212</v>
      </c>
      <c r="AB1281" s="251">
        <v>212</v>
      </c>
      <c r="AC1281" s="230">
        <f t="shared" si="126"/>
        <v>212</v>
      </c>
      <c r="AD1281" s="230">
        <f t="shared" si="113"/>
        <v>213</v>
      </c>
      <c r="AE1281" s="225">
        <v>36344</v>
      </c>
      <c r="AF1281" s="230">
        <v>13</v>
      </c>
      <c r="AG1281" s="310">
        <v>388</v>
      </c>
      <c r="AH1281" s="188"/>
      <c r="AI1281" s="188"/>
      <c r="AJ1281" s="188"/>
      <c r="AK1281" s="188"/>
    </row>
    <row r="1282" spans="1:37">
      <c r="A1282" s="230"/>
      <c r="B1282" s="230">
        <f t="shared" si="121"/>
        <v>101214</v>
      </c>
      <c r="C1282" s="230" t="s">
        <v>3558</v>
      </c>
      <c r="D1282" s="230" t="s">
        <v>3558</v>
      </c>
      <c r="E1282" s="230" t="str">
        <f t="shared" si="122"/>
        <v>목장(1)</v>
      </c>
      <c r="F1282" s="230" t="str">
        <f t="shared" si="123"/>
        <v>합성조로 산양</v>
      </c>
      <c r="G1282" s="230">
        <v>0</v>
      </c>
      <c r="H1282" s="230">
        <v>0</v>
      </c>
      <c r="I1282" s="230" t="str">
        <f t="shared" si="124"/>
        <v>전설(4)</v>
      </c>
      <c r="J1282" s="230">
        <v>71</v>
      </c>
      <c r="K1282" s="230">
        <f t="shared" si="125"/>
        <v>45</v>
      </c>
      <c r="L1282" s="230">
        <v>0</v>
      </c>
      <c r="M1282" s="230">
        <v>0</v>
      </c>
      <c r="N1282" s="230">
        <v>0</v>
      </c>
      <c r="O1282" s="230">
        <v>0</v>
      </c>
      <c r="P1282" s="230">
        <v>0</v>
      </c>
      <c r="Q1282" s="230">
        <v>0</v>
      </c>
      <c r="R1282" s="230" t="str">
        <f t="shared" si="120"/>
        <v>합성조로 산양</v>
      </c>
      <c r="S1282" s="225">
        <v>440</v>
      </c>
      <c r="T1282" s="230">
        <v>110000</v>
      </c>
      <c r="U1282" s="230">
        <v>90</v>
      </c>
      <c r="V1282" s="248">
        <v>25</v>
      </c>
      <c r="W1282" s="230">
        <v>5</v>
      </c>
      <c r="X1282" s="230">
        <v>213</v>
      </c>
      <c r="Y1282" s="251">
        <v>213</v>
      </c>
      <c r="Z1282" s="251">
        <v>213</v>
      </c>
      <c r="AA1282" s="251">
        <v>213</v>
      </c>
      <c r="AB1282" s="251">
        <v>213</v>
      </c>
      <c r="AC1282" s="230">
        <f t="shared" si="126"/>
        <v>213</v>
      </c>
      <c r="AD1282" s="230">
        <f t="shared" si="113"/>
        <v>214</v>
      </c>
      <c r="AE1282" s="225">
        <v>43832</v>
      </c>
      <c r="AF1282" s="230">
        <v>14</v>
      </c>
      <c r="AG1282" s="310">
        <v>578</v>
      </c>
      <c r="AH1282" s="188"/>
      <c r="AI1282" s="188"/>
      <c r="AJ1282" s="188"/>
      <c r="AK1282" s="188"/>
    </row>
    <row r="1283" spans="1:37" s="301" customFormat="1">
      <c r="A1283" s="245"/>
      <c r="B1283" s="245">
        <v>101215</v>
      </c>
      <c r="C1283" s="245" t="s">
        <v>3642</v>
      </c>
      <c r="D1283" s="245" t="s">
        <v>3642</v>
      </c>
      <c r="E1283" s="245" t="s">
        <v>789</v>
      </c>
      <c r="F1283" s="245" t="s">
        <v>3977</v>
      </c>
      <c r="G1283" s="245">
        <v>0</v>
      </c>
      <c r="H1283" s="245">
        <v>0</v>
      </c>
      <c r="I1283" s="245" t="s">
        <v>797</v>
      </c>
      <c r="J1283" s="245">
        <v>72</v>
      </c>
      <c r="K1283" s="245">
        <v>46</v>
      </c>
      <c r="L1283" s="245">
        <v>0</v>
      </c>
      <c r="M1283" s="245">
        <v>0</v>
      </c>
      <c r="N1283" s="245">
        <v>0</v>
      </c>
      <c r="O1283" s="245">
        <v>0</v>
      </c>
      <c r="P1283" s="245">
        <v>0</v>
      </c>
      <c r="Q1283" s="245">
        <v>0</v>
      </c>
      <c r="R1283" s="245" t="str">
        <f t="shared" si="120"/>
        <v>합성공주병 젖소</v>
      </c>
      <c r="S1283" s="303">
        <v>500</v>
      </c>
      <c r="T1283" s="245">
        <v>350000</v>
      </c>
      <c r="U1283" s="245">
        <v>100</v>
      </c>
      <c r="V1283" s="304">
        <v>25</v>
      </c>
      <c r="W1283" s="245">
        <v>5</v>
      </c>
      <c r="X1283" s="245">
        <v>15</v>
      </c>
      <c r="Y1283" s="245">
        <v>15</v>
      </c>
      <c r="Z1283" s="245">
        <v>15</v>
      </c>
      <c r="AA1283" s="245">
        <v>15</v>
      </c>
      <c r="AB1283" s="245">
        <v>15</v>
      </c>
      <c r="AC1283" s="245">
        <v>15</v>
      </c>
      <c r="AD1283" s="245">
        <v>20</v>
      </c>
      <c r="AE1283" s="303">
        <v>25392</v>
      </c>
      <c r="AF1283" s="245">
        <v>10</v>
      </c>
      <c r="AG1283" s="311">
        <v>69</v>
      </c>
      <c r="AH1283" s="305"/>
      <c r="AI1283" s="305"/>
      <c r="AJ1283" s="305"/>
      <c r="AK1283" s="305"/>
    </row>
    <row r="1284" spans="1:37">
      <c r="A1284" s="245"/>
      <c r="B1284" s="245">
        <v>101216</v>
      </c>
      <c r="C1284" s="245" t="s">
        <v>3642</v>
      </c>
      <c r="D1284" s="245" t="s">
        <v>3642</v>
      </c>
      <c r="E1284" s="245" t="s">
        <v>789</v>
      </c>
      <c r="F1284" s="245" t="s">
        <v>3978</v>
      </c>
      <c r="G1284" s="245">
        <v>0</v>
      </c>
      <c r="H1284" s="245">
        <v>0</v>
      </c>
      <c r="I1284" s="245" t="s">
        <v>797</v>
      </c>
      <c r="J1284" s="245">
        <v>73</v>
      </c>
      <c r="K1284" s="245">
        <v>47</v>
      </c>
      <c r="L1284" s="245">
        <v>0</v>
      </c>
      <c r="M1284" s="245">
        <v>0</v>
      </c>
      <c r="N1284" s="245">
        <v>0</v>
      </c>
      <c r="O1284" s="245">
        <v>0</v>
      </c>
      <c r="P1284" s="245">
        <v>0</v>
      </c>
      <c r="Q1284" s="245">
        <v>0</v>
      </c>
      <c r="R1284" s="245" t="str">
        <f t="shared" si="120"/>
        <v>합성주황색공주병 젖소</v>
      </c>
      <c r="S1284" s="303">
        <v>500</v>
      </c>
      <c r="T1284" s="245">
        <v>500000</v>
      </c>
      <c r="U1284" s="245">
        <v>120</v>
      </c>
      <c r="V1284" s="304">
        <v>25</v>
      </c>
      <c r="W1284" s="245">
        <v>5</v>
      </c>
      <c r="X1284" s="245">
        <v>20</v>
      </c>
      <c r="Y1284" s="245">
        <v>20</v>
      </c>
      <c r="Z1284" s="245">
        <v>20</v>
      </c>
      <c r="AA1284" s="245">
        <v>20</v>
      </c>
      <c r="AB1284" s="245">
        <v>20</v>
      </c>
      <c r="AC1284" s="245">
        <v>20</v>
      </c>
      <c r="AD1284" s="245">
        <v>21</v>
      </c>
      <c r="AE1284" s="303">
        <v>38088</v>
      </c>
      <c r="AF1284" s="245">
        <v>12</v>
      </c>
      <c r="AG1284" s="311">
        <v>153</v>
      </c>
      <c r="AH1284" s="305"/>
      <c r="AI1284" s="305"/>
      <c r="AJ1284" s="305"/>
      <c r="AK1284" s="305"/>
    </row>
    <row r="1285" spans="1:37">
      <c r="A1285" s="245"/>
      <c r="B1285" s="245">
        <v>101217</v>
      </c>
      <c r="C1285" s="245" t="s">
        <v>3642</v>
      </c>
      <c r="D1285" s="245" t="s">
        <v>3642</v>
      </c>
      <c r="E1285" s="245" t="s">
        <v>789</v>
      </c>
      <c r="F1285" s="245" t="s">
        <v>3979</v>
      </c>
      <c r="G1285" s="245">
        <v>0</v>
      </c>
      <c r="H1285" s="245">
        <v>0</v>
      </c>
      <c r="I1285" s="245" t="s">
        <v>797</v>
      </c>
      <c r="J1285" s="245">
        <v>74</v>
      </c>
      <c r="K1285" s="245">
        <v>48</v>
      </c>
      <c r="L1285" s="245">
        <v>0</v>
      </c>
      <c r="M1285" s="245">
        <v>0</v>
      </c>
      <c r="N1285" s="245">
        <v>0</v>
      </c>
      <c r="O1285" s="245">
        <v>0</v>
      </c>
      <c r="P1285" s="245">
        <v>0</v>
      </c>
      <c r="Q1285" s="245">
        <v>0</v>
      </c>
      <c r="R1285" s="245" t="str">
        <f t="shared" si="120"/>
        <v>합성보라색공주병 젖소</v>
      </c>
      <c r="S1285" s="303">
        <v>500</v>
      </c>
      <c r="T1285" s="245">
        <v>900000</v>
      </c>
      <c r="U1285" s="245">
        <v>140</v>
      </c>
      <c r="V1285" s="304">
        <v>25</v>
      </c>
      <c r="W1285" s="245">
        <v>5</v>
      </c>
      <c r="X1285" s="245">
        <v>21</v>
      </c>
      <c r="Y1285" s="245">
        <v>21</v>
      </c>
      <c r="Z1285" s="245">
        <v>21</v>
      </c>
      <c r="AA1285" s="245">
        <v>21</v>
      </c>
      <c r="AB1285" s="245">
        <v>21</v>
      </c>
      <c r="AC1285" s="245">
        <v>21</v>
      </c>
      <c r="AD1285" s="245">
        <v>23</v>
      </c>
      <c r="AE1285" s="303">
        <v>57132</v>
      </c>
      <c r="AF1285" s="245">
        <v>14</v>
      </c>
      <c r="AG1285" s="311">
        <v>453</v>
      </c>
      <c r="AH1285" s="305"/>
      <c r="AI1285" s="305"/>
      <c r="AJ1285" s="305"/>
      <c r="AK1285" s="305"/>
    </row>
    <row r="1286" spans="1:37" s="301" customFormat="1">
      <c r="A1286" s="160"/>
      <c r="B1286" s="160">
        <v>101218</v>
      </c>
      <c r="C1286" s="160" t="s">
        <v>3642</v>
      </c>
      <c r="D1286" s="160" t="s">
        <v>3642</v>
      </c>
      <c r="E1286" s="160" t="s">
        <v>789</v>
      </c>
      <c r="F1286" s="160" t="s">
        <v>3980</v>
      </c>
      <c r="G1286" s="160">
        <v>0</v>
      </c>
      <c r="H1286" s="160">
        <v>0</v>
      </c>
      <c r="I1286" s="160" t="s">
        <v>795</v>
      </c>
      <c r="J1286" s="160">
        <v>75</v>
      </c>
      <c r="K1286" s="160">
        <v>49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60">
        <v>0</v>
      </c>
      <c r="R1286" s="160" t="str">
        <f t="shared" si="120"/>
        <v>합성솜사탕 양</v>
      </c>
      <c r="S1286" s="306">
        <v>500</v>
      </c>
      <c r="T1286" s="160">
        <v>600000</v>
      </c>
      <c r="U1286" s="160">
        <v>110</v>
      </c>
      <c r="V1286" s="307">
        <v>25</v>
      </c>
      <c r="W1286" s="160">
        <v>5</v>
      </c>
      <c r="X1286" s="160">
        <v>114</v>
      </c>
      <c r="Y1286" s="160">
        <v>114</v>
      </c>
      <c r="Z1286" s="160">
        <v>114</v>
      </c>
      <c r="AA1286" s="160">
        <v>114</v>
      </c>
      <c r="AB1286" s="160">
        <v>114</v>
      </c>
      <c r="AC1286" s="160">
        <v>114</v>
      </c>
      <c r="AD1286" s="160">
        <v>119</v>
      </c>
      <c r="AE1286" s="306">
        <v>40738</v>
      </c>
      <c r="AF1286" s="160">
        <v>13</v>
      </c>
      <c r="AG1286" s="311">
        <v>319</v>
      </c>
      <c r="AH1286" s="308"/>
      <c r="AI1286" s="308"/>
      <c r="AJ1286" s="308"/>
      <c r="AK1286" s="308"/>
    </row>
    <row r="1287" spans="1:37">
      <c r="A1287" s="160"/>
      <c r="B1287" s="160">
        <v>101219</v>
      </c>
      <c r="C1287" s="160" t="s">
        <v>3642</v>
      </c>
      <c r="D1287" s="160" t="s">
        <v>3642</v>
      </c>
      <c r="E1287" s="160" t="s">
        <v>789</v>
      </c>
      <c r="F1287" s="160" t="s">
        <v>3981</v>
      </c>
      <c r="G1287" s="160">
        <v>0</v>
      </c>
      <c r="H1287" s="160">
        <v>0</v>
      </c>
      <c r="I1287" s="160" t="s">
        <v>797</v>
      </c>
      <c r="J1287" s="160">
        <v>76</v>
      </c>
      <c r="K1287" s="160">
        <v>50</v>
      </c>
      <c r="L1287" s="160">
        <v>0</v>
      </c>
      <c r="M1287" s="160">
        <v>0</v>
      </c>
      <c r="N1287" s="160">
        <v>0</v>
      </c>
      <c r="O1287" s="160">
        <v>0</v>
      </c>
      <c r="P1287" s="160">
        <v>0</v>
      </c>
      <c r="Q1287" s="160">
        <v>0</v>
      </c>
      <c r="R1287" s="160" t="str">
        <f t="shared" si="120"/>
        <v>합성분홍솜사탕 양</v>
      </c>
      <c r="S1287" s="306">
        <v>500</v>
      </c>
      <c r="T1287" s="160">
        <v>1000000</v>
      </c>
      <c r="U1287" s="160">
        <v>130</v>
      </c>
      <c r="V1287" s="307">
        <v>25</v>
      </c>
      <c r="W1287" s="160">
        <v>5</v>
      </c>
      <c r="X1287" s="160">
        <v>119</v>
      </c>
      <c r="Y1287" s="160">
        <v>119</v>
      </c>
      <c r="Z1287" s="160">
        <v>119</v>
      </c>
      <c r="AA1287" s="160">
        <v>119</v>
      </c>
      <c r="AB1287" s="160">
        <v>119</v>
      </c>
      <c r="AC1287" s="160">
        <v>119</v>
      </c>
      <c r="AD1287" s="160">
        <v>120</v>
      </c>
      <c r="AE1287" s="306">
        <v>61107</v>
      </c>
      <c r="AF1287" s="160">
        <v>16</v>
      </c>
      <c r="AG1287" s="311">
        <v>633</v>
      </c>
      <c r="AH1287" s="308"/>
      <c r="AI1287" s="308"/>
      <c r="AJ1287" s="308"/>
      <c r="AK1287" s="308"/>
    </row>
    <row r="1288" spans="1:37">
      <c r="A1288" s="160"/>
      <c r="B1288" s="160">
        <v>101220</v>
      </c>
      <c r="C1288" s="160" t="s">
        <v>3642</v>
      </c>
      <c r="D1288" s="160" t="s">
        <v>3642</v>
      </c>
      <c r="E1288" s="160" t="s">
        <v>789</v>
      </c>
      <c r="F1288" s="160" t="s">
        <v>3982</v>
      </c>
      <c r="G1288" s="160">
        <v>0</v>
      </c>
      <c r="H1288" s="160">
        <v>0</v>
      </c>
      <c r="I1288" s="160" t="s">
        <v>797</v>
      </c>
      <c r="J1288" s="160">
        <v>77</v>
      </c>
      <c r="K1288" s="160">
        <v>51</v>
      </c>
      <c r="L1288" s="160">
        <v>0</v>
      </c>
      <c r="M1288" s="160">
        <v>0</v>
      </c>
      <c r="N1288" s="160">
        <v>0</v>
      </c>
      <c r="O1288" s="160">
        <v>0</v>
      </c>
      <c r="P1288" s="160">
        <v>0</v>
      </c>
      <c r="Q1288" s="160">
        <v>0</v>
      </c>
      <c r="R1288" s="160" t="str">
        <f t="shared" si="120"/>
        <v>합성보라솜사탕 양</v>
      </c>
      <c r="S1288" s="306">
        <v>500</v>
      </c>
      <c r="T1288" s="160">
        <v>2500000</v>
      </c>
      <c r="U1288" s="160">
        <v>150</v>
      </c>
      <c r="V1288" s="307">
        <v>25</v>
      </c>
      <c r="W1288" s="160">
        <v>5</v>
      </c>
      <c r="X1288" s="160">
        <v>120</v>
      </c>
      <c r="Y1288" s="160">
        <v>120</v>
      </c>
      <c r="Z1288" s="160">
        <v>120</v>
      </c>
      <c r="AA1288" s="160">
        <v>120</v>
      </c>
      <c r="AB1288" s="160">
        <v>120</v>
      </c>
      <c r="AC1288" s="160">
        <v>120</v>
      </c>
      <c r="AD1288" s="160">
        <v>121</v>
      </c>
      <c r="AE1288" s="306">
        <v>91660</v>
      </c>
      <c r="AF1288" s="160">
        <v>19</v>
      </c>
      <c r="AG1288" s="311">
        <v>946</v>
      </c>
      <c r="AH1288" s="308"/>
      <c r="AI1288" s="308"/>
      <c r="AJ1288" s="308"/>
      <c r="AK1288" s="308"/>
    </row>
    <row r="1289" spans="1:37" s="301" customFormat="1">
      <c r="A1289" s="245"/>
      <c r="B1289" s="245">
        <v>101221</v>
      </c>
      <c r="C1289" s="245" t="s">
        <v>3642</v>
      </c>
      <c r="D1289" s="245" t="s">
        <v>3642</v>
      </c>
      <c r="E1289" s="245" t="s">
        <v>789</v>
      </c>
      <c r="F1289" s="245" t="s">
        <v>3983</v>
      </c>
      <c r="G1289" s="245">
        <v>0</v>
      </c>
      <c r="H1289" s="245">
        <v>0</v>
      </c>
      <c r="I1289" s="245" t="s">
        <v>797</v>
      </c>
      <c r="J1289" s="245">
        <v>78</v>
      </c>
      <c r="K1289" s="245">
        <v>52</v>
      </c>
      <c r="L1289" s="245">
        <v>0</v>
      </c>
      <c r="M1289" s="245">
        <v>0</v>
      </c>
      <c r="N1289" s="245">
        <v>0</v>
      </c>
      <c r="O1289" s="245">
        <v>0</v>
      </c>
      <c r="P1289" s="245">
        <v>0</v>
      </c>
      <c r="Q1289" s="245">
        <v>0</v>
      </c>
      <c r="R1289" s="245" t="str">
        <f t="shared" si="120"/>
        <v>합성후드 산양</v>
      </c>
      <c r="S1289" s="303">
        <v>500</v>
      </c>
      <c r="T1289" s="245">
        <v>1000000</v>
      </c>
      <c r="U1289" s="245">
        <v>120</v>
      </c>
      <c r="V1289" s="304">
        <v>25</v>
      </c>
      <c r="W1289" s="245">
        <v>5</v>
      </c>
      <c r="X1289" s="245">
        <v>214</v>
      </c>
      <c r="Y1289" s="245">
        <v>214</v>
      </c>
      <c r="Z1289" s="245">
        <v>214</v>
      </c>
      <c r="AA1289" s="245">
        <v>214</v>
      </c>
      <c r="AB1289" s="245">
        <v>214</v>
      </c>
      <c r="AC1289" s="245">
        <v>214</v>
      </c>
      <c r="AD1289" s="245">
        <v>219</v>
      </c>
      <c r="AE1289" s="303">
        <v>65748</v>
      </c>
      <c r="AF1289" s="245">
        <v>17</v>
      </c>
      <c r="AG1289" s="311">
        <v>2515</v>
      </c>
      <c r="AH1289" s="305"/>
      <c r="AI1289" s="305"/>
      <c r="AJ1289" s="305"/>
      <c r="AK1289" s="305"/>
    </row>
    <row r="1290" spans="1:37">
      <c r="A1290" s="245"/>
      <c r="B1290" s="245">
        <v>101222</v>
      </c>
      <c r="C1290" s="245" t="s">
        <v>3642</v>
      </c>
      <c r="D1290" s="245" t="s">
        <v>3642</v>
      </c>
      <c r="E1290" s="245" t="s">
        <v>789</v>
      </c>
      <c r="F1290" s="245" t="s">
        <v>3984</v>
      </c>
      <c r="G1290" s="245">
        <v>0</v>
      </c>
      <c r="H1290" s="245">
        <v>0</v>
      </c>
      <c r="I1290" s="245" t="s">
        <v>797</v>
      </c>
      <c r="J1290" s="245">
        <v>79</v>
      </c>
      <c r="K1290" s="245">
        <v>53</v>
      </c>
      <c r="L1290" s="245">
        <v>0</v>
      </c>
      <c r="M1290" s="245">
        <v>0</v>
      </c>
      <c r="N1290" s="245">
        <v>0</v>
      </c>
      <c r="O1290" s="245">
        <v>0</v>
      </c>
      <c r="P1290" s="245">
        <v>0</v>
      </c>
      <c r="Q1290" s="245">
        <v>0</v>
      </c>
      <c r="R1290" s="245" t="str">
        <f t="shared" si="120"/>
        <v>합성노란후드 산양</v>
      </c>
      <c r="S1290" s="303">
        <v>500</v>
      </c>
      <c r="T1290" s="245">
        <v>2000000</v>
      </c>
      <c r="U1290" s="245">
        <v>140</v>
      </c>
      <c r="V1290" s="304">
        <v>25</v>
      </c>
      <c r="W1290" s="245">
        <v>5</v>
      </c>
      <c r="X1290" s="245">
        <v>219</v>
      </c>
      <c r="Y1290" s="245">
        <v>219</v>
      </c>
      <c r="Z1290" s="245">
        <v>219</v>
      </c>
      <c r="AA1290" s="245">
        <v>219</v>
      </c>
      <c r="AB1290" s="245">
        <v>219</v>
      </c>
      <c r="AC1290" s="245">
        <v>219</v>
      </c>
      <c r="AD1290" s="245">
        <v>220</v>
      </c>
      <c r="AE1290" s="303">
        <v>98622</v>
      </c>
      <c r="AF1290" s="245">
        <v>20</v>
      </c>
      <c r="AG1290" s="311">
        <v>3767</v>
      </c>
      <c r="AH1290" s="305"/>
      <c r="AI1290" s="305"/>
      <c r="AJ1290" s="305"/>
      <c r="AK1290" s="305"/>
    </row>
    <row r="1291" spans="1:37">
      <c r="A1291" s="245"/>
      <c r="B1291" s="245">
        <v>101223</v>
      </c>
      <c r="C1291" s="245" t="s">
        <v>3642</v>
      </c>
      <c r="D1291" s="245" t="s">
        <v>3642</v>
      </c>
      <c r="E1291" s="245" t="s">
        <v>789</v>
      </c>
      <c r="F1291" s="245" t="s">
        <v>3985</v>
      </c>
      <c r="G1291" s="245">
        <v>0</v>
      </c>
      <c r="H1291" s="245">
        <v>0</v>
      </c>
      <c r="I1291" s="245" t="s">
        <v>797</v>
      </c>
      <c r="J1291" s="245">
        <v>80</v>
      </c>
      <c r="K1291" s="245">
        <v>54</v>
      </c>
      <c r="L1291" s="245">
        <v>0</v>
      </c>
      <c r="M1291" s="245">
        <v>0</v>
      </c>
      <c r="N1291" s="245">
        <v>0</v>
      </c>
      <c r="O1291" s="245">
        <v>0</v>
      </c>
      <c r="P1291" s="245">
        <v>0</v>
      </c>
      <c r="Q1291" s="245">
        <v>0</v>
      </c>
      <c r="R1291" s="245" t="str">
        <f t="shared" si="120"/>
        <v>합성파란후드 산양</v>
      </c>
      <c r="S1291" s="303">
        <v>500</v>
      </c>
      <c r="T1291" s="245">
        <v>3500000</v>
      </c>
      <c r="U1291" s="245">
        <v>160</v>
      </c>
      <c r="V1291" s="304">
        <v>25</v>
      </c>
      <c r="W1291" s="245">
        <v>5</v>
      </c>
      <c r="X1291" s="245">
        <v>220</v>
      </c>
      <c r="Y1291" s="245">
        <v>220</v>
      </c>
      <c r="Z1291" s="245">
        <v>220</v>
      </c>
      <c r="AA1291" s="245">
        <v>220</v>
      </c>
      <c r="AB1291" s="245">
        <v>220</v>
      </c>
      <c r="AC1291" s="245">
        <v>220</v>
      </c>
      <c r="AD1291" s="245">
        <v>221</v>
      </c>
      <c r="AE1291" s="303">
        <v>147933</v>
      </c>
      <c r="AF1291" s="245">
        <v>23</v>
      </c>
      <c r="AG1291" s="311">
        <v>5017</v>
      </c>
      <c r="AH1291" s="305"/>
      <c r="AI1291" s="305"/>
      <c r="AJ1291" s="305"/>
      <c r="AK1291" s="305"/>
    </row>
    <row r="1292" spans="1:37" s="631" customFormat="1">
      <c r="A1292" s="632" t="s">
        <v>6865</v>
      </c>
      <c r="B1292" s="632">
        <v>101224</v>
      </c>
      <c r="C1292" s="632" t="s">
        <v>3642</v>
      </c>
      <c r="D1292" s="632" t="s">
        <v>3642</v>
      </c>
      <c r="E1292" s="632" t="s">
        <v>789</v>
      </c>
      <c r="F1292" s="632" t="s">
        <v>6862</v>
      </c>
      <c r="G1292" s="632">
        <v>0</v>
      </c>
      <c r="H1292" s="632">
        <v>0</v>
      </c>
      <c r="I1292" s="632" t="s">
        <v>797</v>
      </c>
      <c r="J1292" s="632">
        <v>80</v>
      </c>
      <c r="K1292" s="632">
        <v>54</v>
      </c>
      <c r="L1292" s="632">
        <v>0</v>
      </c>
      <c r="M1292" s="632">
        <v>0</v>
      </c>
      <c r="N1292" s="632">
        <v>0</v>
      </c>
      <c r="O1292" s="632">
        <v>0</v>
      </c>
      <c r="P1292" s="632">
        <v>0</v>
      </c>
      <c r="Q1292" s="632">
        <v>0</v>
      </c>
      <c r="R1292" s="632" t="str">
        <f t="shared" si="120"/>
        <v>합성얼음냉기 젖소</v>
      </c>
      <c r="S1292" s="633">
        <v>500</v>
      </c>
      <c r="T1292" s="632">
        <v>1300000</v>
      </c>
      <c r="U1292" s="632">
        <v>160</v>
      </c>
      <c r="V1292" s="634">
        <v>25</v>
      </c>
      <c r="W1292" s="632">
        <v>5</v>
      </c>
      <c r="X1292" s="632">
        <v>23</v>
      </c>
      <c r="Y1292" s="632">
        <v>23</v>
      </c>
      <c r="Z1292" s="632">
        <v>23</v>
      </c>
      <c r="AA1292" s="632">
        <v>23</v>
      </c>
      <c r="AB1292" s="632">
        <v>23</v>
      </c>
      <c r="AC1292" s="632">
        <v>23</v>
      </c>
      <c r="AD1292" s="632">
        <v>17</v>
      </c>
      <c r="AE1292" s="633">
        <v>60000</v>
      </c>
      <c r="AF1292" s="632">
        <v>23</v>
      </c>
      <c r="AG1292" s="635">
        <v>5017</v>
      </c>
    </row>
    <row r="1293" spans="1:37" s="631" customFormat="1">
      <c r="A1293" s="632" t="s">
        <v>6865</v>
      </c>
      <c r="B1293" s="632">
        <v>101225</v>
      </c>
      <c r="C1293" s="632" t="s">
        <v>3642</v>
      </c>
      <c r="D1293" s="632" t="s">
        <v>3642</v>
      </c>
      <c r="E1293" s="632" t="s">
        <v>789</v>
      </c>
      <c r="F1293" s="632" t="s">
        <v>6863</v>
      </c>
      <c r="G1293" s="632">
        <v>0</v>
      </c>
      <c r="H1293" s="632">
        <v>0</v>
      </c>
      <c r="I1293" s="632" t="s">
        <v>797</v>
      </c>
      <c r="J1293" s="632">
        <v>80</v>
      </c>
      <c r="K1293" s="632">
        <v>54</v>
      </c>
      <c r="L1293" s="632">
        <v>0</v>
      </c>
      <c r="M1293" s="632">
        <v>0</v>
      </c>
      <c r="N1293" s="632">
        <v>0</v>
      </c>
      <c r="O1293" s="632">
        <v>0</v>
      </c>
      <c r="P1293" s="632">
        <v>0</v>
      </c>
      <c r="Q1293" s="632">
        <v>0</v>
      </c>
      <c r="R1293" s="632" t="str">
        <f t="shared" si="120"/>
        <v>합성별빛털 양</v>
      </c>
      <c r="S1293" s="633">
        <v>500</v>
      </c>
      <c r="T1293" s="632">
        <v>4000000</v>
      </c>
      <c r="U1293" s="632">
        <v>170</v>
      </c>
      <c r="V1293" s="634">
        <v>25</v>
      </c>
      <c r="W1293" s="632">
        <v>5</v>
      </c>
      <c r="X1293" s="632">
        <v>121</v>
      </c>
      <c r="Y1293" s="632">
        <v>121</v>
      </c>
      <c r="Z1293" s="632">
        <v>121</v>
      </c>
      <c r="AA1293" s="632">
        <v>121</v>
      </c>
      <c r="AB1293" s="632">
        <v>121</v>
      </c>
      <c r="AC1293" s="632">
        <v>121</v>
      </c>
      <c r="AD1293" s="632">
        <v>117</v>
      </c>
      <c r="AE1293" s="633">
        <v>100000</v>
      </c>
      <c r="AF1293" s="632">
        <v>23</v>
      </c>
      <c r="AG1293" s="635">
        <v>5017</v>
      </c>
    </row>
    <row r="1294" spans="1:37" s="631" customFormat="1">
      <c r="A1294" s="632" t="s">
        <v>6865</v>
      </c>
      <c r="B1294" s="632">
        <v>101226</v>
      </c>
      <c r="C1294" s="632" t="s">
        <v>3642</v>
      </c>
      <c r="D1294" s="632" t="s">
        <v>3642</v>
      </c>
      <c r="E1294" s="632" t="s">
        <v>789</v>
      </c>
      <c r="F1294" s="632" t="s">
        <v>6864</v>
      </c>
      <c r="G1294" s="632">
        <v>0</v>
      </c>
      <c r="H1294" s="632">
        <v>0</v>
      </c>
      <c r="I1294" s="632" t="s">
        <v>797</v>
      </c>
      <c r="J1294" s="632">
        <v>80</v>
      </c>
      <c r="K1294" s="632">
        <v>54</v>
      </c>
      <c r="L1294" s="632">
        <v>0</v>
      </c>
      <c r="M1294" s="632">
        <v>0</v>
      </c>
      <c r="N1294" s="632">
        <v>0</v>
      </c>
      <c r="O1294" s="632">
        <v>0</v>
      </c>
      <c r="P1294" s="632">
        <v>0</v>
      </c>
      <c r="Q1294" s="632">
        <v>0</v>
      </c>
      <c r="R1294" s="632" t="str">
        <f t="shared" si="120"/>
        <v>합성방울방울 산양</v>
      </c>
      <c r="S1294" s="633">
        <v>500</v>
      </c>
      <c r="T1294" s="632">
        <v>5000000</v>
      </c>
      <c r="U1294" s="632">
        <v>180</v>
      </c>
      <c r="V1294" s="634">
        <v>25</v>
      </c>
      <c r="W1294" s="632">
        <v>5</v>
      </c>
      <c r="X1294" s="632">
        <v>221</v>
      </c>
      <c r="Y1294" s="632">
        <v>221</v>
      </c>
      <c r="Z1294" s="632">
        <v>221</v>
      </c>
      <c r="AA1294" s="632">
        <v>221</v>
      </c>
      <c r="AB1294" s="632">
        <v>221</v>
      </c>
      <c r="AC1294" s="632">
        <v>221</v>
      </c>
      <c r="AD1294" s="632">
        <v>217</v>
      </c>
      <c r="AE1294" s="633">
        <v>160000</v>
      </c>
      <c r="AF1294" s="632">
        <v>23</v>
      </c>
      <c r="AG1294" s="635">
        <v>5017</v>
      </c>
    </row>
    <row r="1295" spans="1:37" s="474" customFormat="1">
      <c r="A1295" s="202"/>
      <c r="B1295" s="202">
        <v>101227</v>
      </c>
      <c r="C1295" s="202" t="s">
        <v>3642</v>
      </c>
      <c r="D1295" s="202" t="s">
        <v>3642</v>
      </c>
      <c r="E1295" s="202" t="s">
        <v>789</v>
      </c>
      <c r="F1295" s="202" t="s">
        <v>6788</v>
      </c>
      <c r="G1295" s="202">
        <v>0</v>
      </c>
      <c r="H1295" s="202">
        <v>0</v>
      </c>
      <c r="I1295" s="202" t="s">
        <v>797</v>
      </c>
      <c r="J1295" s="202">
        <v>81</v>
      </c>
      <c r="K1295" s="202">
        <v>46</v>
      </c>
      <c r="L1295" s="202">
        <v>0</v>
      </c>
      <c r="M1295" s="202">
        <v>0</v>
      </c>
      <c r="N1295" s="202">
        <v>0</v>
      </c>
      <c r="O1295" s="202">
        <v>0</v>
      </c>
      <c r="P1295" s="202">
        <v>0</v>
      </c>
      <c r="Q1295" s="202">
        <v>0</v>
      </c>
      <c r="R1295" s="202" t="str">
        <f t="shared" si="120"/>
        <v>합성패션리더 젖소</v>
      </c>
      <c r="S1295" s="472">
        <v>500</v>
      </c>
      <c r="T1295" s="202">
        <v>350000</v>
      </c>
      <c r="U1295" s="202">
        <v>145</v>
      </c>
      <c r="V1295" s="473">
        <v>25</v>
      </c>
      <c r="W1295" s="202">
        <v>5</v>
      </c>
      <c r="X1295" s="202">
        <v>23</v>
      </c>
      <c r="Y1295" s="202">
        <v>23</v>
      </c>
      <c r="Z1295" s="202">
        <v>23</v>
      </c>
      <c r="AA1295" s="202">
        <v>23</v>
      </c>
      <c r="AB1295" s="615">
        <v>23</v>
      </c>
      <c r="AC1295" s="615">
        <v>23</v>
      </c>
      <c r="AD1295" s="202">
        <v>24</v>
      </c>
      <c r="AE1295" s="357">
        <v>85698</v>
      </c>
      <c r="AF1295" s="202">
        <v>17</v>
      </c>
      <c r="AG1295" s="474">
        <v>1</v>
      </c>
    </row>
    <row r="1296" spans="1:37" s="474" customFormat="1">
      <c r="A1296" s="202"/>
      <c r="B1296" s="615">
        <v>101228</v>
      </c>
      <c r="C1296" s="202" t="s">
        <v>3642</v>
      </c>
      <c r="D1296" s="202" t="s">
        <v>3642</v>
      </c>
      <c r="E1296" s="202" t="s">
        <v>789</v>
      </c>
      <c r="F1296" s="202" t="s">
        <v>6846</v>
      </c>
      <c r="G1296" s="202">
        <v>0</v>
      </c>
      <c r="H1296" s="202">
        <v>0</v>
      </c>
      <c r="I1296" s="202" t="s">
        <v>797</v>
      </c>
      <c r="J1296" s="202">
        <v>82</v>
      </c>
      <c r="K1296" s="202">
        <v>47</v>
      </c>
      <c r="L1296" s="202">
        <v>0</v>
      </c>
      <c r="M1296" s="202">
        <v>0</v>
      </c>
      <c r="N1296" s="202">
        <v>0</v>
      </c>
      <c r="O1296" s="202">
        <v>0</v>
      </c>
      <c r="P1296" s="202">
        <v>0</v>
      </c>
      <c r="Q1296" s="202">
        <v>0</v>
      </c>
      <c r="R1296" s="202" t="str">
        <f t="shared" si="120"/>
        <v>합성보라색패션리더 젖소</v>
      </c>
      <c r="S1296" s="472">
        <v>500</v>
      </c>
      <c r="T1296" s="202">
        <v>500000</v>
      </c>
      <c r="U1296" s="202">
        <f>U1295+5</f>
        <v>150</v>
      </c>
      <c r="V1296" s="473">
        <v>25</v>
      </c>
      <c r="W1296" s="202">
        <v>5</v>
      </c>
      <c r="X1296" s="202">
        <v>24</v>
      </c>
      <c r="Y1296" s="202">
        <v>24</v>
      </c>
      <c r="Z1296" s="202">
        <v>24</v>
      </c>
      <c r="AA1296" s="202">
        <v>24</v>
      </c>
      <c r="AB1296" s="615">
        <v>24</v>
      </c>
      <c r="AC1296" s="615">
        <v>24</v>
      </c>
      <c r="AD1296" s="202">
        <v>25</v>
      </c>
      <c r="AE1296" s="357">
        <v>128547</v>
      </c>
      <c r="AF1296" s="202">
        <v>20</v>
      </c>
      <c r="AG1296" s="474">
        <v>1</v>
      </c>
    </row>
    <row r="1297" spans="1:33" s="474" customFormat="1">
      <c r="A1297" s="202"/>
      <c r="B1297" s="615">
        <v>101229</v>
      </c>
      <c r="C1297" s="202" t="s">
        <v>3642</v>
      </c>
      <c r="D1297" s="202" t="s">
        <v>3642</v>
      </c>
      <c r="E1297" s="202" t="s">
        <v>789</v>
      </c>
      <c r="F1297" s="202" t="s">
        <v>6847</v>
      </c>
      <c r="G1297" s="202">
        <v>0</v>
      </c>
      <c r="H1297" s="202">
        <v>0</v>
      </c>
      <c r="I1297" s="202" t="s">
        <v>797</v>
      </c>
      <c r="J1297" s="202">
        <v>83</v>
      </c>
      <c r="K1297" s="202">
        <v>48</v>
      </c>
      <c r="L1297" s="202">
        <v>0</v>
      </c>
      <c r="M1297" s="202">
        <v>0</v>
      </c>
      <c r="N1297" s="202">
        <v>0</v>
      </c>
      <c r="O1297" s="202">
        <v>0</v>
      </c>
      <c r="P1297" s="202">
        <v>0</v>
      </c>
      <c r="Q1297" s="202">
        <v>0</v>
      </c>
      <c r="R1297" s="202" t="str">
        <f t="shared" si="120"/>
        <v>합성푸른색패션리더 젖소</v>
      </c>
      <c r="S1297" s="472">
        <v>500</v>
      </c>
      <c r="T1297" s="202">
        <v>900000</v>
      </c>
      <c r="U1297" s="202">
        <f>U1296+5</f>
        <v>155</v>
      </c>
      <c r="V1297" s="473">
        <v>25</v>
      </c>
      <c r="W1297" s="202">
        <v>5</v>
      </c>
      <c r="X1297" s="202">
        <v>25</v>
      </c>
      <c r="Y1297" s="202">
        <v>25</v>
      </c>
      <c r="Z1297" s="202">
        <v>25</v>
      </c>
      <c r="AA1297" s="202">
        <v>25</v>
      </c>
      <c r="AB1297" s="615">
        <v>25</v>
      </c>
      <c r="AC1297" s="615">
        <v>25</v>
      </c>
      <c r="AD1297" s="202">
        <v>26</v>
      </c>
      <c r="AE1297" s="357">
        <v>154256</v>
      </c>
      <c r="AF1297" s="202">
        <v>23</v>
      </c>
      <c r="AG1297" s="474">
        <v>1</v>
      </c>
    </row>
    <row r="1298" spans="1:33" s="474" customFormat="1">
      <c r="A1298" s="202"/>
      <c r="B1298" s="615">
        <v>101230</v>
      </c>
      <c r="C1298" s="202" t="s">
        <v>3642</v>
      </c>
      <c r="D1298" s="202" t="s">
        <v>3642</v>
      </c>
      <c r="E1298" s="202" t="s">
        <v>789</v>
      </c>
      <c r="F1298" s="202" t="s">
        <v>6789</v>
      </c>
      <c r="G1298" s="202">
        <v>0</v>
      </c>
      <c r="H1298" s="202">
        <v>0</v>
      </c>
      <c r="I1298" s="202" t="s">
        <v>797</v>
      </c>
      <c r="J1298" s="202">
        <v>84</v>
      </c>
      <c r="K1298" s="202">
        <v>46</v>
      </c>
      <c r="L1298" s="202">
        <v>0</v>
      </c>
      <c r="M1298" s="202">
        <v>0</v>
      </c>
      <c r="N1298" s="202">
        <v>0</v>
      </c>
      <c r="O1298" s="202">
        <v>0</v>
      </c>
      <c r="P1298" s="202">
        <v>0</v>
      </c>
      <c r="Q1298" s="202">
        <v>0</v>
      </c>
      <c r="R1298" s="202" t="str">
        <f t="shared" si="120"/>
        <v>합성폭주족 젖소</v>
      </c>
      <c r="S1298" s="472">
        <v>500</v>
      </c>
      <c r="T1298" s="202">
        <f>T1297*1.3</f>
        <v>1170000</v>
      </c>
      <c r="U1298" s="202">
        <f>U1297+5</f>
        <v>160</v>
      </c>
      <c r="V1298" s="473">
        <v>25</v>
      </c>
      <c r="W1298" s="202">
        <v>5</v>
      </c>
      <c r="X1298" s="202">
        <v>26</v>
      </c>
      <c r="Y1298" s="202">
        <v>26</v>
      </c>
      <c r="Z1298" s="202">
        <v>26</v>
      </c>
      <c r="AA1298" s="202">
        <v>26</v>
      </c>
      <c r="AB1298" s="615">
        <v>26</v>
      </c>
      <c r="AC1298" s="615">
        <v>26</v>
      </c>
      <c r="AD1298" s="202">
        <v>27</v>
      </c>
      <c r="AE1298" s="357">
        <v>185107</v>
      </c>
      <c r="AF1298" s="202">
        <v>26</v>
      </c>
      <c r="AG1298" s="474">
        <v>1</v>
      </c>
    </row>
    <row r="1299" spans="1:33" s="474" customFormat="1">
      <c r="A1299" s="202"/>
      <c r="B1299" s="615">
        <v>101231</v>
      </c>
      <c r="C1299" s="202" t="s">
        <v>3642</v>
      </c>
      <c r="D1299" s="202" t="s">
        <v>3642</v>
      </c>
      <c r="E1299" s="202" t="s">
        <v>789</v>
      </c>
      <c r="F1299" s="202" t="s">
        <v>6848</v>
      </c>
      <c r="G1299" s="202">
        <v>0</v>
      </c>
      <c r="H1299" s="202">
        <v>0</v>
      </c>
      <c r="I1299" s="202" t="s">
        <v>797</v>
      </c>
      <c r="J1299" s="202">
        <v>85</v>
      </c>
      <c r="K1299" s="202">
        <v>47</v>
      </c>
      <c r="L1299" s="202">
        <v>0</v>
      </c>
      <c r="M1299" s="202">
        <v>0</v>
      </c>
      <c r="N1299" s="202">
        <v>0</v>
      </c>
      <c r="O1299" s="202">
        <v>0</v>
      </c>
      <c r="P1299" s="202">
        <v>0</v>
      </c>
      <c r="Q1299" s="202">
        <v>0</v>
      </c>
      <c r="R1299" s="202" t="str">
        <f t="shared" si="120"/>
        <v>합성남색폭주족 젖소</v>
      </c>
      <c r="S1299" s="472">
        <v>500</v>
      </c>
      <c r="T1299" s="202">
        <f>ROUNDUP(T1298*1.3,-4)</f>
        <v>1530000</v>
      </c>
      <c r="U1299" s="202">
        <f>U1298+5</f>
        <v>165</v>
      </c>
      <c r="V1299" s="473">
        <v>25</v>
      </c>
      <c r="W1299" s="202">
        <v>5</v>
      </c>
      <c r="X1299" s="202">
        <v>27</v>
      </c>
      <c r="Y1299" s="202">
        <v>27</v>
      </c>
      <c r="Z1299" s="202">
        <v>27</v>
      </c>
      <c r="AA1299" s="202">
        <v>27</v>
      </c>
      <c r="AB1299" s="615">
        <v>27</v>
      </c>
      <c r="AC1299" s="615">
        <v>27</v>
      </c>
      <c r="AD1299" s="202">
        <v>28</v>
      </c>
      <c r="AE1299" s="357">
        <v>222128</v>
      </c>
      <c r="AF1299" s="202">
        <v>29</v>
      </c>
      <c r="AG1299" s="474">
        <v>1</v>
      </c>
    </row>
    <row r="1300" spans="1:33" s="474" customFormat="1">
      <c r="A1300" s="202"/>
      <c r="B1300" s="615">
        <v>101232</v>
      </c>
      <c r="C1300" s="202" t="s">
        <v>3642</v>
      </c>
      <c r="D1300" s="202" t="s">
        <v>3642</v>
      </c>
      <c r="E1300" s="202" t="s">
        <v>789</v>
      </c>
      <c r="F1300" s="202" t="s">
        <v>6849</v>
      </c>
      <c r="G1300" s="202">
        <v>0</v>
      </c>
      <c r="H1300" s="202">
        <v>0</v>
      </c>
      <c r="I1300" s="202" t="s">
        <v>797</v>
      </c>
      <c r="J1300" s="202">
        <v>86</v>
      </c>
      <c r="K1300" s="202">
        <v>48</v>
      </c>
      <c r="L1300" s="202">
        <v>0</v>
      </c>
      <c r="M1300" s="202">
        <v>0</v>
      </c>
      <c r="N1300" s="202">
        <v>0</v>
      </c>
      <c r="O1300" s="202">
        <v>0</v>
      </c>
      <c r="P1300" s="202">
        <v>0</v>
      </c>
      <c r="Q1300" s="202">
        <v>0</v>
      </c>
      <c r="R1300" s="202" t="str">
        <f t="shared" si="120"/>
        <v>합성갈색폭주족 젖소</v>
      </c>
      <c r="S1300" s="472">
        <v>500</v>
      </c>
      <c r="T1300" s="202">
        <f>ROUNDUP(T1299*1.3,-4)</f>
        <v>1990000</v>
      </c>
      <c r="U1300" s="202">
        <f>U1299+5</f>
        <v>170</v>
      </c>
      <c r="V1300" s="473">
        <v>25</v>
      </c>
      <c r="W1300" s="202">
        <v>5</v>
      </c>
      <c r="X1300" s="202">
        <v>28</v>
      </c>
      <c r="Y1300" s="202">
        <v>28</v>
      </c>
      <c r="Z1300" s="202">
        <v>28</v>
      </c>
      <c r="AA1300" s="202">
        <v>28</v>
      </c>
      <c r="AB1300" s="615">
        <v>28</v>
      </c>
      <c r="AC1300" s="615">
        <v>28</v>
      </c>
      <c r="AD1300" s="202">
        <v>29</v>
      </c>
      <c r="AE1300" s="357">
        <v>266553</v>
      </c>
      <c r="AF1300" s="202">
        <v>32</v>
      </c>
      <c r="AG1300" s="474">
        <v>1</v>
      </c>
    </row>
    <row r="1301" spans="1:33" s="361" customFormat="1">
      <c r="A1301" s="228"/>
      <c r="B1301" s="228">
        <v>101233</v>
      </c>
      <c r="C1301" s="228" t="s">
        <v>3642</v>
      </c>
      <c r="D1301" s="228" t="s">
        <v>3642</v>
      </c>
      <c r="E1301" s="228" t="s">
        <v>789</v>
      </c>
      <c r="F1301" s="228" t="s">
        <v>6790</v>
      </c>
      <c r="G1301" s="228">
        <v>0</v>
      </c>
      <c r="H1301" s="228">
        <v>0</v>
      </c>
      <c r="I1301" s="228" t="s">
        <v>795</v>
      </c>
      <c r="J1301" s="228">
        <v>87</v>
      </c>
      <c r="K1301" s="228">
        <v>49</v>
      </c>
      <c r="L1301" s="228">
        <v>0</v>
      </c>
      <c r="M1301" s="228">
        <v>0</v>
      </c>
      <c r="N1301" s="228">
        <v>0</v>
      </c>
      <c r="O1301" s="228">
        <v>0</v>
      </c>
      <c r="P1301" s="228">
        <v>0</v>
      </c>
      <c r="Q1301" s="228">
        <v>0</v>
      </c>
      <c r="R1301" s="228" t="str">
        <f t="shared" si="120"/>
        <v>합성레이디레이스 양</v>
      </c>
      <c r="S1301" s="226">
        <v>500</v>
      </c>
      <c r="T1301" s="228">
        <v>600000</v>
      </c>
      <c r="U1301" s="228">
        <f>U1288+5</f>
        <v>155</v>
      </c>
      <c r="V1301" s="252">
        <v>25</v>
      </c>
      <c r="W1301" s="228">
        <v>5</v>
      </c>
      <c r="X1301" s="228">
        <v>121</v>
      </c>
      <c r="Y1301" s="228">
        <v>121</v>
      </c>
      <c r="Z1301" s="228">
        <v>121</v>
      </c>
      <c r="AA1301" s="228">
        <v>121</v>
      </c>
      <c r="AB1301" s="616">
        <v>121</v>
      </c>
      <c r="AC1301" s="616">
        <v>121</v>
      </c>
      <c r="AD1301" s="228">
        <v>122</v>
      </c>
      <c r="AE1301" s="357">
        <v>137490</v>
      </c>
      <c r="AF1301" s="228">
        <v>20</v>
      </c>
      <c r="AG1301" s="361">
        <v>1</v>
      </c>
    </row>
    <row r="1302" spans="1:33" s="361" customFormat="1">
      <c r="A1302" s="228"/>
      <c r="B1302" s="616">
        <v>101234</v>
      </c>
      <c r="C1302" s="228" t="s">
        <v>3642</v>
      </c>
      <c r="D1302" s="228" t="s">
        <v>3642</v>
      </c>
      <c r="E1302" s="228" t="s">
        <v>789</v>
      </c>
      <c r="F1302" s="228" t="s">
        <v>6850</v>
      </c>
      <c r="G1302" s="228">
        <v>0</v>
      </c>
      <c r="H1302" s="228">
        <v>0</v>
      </c>
      <c r="I1302" s="228" t="s">
        <v>797</v>
      </c>
      <c r="J1302" s="228">
        <v>88</v>
      </c>
      <c r="K1302" s="228">
        <v>50</v>
      </c>
      <c r="L1302" s="228">
        <v>0</v>
      </c>
      <c r="M1302" s="228">
        <v>0</v>
      </c>
      <c r="N1302" s="228">
        <v>0</v>
      </c>
      <c r="O1302" s="228">
        <v>0</v>
      </c>
      <c r="P1302" s="228">
        <v>0</v>
      </c>
      <c r="Q1302" s="228">
        <v>0</v>
      </c>
      <c r="R1302" s="228" t="str">
        <f t="shared" si="120"/>
        <v>합성하늘색레이디레이스 양</v>
      </c>
      <c r="S1302" s="226">
        <v>500</v>
      </c>
      <c r="T1302" s="228">
        <v>1000000</v>
      </c>
      <c r="U1302" s="228">
        <f>U1301+5</f>
        <v>160</v>
      </c>
      <c r="V1302" s="252">
        <v>25</v>
      </c>
      <c r="W1302" s="228">
        <v>5</v>
      </c>
      <c r="X1302" s="228">
        <v>122</v>
      </c>
      <c r="Y1302" s="228">
        <v>122</v>
      </c>
      <c r="Z1302" s="228">
        <v>122</v>
      </c>
      <c r="AA1302" s="228">
        <v>122</v>
      </c>
      <c r="AB1302" s="616">
        <v>122</v>
      </c>
      <c r="AC1302" s="616">
        <v>122</v>
      </c>
      <c r="AD1302" s="228">
        <v>123</v>
      </c>
      <c r="AE1302" s="357">
        <v>164988</v>
      </c>
      <c r="AF1302" s="228">
        <v>24</v>
      </c>
      <c r="AG1302" s="361">
        <v>1</v>
      </c>
    </row>
    <row r="1303" spans="1:33" s="361" customFormat="1">
      <c r="A1303" s="228"/>
      <c r="B1303" s="616">
        <v>101235</v>
      </c>
      <c r="C1303" s="228" t="s">
        <v>3642</v>
      </c>
      <c r="D1303" s="228" t="s">
        <v>3642</v>
      </c>
      <c r="E1303" s="228" t="s">
        <v>789</v>
      </c>
      <c r="F1303" s="228" t="s">
        <v>6851</v>
      </c>
      <c r="G1303" s="228">
        <v>0</v>
      </c>
      <c r="H1303" s="228">
        <v>0</v>
      </c>
      <c r="I1303" s="228" t="s">
        <v>797</v>
      </c>
      <c r="J1303" s="228">
        <v>89</v>
      </c>
      <c r="K1303" s="228">
        <v>51</v>
      </c>
      <c r="L1303" s="228">
        <v>0</v>
      </c>
      <c r="M1303" s="228">
        <v>0</v>
      </c>
      <c r="N1303" s="228">
        <v>0</v>
      </c>
      <c r="O1303" s="228">
        <v>0</v>
      </c>
      <c r="P1303" s="228">
        <v>0</v>
      </c>
      <c r="Q1303" s="228">
        <v>0</v>
      </c>
      <c r="R1303" s="228" t="str">
        <f t="shared" si="120"/>
        <v>합성연보라레이디레이스 양</v>
      </c>
      <c r="S1303" s="226">
        <v>500</v>
      </c>
      <c r="T1303" s="228">
        <v>2500000</v>
      </c>
      <c r="U1303" s="228">
        <f t="shared" ref="U1303:U1306" si="127">U1302+5</f>
        <v>165</v>
      </c>
      <c r="V1303" s="252">
        <v>25</v>
      </c>
      <c r="W1303" s="228">
        <v>5</v>
      </c>
      <c r="X1303" s="228">
        <v>123</v>
      </c>
      <c r="Y1303" s="228">
        <v>123</v>
      </c>
      <c r="Z1303" s="228">
        <v>123</v>
      </c>
      <c r="AA1303" s="228">
        <v>123</v>
      </c>
      <c r="AB1303" s="616">
        <v>123</v>
      </c>
      <c r="AC1303" s="616">
        <v>123</v>
      </c>
      <c r="AD1303" s="228">
        <v>124</v>
      </c>
      <c r="AE1303" s="357">
        <v>197985</v>
      </c>
      <c r="AF1303" s="228">
        <v>27</v>
      </c>
      <c r="AG1303" s="361">
        <v>1</v>
      </c>
    </row>
    <row r="1304" spans="1:33" s="361" customFormat="1">
      <c r="A1304" s="228"/>
      <c r="B1304" s="616">
        <v>101236</v>
      </c>
      <c r="C1304" s="228" t="s">
        <v>3642</v>
      </c>
      <c r="D1304" s="228" t="s">
        <v>3642</v>
      </c>
      <c r="E1304" s="228" t="s">
        <v>789</v>
      </c>
      <c r="F1304" s="228" t="s">
        <v>6791</v>
      </c>
      <c r="G1304" s="228">
        <v>0</v>
      </c>
      <c r="H1304" s="228">
        <v>0</v>
      </c>
      <c r="I1304" s="228" t="s">
        <v>795</v>
      </c>
      <c r="J1304" s="228">
        <v>90</v>
      </c>
      <c r="K1304" s="228">
        <v>49</v>
      </c>
      <c r="L1304" s="228">
        <v>0</v>
      </c>
      <c r="M1304" s="228">
        <v>0</v>
      </c>
      <c r="N1304" s="228">
        <v>0</v>
      </c>
      <c r="O1304" s="228">
        <v>0</v>
      </c>
      <c r="P1304" s="228">
        <v>0</v>
      </c>
      <c r="Q1304" s="228">
        <v>0</v>
      </c>
      <c r="R1304" s="228" t="str">
        <f t="shared" si="120"/>
        <v>합성럭셔리코트 양</v>
      </c>
      <c r="S1304" s="226">
        <v>500</v>
      </c>
      <c r="T1304" s="202">
        <f>T1303*1.2</f>
        <v>3000000</v>
      </c>
      <c r="U1304" s="228">
        <f t="shared" si="127"/>
        <v>170</v>
      </c>
      <c r="V1304" s="252">
        <v>25</v>
      </c>
      <c r="W1304" s="228">
        <v>5</v>
      </c>
      <c r="X1304" s="228">
        <v>124</v>
      </c>
      <c r="Y1304" s="228">
        <v>124</v>
      </c>
      <c r="Z1304" s="228">
        <v>124</v>
      </c>
      <c r="AA1304" s="228">
        <v>124</v>
      </c>
      <c r="AB1304" s="616">
        <v>124</v>
      </c>
      <c r="AC1304" s="616">
        <v>124</v>
      </c>
      <c r="AD1304" s="228">
        <v>125</v>
      </c>
      <c r="AE1304" s="357">
        <v>237582</v>
      </c>
      <c r="AF1304" s="228">
        <v>30</v>
      </c>
      <c r="AG1304" s="361">
        <v>1</v>
      </c>
    </row>
    <row r="1305" spans="1:33" s="361" customFormat="1">
      <c r="A1305" s="228"/>
      <c r="B1305" s="616">
        <v>101237</v>
      </c>
      <c r="C1305" s="228" t="s">
        <v>3642</v>
      </c>
      <c r="D1305" s="228" t="s">
        <v>3642</v>
      </c>
      <c r="E1305" s="228" t="s">
        <v>789</v>
      </c>
      <c r="F1305" s="228" t="s">
        <v>6852</v>
      </c>
      <c r="G1305" s="228">
        <v>0</v>
      </c>
      <c r="H1305" s="228">
        <v>0</v>
      </c>
      <c r="I1305" s="228" t="s">
        <v>797</v>
      </c>
      <c r="J1305" s="228">
        <v>91</v>
      </c>
      <c r="K1305" s="228">
        <v>50</v>
      </c>
      <c r="L1305" s="228">
        <v>0</v>
      </c>
      <c r="M1305" s="228">
        <v>0</v>
      </c>
      <c r="N1305" s="228">
        <v>0</v>
      </c>
      <c r="O1305" s="228">
        <v>0</v>
      </c>
      <c r="P1305" s="228">
        <v>0</v>
      </c>
      <c r="Q1305" s="228">
        <v>0</v>
      </c>
      <c r="R1305" s="228" t="str">
        <f t="shared" si="120"/>
        <v>합성주황색럭셔리코트 양</v>
      </c>
      <c r="S1305" s="226">
        <v>500</v>
      </c>
      <c r="T1305" s="202">
        <f>ROUNDUP(T1304*1.2,-4)</f>
        <v>3600000</v>
      </c>
      <c r="U1305" s="228">
        <f t="shared" si="127"/>
        <v>175</v>
      </c>
      <c r="V1305" s="252">
        <v>25</v>
      </c>
      <c r="W1305" s="228">
        <v>5</v>
      </c>
      <c r="X1305" s="228">
        <v>125</v>
      </c>
      <c r="Y1305" s="228">
        <v>125</v>
      </c>
      <c r="Z1305" s="228">
        <v>125</v>
      </c>
      <c r="AA1305" s="228">
        <v>125</v>
      </c>
      <c r="AB1305" s="616">
        <v>125</v>
      </c>
      <c r="AC1305" s="616">
        <v>125</v>
      </c>
      <c r="AD1305" s="228">
        <v>126</v>
      </c>
      <c r="AE1305" s="357">
        <v>285098</v>
      </c>
      <c r="AF1305" s="228">
        <v>33</v>
      </c>
      <c r="AG1305" s="361">
        <v>1</v>
      </c>
    </row>
    <row r="1306" spans="1:33" s="361" customFormat="1">
      <c r="A1306" s="228"/>
      <c r="B1306" s="616">
        <v>101238</v>
      </c>
      <c r="C1306" s="228" t="s">
        <v>3642</v>
      </c>
      <c r="D1306" s="228" t="s">
        <v>3642</v>
      </c>
      <c r="E1306" s="228" t="s">
        <v>789</v>
      </c>
      <c r="F1306" s="228" t="s">
        <v>6853</v>
      </c>
      <c r="G1306" s="228">
        <v>0</v>
      </c>
      <c r="H1306" s="228">
        <v>0</v>
      </c>
      <c r="I1306" s="228" t="s">
        <v>797</v>
      </c>
      <c r="J1306" s="228">
        <v>92</v>
      </c>
      <c r="K1306" s="228">
        <v>51</v>
      </c>
      <c r="L1306" s="228">
        <v>0</v>
      </c>
      <c r="M1306" s="228">
        <v>0</v>
      </c>
      <c r="N1306" s="228">
        <v>0</v>
      </c>
      <c r="O1306" s="228">
        <v>0</v>
      </c>
      <c r="P1306" s="228">
        <v>0</v>
      </c>
      <c r="Q1306" s="228">
        <v>0</v>
      </c>
      <c r="R1306" s="228" t="str">
        <f t="shared" si="120"/>
        <v>합성연보라럭셔리코트 양</v>
      </c>
      <c r="S1306" s="226">
        <v>500</v>
      </c>
      <c r="T1306" s="202">
        <f>ROUNDUP(T1305*1.2,-4)</f>
        <v>4320000</v>
      </c>
      <c r="U1306" s="228">
        <f t="shared" si="127"/>
        <v>180</v>
      </c>
      <c r="V1306" s="252">
        <v>25</v>
      </c>
      <c r="W1306" s="228">
        <v>5</v>
      </c>
      <c r="X1306" s="228">
        <v>126</v>
      </c>
      <c r="Y1306" s="228">
        <v>126</v>
      </c>
      <c r="Z1306" s="228">
        <v>126</v>
      </c>
      <c r="AA1306" s="228">
        <v>126</v>
      </c>
      <c r="AB1306" s="616">
        <v>126</v>
      </c>
      <c r="AC1306" s="616">
        <v>126</v>
      </c>
      <c r="AD1306" s="228">
        <v>127</v>
      </c>
      <c r="AE1306" s="357">
        <v>342117</v>
      </c>
      <c r="AF1306" s="228">
        <v>36</v>
      </c>
      <c r="AG1306" s="361">
        <v>1</v>
      </c>
    </row>
    <row r="1307" spans="1:33" s="478" customFormat="1">
      <c r="A1307" s="475"/>
      <c r="B1307" s="475">
        <v>101239</v>
      </c>
      <c r="C1307" s="475" t="s">
        <v>3642</v>
      </c>
      <c r="D1307" s="475" t="s">
        <v>3642</v>
      </c>
      <c r="E1307" s="475" t="s">
        <v>789</v>
      </c>
      <c r="F1307" s="475" t="s">
        <v>6792</v>
      </c>
      <c r="G1307" s="475">
        <v>0</v>
      </c>
      <c r="H1307" s="475">
        <v>0</v>
      </c>
      <c r="I1307" s="475" t="s">
        <v>797</v>
      </c>
      <c r="J1307" s="475">
        <v>93</v>
      </c>
      <c r="K1307" s="475">
        <v>52</v>
      </c>
      <c r="L1307" s="475">
        <v>0</v>
      </c>
      <c r="M1307" s="475">
        <v>0</v>
      </c>
      <c r="N1307" s="475">
        <v>0</v>
      </c>
      <c r="O1307" s="475">
        <v>0</v>
      </c>
      <c r="P1307" s="475">
        <v>0</v>
      </c>
      <c r="Q1307" s="475">
        <v>0</v>
      </c>
      <c r="R1307" s="475" t="str">
        <f t="shared" si="120"/>
        <v>합성거친털 산양</v>
      </c>
      <c r="S1307" s="476">
        <v>500</v>
      </c>
      <c r="T1307" s="475">
        <v>1000000</v>
      </c>
      <c r="U1307" s="475">
        <v>165</v>
      </c>
      <c r="V1307" s="477">
        <v>25</v>
      </c>
      <c r="W1307" s="475">
        <v>5</v>
      </c>
      <c r="X1307" s="475">
        <v>221</v>
      </c>
      <c r="Y1307" s="475">
        <v>221</v>
      </c>
      <c r="Z1307" s="475">
        <v>221</v>
      </c>
      <c r="AA1307" s="475">
        <v>221</v>
      </c>
      <c r="AB1307" s="630">
        <v>221</v>
      </c>
      <c r="AC1307" s="630">
        <v>221</v>
      </c>
      <c r="AD1307" s="475">
        <v>222</v>
      </c>
      <c r="AE1307" s="357">
        <v>177519</v>
      </c>
      <c r="AF1307" s="475">
        <v>25</v>
      </c>
      <c r="AG1307" s="478">
        <v>1</v>
      </c>
    </row>
    <row r="1308" spans="1:33" s="478" customFormat="1">
      <c r="A1308" s="475"/>
      <c r="B1308" s="630">
        <v>101240</v>
      </c>
      <c r="C1308" s="475" t="s">
        <v>3642</v>
      </c>
      <c r="D1308" s="475" t="s">
        <v>3642</v>
      </c>
      <c r="E1308" s="475" t="s">
        <v>789</v>
      </c>
      <c r="F1308" s="475" t="s">
        <v>6854</v>
      </c>
      <c r="G1308" s="475">
        <v>0</v>
      </c>
      <c r="H1308" s="475">
        <v>0</v>
      </c>
      <c r="I1308" s="475" t="s">
        <v>797</v>
      </c>
      <c r="J1308" s="475">
        <v>94</v>
      </c>
      <c r="K1308" s="475">
        <v>53</v>
      </c>
      <c r="L1308" s="475">
        <v>0</v>
      </c>
      <c r="M1308" s="475">
        <v>0</v>
      </c>
      <c r="N1308" s="475">
        <v>0</v>
      </c>
      <c r="O1308" s="475">
        <v>0</v>
      </c>
      <c r="P1308" s="475">
        <v>0</v>
      </c>
      <c r="Q1308" s="475">
        <v>0</v>
      </c>
      <c r="R1308" s="475" t="str">
        <f t="shared" si="120"/>
        <v>합성노란털거친털 산양</v>
      </c>
      <c r="S1308" s="476">
        <v>500</v>
      </c>
      <c r="T1308" s="475">
        <v>2000000</v>
      </c>
      <c r="U1308" s="475">
        <f>U1307+5</f>
        <v>170</v>
      </c>
      <c r="V1308" s="477">
        <v>25</v>
      </c>
      <c r="W1308" s="475">
        <v>5</v>
      </c>
      <c r="X1308" s="475">
        <v>222</v>
      </c>
      <c r="Y1308" s="475">
        <v>222</v>
      </c>
      <c r="Z1308" s="475">
        <v>222</v>
      </c>
      <c r="AA1308" s="475">
        <v>222</v>
      </c>
      <c r="AB1308" s="630">
        <v>222</v>
      </c>
      <c r="AC1308" s="630">
        <v>222</v>
      </c>
      <c r="AD1308" s="475">
        <v>223</v>
      </c>
      <c r="AE1308" s="357">
        <v>213022</v>
      </c>
      <c r="AF1308" s="475">
        <v>28</v>
      </c>
      <c r="AG1308" s="478">
        <v>1</v>
      </c>
    </row>
    <row r="1309" spans="1:33" s="478" customFormat="1">
      <c r="A1309" s="475"/>
      <c r="B1309" s="630">
        <v>101241</v>
      </c>
      <c r="C1309" s="475" t="s">
        <v>3642</v>
      </c>
      <c r="D1309" s="475" t="s">
        <v>3642</v>
      </c>
      <c r="E1309" s="475" t="s">
        <v>789</v>
      </c>
      <c r="F1309" s="475" t="s">
        <v>6855</v>
      </c>
      <c r="G1309" s="475">
        <v>0</v>
      </c>
      <c r="H1309" s="475">
        <v>0</v>
      </c>
      <c r="I1309" s="475" t="s">
        <v>797</v>
      </c>
      <c r="J1309" s="475">
        <v>95</v>
      </c>
      <c r="K1309" s="475">
        <v>54</v>
      </c>
      <c r="L1309" s="475">
        <v>0</v>
      </c>
      <c r="M1309" s="475">
        <v>0</v>
      </c>
      <c r="N1309" s="475">
        <v>0</v>
      </c>
      <c r="O1309" s="475">
        <v>0</v>
      </c>
      <c r="P1309" s="475">
        <v>0</v>
      </c>
      <c r="Q1309" s="475">
        <v>0</v>
      </c>
      <c r="R1309" s="475" t="str">
        <f t="shared" si="120"/>
        <v>합성푸른털거친털 산양</v>
      </c>
      <c r="S1309" s="476">
        <v>500</v>
      </c>
      <c r="T1309" s="475">
        <v>3500000</v>
      </c>
      <c r="U1309" s="475">
        <f t="shared" ref="U1309:U1312" si="128">U1308+5</f>
        <v>175</v>
      </c>
      <c r="V1309" s="477">
        <v>25</v>
      </c>
      <c r="W1309" s="475">
        <v>5</v>
      </c>
      <c r="X1309" s="475">
        <v>223</v>
      </c>
      <c r="Y1309" s="475">
        <v>223</v>
      </c>
      <c r="Z1309" s="475">
        <v>223</v>
      </c>
      <c r="AA1309" s="475">
        <v>223</v>
      </c>
      <c r="AB1309" s="630">
        <v>223</v>
      </c>
      <c r="AC1309" s="630">
        <v>223</v>
      </c>
      <c r="AD1309" s="475">
        <v>224</v>
      </c>
      <c r="AE1309" s="357">
        <v>255626</v>
      </c>
      <c r="AF1309" s="475">
        <v>31</v>
      </c>
      <c r="AG1309" s="478">
        <v>1</v>
      </c>
    </row>
    <row r="1310" spans="1:33" s="478" customFormat="1">
      <c r="A1310" s="475"/>
      <c r="B1310" s="630">
        <v>101242</v>
      </c>
      <c r="C1310" s="475" t="s">
        <v>3642</v>
      </c>
      <c r="D1310" s="475" t="s">
        <v>3642</v>
      </c>
      <c r="E1310" s="475" t="s">
        <v>789</v>
      </c>
      <c r="F1310" s="475" t="s">
        <v>6793</v>
      </c>
      <c r="G1310" s="475">
        <v>0</v>
      </c>
      <c r="H1310" s="475">
        <v>0</v>
      </c>
      <c r="I1310" s="475" t="s">
        <v>797</v>
      </c>
      <c r="J1310" s="475">
        <v>96</v>
      </c>
      <c r="K1310" s="475">
        <v>52</v>
      </c>
      <c r="L1310" s="475">
        <v>0</v>
      </c>
      <c r="M1310" s="475">
        <v>0</v>
      </c>
      <c r="N1310" s="475">
        <v>0</v>
      </c>
      <c r="O1310" s="475">
        <v>0</v>
      </c>
      <c r="P1310" s="475">
        <v>0</v>
      </c>
      <c r="Q1310" s="475">
        <v>0</v>
      </c>
      <c r="R1310" s="475" t="str">
        <f t="shared" si="120"/>
        <v>합성불꽃털 산양</v>
      </c>
      <c r="S1310" s="476">
        <v>500</v>
      </c>
      <c r="T1310" s="202">
        <f>T1309*1.15</f>
        <v>4024999.9999999995</v>
      </c>
      <c r="U1310" s="475">
        <f t="shared" si="128"/>
        <v>180</v>
      </c>
      <c r="V1310" s="477">
        <v>25</v>
      </c>
      <c r="W1310" s="475">
        <v>5</v>
      </c>
      <c r="X1310" s="475">
        <v>224</v>
      </c>
      <c r="Y1310" s="475">
        <v>224</v>
      </c>
      <c r="Z1310" s="475">
        <v>224</v>
      </c>
      <c r="AA1310" s="475">
        <v>224</v>
      </c>
      <c r="AB1310" s="630">
        <v>224</v>
      </c>
      <c r="AC1310" s="630">
        <v>224</v>
      </c>
      <c r="AD1310" s="475">
        <v>225</v>
      </c>
      <c r="AE1310" s="357">
        <v>306751</v>
      </c>
      <c r="AF1310" s="475">
        <v>34</v>
      </c>
      <c r="AG1310" s="478">
        <v>1</v>
      </c>
    </row>
    <row r="1311" spans="1:33" s="478" customFormat="1">
      <c r="A1311" s="475"/>
      <c r="B1311" s="630">
        <v>101243</v>
      </c>
      <c r="C1311" s="475" t="s">
        <v>3642</v>
      </c>
      <c r="D1311" s="475" t="s">
        <v>3642</v>
      </c>
      <c r="E1311" s="475" t="s">
        <v>789</v>
      </c>
      <c r="F1311" s="475" t="s">
        <v>6856</v>
      </c>
      <c r="G1311" s="475">
        <v>0</v>
      </c>
      <c r="H1311" s="475">
        <v>0</v>
      </c>
      <c r="I1311" s="475" t="s">
        <v>797</v>
      </c>
      <c r="J1311" s="475">
        <v>97</v>
      </c>
      <c r="K1311" s="475">
        <v>53</v>
      </c>
      <c r="L1311" s="475">
        <v>0</v>
      </c>
      <c r="M1311" s="475">
        <v>0</v>
      </c>
      <c r="N1311" s="475">
        <v>0</v>
      </c>
      <c r="O1311" s="475">
        <v>0</v>
      </c>
      <c r="P1311" s="475">
        <v>0</v>
      </c>
      <c r="Q1311" s="475">
        <v>0</v>
      </c>
      <c r="R1311" s="475" t="str">
        <f t="shared" si="120"/>
        <v>합성푸른색불꽃털 산양</v>
      </c>
      <c r="S1311" s="476">
        <v>500</v>
      </c>
      <c r="T1311" s="202">
        <f>ROUNDUP(T1310*1.15,-4)</f>
        <v>4630000</v>
      </c>
      <c r="U1311" s="475">
        <f t="shared" si="128"/>
        <v>185</v>
      </c>
      <c r="V1311" s="477">
        <v>25</v>
      </c>
      <c r="W1311" s="475">
        <v>5</v>
      </c>
      <c r="X1311" s="475">
        <v>225</v>
      </c>
      <c r="Y1311" s="475">
        <v>225</v>
      </c>
      <c r="Z1311" s="475">
        <v>225</v>
      </c>
      <c r="AA1311" s="475">
        <v>225</v>
      </c>
      <c r="AB1311" s="630">
        <v>225</v>
      </c>
      <c r="AC1311" s="630">
        <v>225</v>
      </c>
      <c r="AD1311" s="475">
        <v>226</v>
      </c>
      <c r="AE1311" s="357">
        <v>368101</v>
      </c>
      <c r="AF1311" s="475">
        <v>37</v>
      </c>
      <c r="AG1311" s="478">
        <v>1</v>
      </c>
    </row>
    <row r="1312" spans="1:33" s="478" customFormat="1">
      <c r="A1312" s="475"/>
      <c r="B1312" s="630">
        <v>101244</v>
      </c>
      <c r="C1312" s="475" t="s">
        <v>3642</v>
      </c>
      <c r="D1312" s="475" t="s">
        <v>3642</v>
      </c>
      <c r="E1312" s="475" t="s">
        <v>789</v>
      </c>
      <c r="F1312" s="475" t="s">
        <v>6857</v>
      </c>
      <c r="G1312" s="475">
        <v>0</v>
      </c>
      <c r="H1312" s="475">
        <v>0</v>
      </c>
      <c r="I1312" s="475" t="s">
        <v>797</v>
      </c>
      <c r="J1312" s="475">
        <v>98</v>
      </c>
      <c r="K1312" s="475">
        <v>54</v>
      </c>
      <c r="L1312" s="475">
        <v>0</v>
      </c>
      <c r="M1312" s="475">
        <v>0</v>
      </c>
      <c r="N1312" s="475">
        <v>0</v>
      </c>
      <c r="O1312" s="475">
        <v>0</v>
      </c>
      <c r="P1312" s="475">
        <v>0</v>
      </c>
      <c r="Q1312" s="475">
        <v>0</v>
      </c>
      <c r="R1312" s="475" t="str">
        <f t="shared" si="120"/>
        <v>합성초록색불꽃털 산양</v>
      </c>
      <c r="S1312" s="476">
        <v>500</v>
      </c>
      <c r="T1312" s="202">
        <f>ROUNDUP(T1311*1.15,-4)</f>
        <v>5330000</v>
      </c>
      <c r="U1312" s="475">
        <f t="shared" si="128"/>
        <v>190</v>
      </c>
      <c r="V1312" s="477">
        <v>25</v>
      </c>
      <c r="W1312" s="475">
        <v>5</v>
      </c>
      <c r="X1312" s="475">
        <v>226</v>
      </c>
      <c r="Y1312" s="475">
        <v>226</v>
      </c>
      <c r="Z1312" s="475">
        <v>226</v>
      </c>
      <c r="AA1312" s="475">
        <v>226</v>
      </c>
      <c r="AB1312" s="630">
        <v>226</v>
      </c>
      <c r="AC1312" s="630">
        <v>226</v>
      </c>
      <c r="AD1312" s="475">
        <v>227</v>
      </c>
      <c r="AE1312" s="357">
        <v>441721</v>
      </c>
      <c r="AF1312" s="475">
        <v>40</v>
      </c>
      <c r="AG1312" s="478">
        <v>1</v>
      </c>
    </row>
    <row r="1313" spans="1:37" s="327" customFormat="1">
      <c r="A1313" s="320" t="s">
        <v>4118</v>
      </c>
      <c r="B1313" s="320"/>
      <c r="C1313" s="320"/>
      <c r="D1313" s="320"/>
      <c r="E1313" s="320"/>
      <c r="F1313" s="320"/>
      <c r="G1313" s="320"/>
      <c r="H1313" s="320"/>
      <c r="I1313" s="320"/>
      <c r="J1313" s="320"/>
      <c r="K1313" s="320"/>
      <c r="L1313" s="320"/>
      <c r="M1313" s="320"/>
      <c r="N1313" s="320"/>
      <c r="O1313" s="320"/>
      <c r="P1313" s="320"/>
      <c r="Q1313" s="320"/>
      <c r="R1313" s="320"/>
      <c r="S1313" s="320"/>
      <c r="T1313" s="320" t="s">
        <v>4119</v>
      </c>
      <c r="U1313" s="320" t="s">
        <v>4120</v>
      </c>
      <c r="V1313" s="320"/>
      <c r="W1313" s="320"/>
      <c r="X1313" s="320"/>
      <c r="Y1313" s="320"/>
      <c r="Z1313" s="320"/>
      <c r="AA1313" s="320"/>
      <c r="AB1313" s="320"/>
      <c r="AC1313" s="320"/>
      <c r="AD1313" s="320"/>
      <c r="AE1313" s="320"/>
      <c r="AF1313" s="320"/>
      <c r="AG1313" s="320"/>
      <c r="AH1313" s="320"/>
      <c r="AI1313" s="320"/>
      <c r="AJ1313" s="350"/>
      <c r="AK1313" s="350"/>
    </row>
    <row r="1314" spans="1:37" s="327" customFormat="1">
      <c r="A1314" s="157" t="s">
        <v>4170</v>
      </c>
      <c r="B1314" s="157" t="s">
        <v>687</v>
      </c>
      <c r="C1314" s="157" t="s">
        <v>471</v>
      </c>
      <c r="D1314" s="157" t="s">
        <v>710</v>
      </c>
      <c r="E1314" s="157" t="s">
        <v>711</v>
      </c>
      <c r="F1314" s="157" t="s">
        <v>712</v>
      </c>
      <c r="G1314" s="157" t="s">
        <v>713</v>
      </c>
      <c r="H1314" s="157" t="s">
        <v>714</v>
      </c>
      <c r="I1314" s="157" t="s">
        <v>892</v>
      </c>
      <c r="J1314" s="157" t="s">
        <v>715</v>
      </c>
      <c r="K1314" s="157" t="s">
        <v>716</v>
      </c>
      <c r="L1314" s="157" t="s">
        <v>717</v>
      </c>
      <c r="M1314" s="157" t="s">
        <v>718</v>
      </c>
      <c r="N1314" s="157" t="s">
        <v>719</v>
      </c>
      <c r="O1314" s="157" t="s">
        <v>720</v>
      </c>
      <c r="P1314" s="157" t="s">
        <v>721</v>
      </c>
      <c r="Q1314" s="157" t="s">
        <v>722</v>
      </c>
      <c r="R1314" s="157" t="s">
        <v>864</v>
      </c>
      <c r="S1314" s="157" t="s">
        <v>3546</v>
      </c>
      <c r="T1314" s="157" t="s">
        <v>4121</v>
      </c>
      <c r="U1314" s="157" t="s">
        <v>4122</v>
      </c>
      <c r="V1314" s="157"/>
      <c r="W1314" s="157"/>
      <c r="X1314" s="157"/>
      <c r="Y1314" s="157"/>
      <c r="Z1314" s="157"/>
      <c r="AA1314" s="157"/>
      <c r="AB1314" s="157"/>
      <c r="AC1314" s="157"/>
      <c r="AD1314" s="157"/>
      <c r="AE1314" s="157"/>
      <c r="AF1314" s="157"/>
      <c r="AG1314" s="157"/>
      <c r="AH1314" s="157"/>
      <c r="AI1314" s="157"/>
      <c r="AJ1314" s="350"/>
      <c r="AK1314" s="350"/>
    </row>
    <row r="1315" spans="1:37" s="327" customFormat="1">
      <c r="B1315" s="327">
        <v>102100</v>
      </c>
      <c r="C1315" s="327" t="s">
        <v>4123</v>
      </c>
      <c r="D1315" s="327" t="s">
        <v>4123</v>
      </c>
      <c r="E1315" s="327" t="s">
        <v>4125</v>
      </c>
      <c r="F1315" s="327" t="s">
        <v>4126</v>
      </c>
      <c r="G1315" s="327">
        <v>0</v>
      </c>
      <c r="H1315" s="327">
        <v>0</v>
      </c>
      <c r="I1315" s="327" t="s">
        <v>4127</v>
      </c>
      <c r="J1315" s="327">
        <v>0</v>
      </c>
      <c r="K1315" s="327">
        <v>-1</v>
      </c>
      <c r="L1315" s="327">
        <v>0</v>
      </c>
      <c r="M1315" s="327">
        <v>0</v>
      </c>
      <c r="N1315" s="327">
        <v>100</v>
      </c>
      <c r="O1315" s="327">
        <v>0</v>
      </c>
      <c r="P1315" s="327">
        <v>0</v>
      </c>
      <c r="Q1315" s="327">
        <v>0</v>
      </c>
      <c r="R1315" s="327" t="s">
        <v>4128</v>
      </c>
      <c r="S1315" s="327">
        <v>0</v>
      </c>
      <c r="T1315" s="327">
        <v>15</v>
      </c>
      <c r="U1315" s="327">
        <v>1</v>
      </c>
    </row>
    <row r="1316" spans="1:37" s="327" customFormat="1">
      <c r="B1316" s="327">
        <v>102101</v>
      </c>
      <c r="C1316" s="327" t="s">
        <v>4129</v>
      </c>
      <c r="D1316" s="327" t="s">
        <v>4129</v>
      </c>
      <c r="E1316" s="327" t="s">
        <v>4130</v>
      </c>
      <c r="F1316" s="327" t="s">
        <v>4131</v>
      </c>
      <c r="G1316" s="327">
        <v>0</v>
      </c>
      <c r="H1316" s="327">
        <v>0</v>
      </c>
      <c r="I1316" s="327" t="s">
        <v>4132</v>
      </c>
      <c r="J1316" s="327">
        <v>0</v>
      </c>
      <c r="K1316" s="327">
        <v>-1</v>
      </c>
      <c r="L1316" s="327">
        <v>0</v>
      </c>
      <c r="M1316" s="327">
        <v>0</v>
      </c>
      <c r="N1316" s="327">
        <v>200</v>
      </c>
      <c r="O1316" s="327">
        <v>0</v>
      </c>
      <c r="P1316" s="327">
        <v>0</v>
      </c>
      <c r="Q1316" s="327">
        <v>0</v>
      </c>
      <c r="R1316" s="327" t="s">
        <v>4133</v>
      </c>
      <c r="S1316" s="327">
        <v>0</v>
      </c>
      <c r="T1316" s="327">
        <v>30</v>
      </c>
      <c r="U1316" s="327">
        <v>1</v>
      </c>
    </row>
    <row r="1317" spans="1:37" s="327" customFormat="1">
      <c r="B1317" s="327">
        <v>102102</v>
      </c>
      <c r="C1317" s="327" t="s">
        <v>4129</v>
      </c>
      <c r="D1317" s="327" t="s">
        <v>4129</v>
      </c>
      <c r="E1317" s="327" t="s">
        <v>4130</v>
      </c>
      <c r="F1317" s="327" t="s">
        <v>4134</v>
      </c>
      <c r="G1317" s="327">
        <v>0</v>
      </c>
      <c r="H1317" s="327">
        <v>0</v>
      </c>
      <c r="I1317" s="327" t="s">
        <v>4132</v>
      </c>
      <c r="J1317" s="327">
        <v>0</v>
      </c>
      <c r="K1317" s="327">
        <v>-1</v>
      </c>
      <c r="L1317" s="327">
        <v>0</v>
      </c>
      <c r="M1317" s="327">
        <v>0</v>
      </c>
      <c r="N1317" s="327">
        <v>400</v>
      </c>
      <c r="O1317" s="327">
        <v>0</v>
      </c>
      <c r="P1317" s="327">
        <v>0</v>
      </c>
      <c r="Q1317" s="327">
        <v>0</v>
      </c>
      <c r="R1317" s="327" t="s">
        <v>4135</v>
      </c>
      <c r="S1317" s="327">
        <v>0</v>
      </c>
      <c r="T1317" s="327">
        <v>60</v>
      </c>
      <c r="U1317" s="327">
        <v>2</v>
      </c>
    </row>
    <row r="1318" spans="1:37" s="327" customFormat="1">
      <c r="B1318" s="327">
        <v>102103</v>
      </c>
      <c r="C1318" s="327" t="s">
        <v>4129</v>
      </c>
      <c r="D1318" s="327" t="s">
        <v>4129</v>
      </c>
      <c r="E1318" s="327" t="s">
        <v>4130</v>
      </c>
      <c r="F1318" s="327" t="s">
        <v>4136</v>
      </c>
      <c r="G1318" s="327">
        <v>0</v>
      </c>
      <c r="H1318" s="327">
        <v>0</v>
      </c>
      <c r="I1318" s="327" t="s">
        <v>4137</v>
      </c>
      <c r="J1318" s="327">
        <v>0</v>
      </c>
      <c r="K1318" s="327">
        <v>-1</v>
      </c>
      <c r="L1318" s="327">
        <v>0</v>
      </c>
      <c r="M1318" s="327">
        <v>0</v>
      </c>
      <c r="N1318" s="327">
        <v>800</v>
      </c>
      <c r="O1318" s="327">
        <v>0</v>
      </c>
      <c r="P1318" s="327">
        <v>0</v>
      </c>
      <c r="Q1318" s="327">
        <v>0</v>
      </c>
      <c r="R1318" s="327" t="s">
        <v>4138</v>
      </c>
      <c r="S1318" s="327">
        <v>0</v>
      </c>
      <c r="T1318" s="327">
        <v>120</v>
      </c>
      <c r="U1318" s="327">
        <v>4</v>
      </c>
    </row>
    <row r="1319" spans="1:37" s="327" customFormat="1">
      <c r="B1319" s="327">
        <v>102104</v>
      </c>
      <c r="C1319" s="327" t="s">
        <v>4129</v>
      </c>
      <c r="D1319" s="327" t="s">
        <v>4129</v>
      </c>
      <c r="E1319" s="327" t="s">
        <v>4130</v>
      </c>
      <c r="F1319" s="327" t="s">
        <v>4139</v>
      </c>
      <c r="G1319" s="327">
        <v>0</v>
      </c>
      <c r="H1319" s="327">
        <v>0</v>
      </c>
      <c r="I1319" s="327" t="s">
        <v>4140</v>
      </c>
      <c r="J1319" s="327">
        <v>0</v>
      </c>
      <c r="K1319" s="327">
        <v>-1</v>
      </c>
      <c r="L1319" s="327">
        <v>0</v>
      </c>
      <c r="M1319" s="327">
        <v>0</v>
      </c>
      <c r="N1319" s="327">
        <v>0</v>
      </c>
      <c r="O1319" s="327">
        <v>15</v>
      </c>
      <c r="P1319" s="327">
        <v>0</v>
      </c>
      <c r="Q1319" s="327">
        <v>0</v>
      </c>
      <c r="R1319" s="327" t="s">
        <v>4141</v>
      </c>
      <c r="S1319" s="327">
        <v>0</v>
      </c>
      <c r="T1319" s="327">
        <v>600</v>
      </c>
      <c r="U1319" s="327">
        <v>50</v>
      </c>
    </row>
    <row r="1320" spans="1:37" s="327" customFormat="1">
      <c r="A1320" s="320" t="s">
        <v>4142</v>
      </c>
      <c r="B1320" s="320"/>
      <c r="C1320" s="320"/>
      <c r="D1320" s="320"/>
      <c r="E1320" s="320"/>
      <c r="F1320" s="320"/>
      <c r="G1320" s="320"/>
      <c r="H1320" s="320"/>
      <c r="I1320" s="320"/>
      <c r="J1320" s="320"/>
      <c r="K1320" s="320"/>
      <c r="L1320" s="320"/>
      <c r="M1320" s="320"/>
      <c r="N1320" s="320"/>
      <c r="O1320" s="320"/>
      <c r="P1320" s="320"/>
      <c r="Q1320" s="320"/>
      <c r="R1320" s="320"/>
      <c r="S1320" s="320"/>
      <c r="T1320" s="320"/>
      <c r="U1320" s="320"/>
      <c r="V1320" s="320"/>
      <c r="W1320" s="320"/>
      <c r="X1320" s="320"/>
      <c r="Y1320" s="320"/>
      <c r="Z1320" s="320"/>
      <c r="AA1320" s="320"/>
      <c r="AB1320" s="320"/>
      <c r="AC1320" s="320"/>
      <c r="AD1320" s="320"/>
      <c r="AE1320" s="320"/>
      <c r="AF1320" s="320"/>
      <c r="AG1320" s="320"/>
      <c r="AH1320" s="320"/>
      <c r="AI1320" s="320"/>
      <c r="AJ1320" s="350"/>
      <c r="AK1320" s="350"/>
    </row>
    <row r="1321" spans="1:37" s="327" customFormat="1">
      <c r="A1321" s="157" t="s">
        <v>4169</v>
      </c>
      <c r="B1321" s="157" t="s">
        <v>687</v>
      </c>
      <c r="C1321" s="157" t="s">
        <v>471</v>
      </c>
      <c r="D1321" s="157" t="s">
        <v>710</v>
      </c>
      <c r="E1321" s="157" t="s">
        <v>711</v>
      </c>
      <c r="F1321" s="157" t="s">
        <v>712</v>
      </c>
      <c r="G1321" s="157" t="s">
        <v>713</v>
      </c>
      <c r="H1321" s="157" t="s">
        <v>714</v>
      </c>
      <c r="I1321" s="157" t="s">
        <v>892</v>
      </c>
      <c r="J1321" s="157" t="s">
        <v>715</v>
      </c>
      <c r="K1321" s="157" t="s">
        <v>716</v>
      </c>
      <c r="L1321" s="157" t="s">
        <v>717</v>
      </c>
      <c r="M1321" s="157" t="s">
        <v>718</v>
      </c>
      <c r="N1321" s="157" t="s">
        <v>719</v>
      </c>
      <c r="O1321" s="157" t="s">
        <v>720</v>
      </c>
      <c r="P1321" s="157" t="s">
        <v>721</v>
      </c>
      <c r="Q1321" s="157" t="s">
        <v>722</v>
      </c>
      <c r="R1321" s="157" t="s">
        <v>864</v>
      </c>
      <c r="S1321" s="157" t="s">
        <v>3546</v>
      </c>
      <c r="T1321" s="157" t="s">
        <v>4143</v>
      </c>
      <c r="U1321" s="157"/>
      <c r="V1321" s="157"/>
      <c r="W1321" s="157"/>
      <c r="X1321" s="157"/>
      <c r="Y1321" s="157"/>
      <c r="Z1321" s="157"/>
      <c r="AA1321" s="157"/>
      <c r="AB1321" s="157"/>
      <c r="AC1321" s="157"/>
      <c r="AD1321" s="157"/>
      <c r="AE1321" s="157"/>
      <c r="AF1321" s="157"/>
      <c r="AG1321" s="157"/>
      <c r="AH1321" s="157"/>
      <c r="AI1321" s="157"/>
      <c r="AJ1321" s="350"/>
      <c r="AK1321" s="350"/>
    </row>
    <row r="1322" spans="1:37" s="327" customFormat="1">
      <c r="B1322" s="327">
        <v>102200</v>
      </c>
      <c r="C1322" s="327" t="s">
        <v>4144</v>
      </c>
      <c r="D1322" s="327" t="s">
        <v>4144</v>
      </c>
      <c r="E1322" s="327" t="s">
        <v>4124</v>
      </c>
      <c r="F1322" s="327" t="s">
        <v>4145</v>
      </c>
      <c r="G1322" s="327">
        <v>0</v>
      </c>
      <c r="H1322" s="327">
        <v>0</v>
      </c>
      <c r="I1322" s="327" t="s">
        <v>3141</v>
      </c>
      <c r="J1322" s="327">
        <v>0</v>
      </c>
      <c r="K1322" s="327">
        <v>-1</v>
      </c>
      <c r="L1322" s="327">
        <v>0</v>
      </c>
      <c r="M1322" s="327">
        <v>0</v>
      </c>
      <c r="N1322" s="327">
        <v>0</v>
      </c>
      <c r="O1322" s="327">
        <v>0</v>
      </c>
      <c r="P1322" s="327">
        <v>0</v>
      </c>
      <c r="Q1322" s="327">
        <v>0</v>
      </c>
      <c r="R1322" s="327" t="s">
        <v>4146</v>
      </c>
      <c r="S1322" s="327">
        <v>0</v>
      </c>
      <c r="T1322" s="327">
        <v>600</v>
      </c>
    </row>
    <row r="1323" spans="1:37" s="327" customFormat="1">
      <c r="B1323" s="327">
        <v>102201</v>
      </c>
      <c r="C1323" s="327" t="s">
        <v>4144</v>
      </c>
      <c r="D1323" s="327" t="s">
        <v>4144</v>
      </c>
      <c r="E1323" s="327" t="s">
        <v>4124</v>
      </c>
      <c r="F1323" s="327" t="s">
        <v>4147</v>
      </c>
      <c r="G1323" s="327">
        <v>0</v>
      </c>
      <c r="H1323" s="327">
        <v>0</v>
      </c>
      <c r="I1323" s="327" t="s">
        <v>3165</v>
      </c>
      <c r="J1323" s="327">
        <v>0</v>
      </c>
      <c r="K1323" s="327">
        <v>-1</v>
      </c>
      <c r="L1323" s="327">
        <v>0</v>
      </c>
      <c r="M1323" s="327">
        <v>0</v>
      </c>
      <c r="N1323" s="327">
        <v>0</v>
      </c>
      <c r="O1323" s="327">
        <v>0</v>
      </c>
      <c r="P1323" s="327">
        <v>0</v>
      </c>
      <c r="Q1323" s="327">
        <v>0</v>
      </c>
      <c r="R1323" s="327" t="s">
        <v>4148</v>
      </c>
      <c r="S1323" s="327">
        <v>0</v>
      </c>
      <c r="T1323" s="327">
        <v>1500</v>
      </c>
    </row>
    <row r="1324" spans="1:37" s="327" customFormat="1">
      <c r="B1324" s="327">
        <v>102202</v>
      </c>
      <c r="C1324" s="327" t="s">
        <v>4144</v>
      </c>
      <c r="D1324" s="327" t="s">
        <v>4144</v>
      </c>
      <c r="E1324" s="327" t="s">
        <v>4124</v>
      </c>
      <c r="F1324" s="327" t="s">
        <v>4149</v>
      </c>
      <c r="G1324" s="327">
        <v>0</v>
      </c>
      <c r="H1324" s="327">
        <v>0</v>
      </c>
      <c r="I1324" s="327" t="s">
        <v>3174</v>
      </c>
      <c r="J1324" s="327">
        <v>0</v>
      </c>
      <c r="K1324" s="327">
        <v>-1</v>
      </c>
      <c r="L1324" s="327">
        <v>0</v>
      </c>
      <c r="M1324" s="327">
        <v>0</v>
      </c>
      <c r="N1324" s="327">
        <v>0</v>
      </c>
      <c r="O1324" s="327">
        <v>0</v>
      </c>
      <c r="P1324" s="327">
        <v>0</v>
      </c>
      <c r="Q1324" s="327">
        <v>0</v>
      </c>
      <c r="R1324" s="327" t="s">
        <v>4150</v>
      </c>
      <c r="S1324" s="327">
        <v>0</v>
      </c>
      <c r="T1324" s="327">
        <v>3000</v>
      </c>
    </row>
    <row r="1325" spans="1:37" s="327" customFormat="1">
      <c r="A1325" s="320" t="s">
        <v>4151</v>
      </c>
      <c r="B1325" s="320"/>
      <c r="C1325" s="320"/>
      <c r="D1325" s="320"/>
      <c r="E1325" s="320"/>
      <c r="F1325" s="320"/>
      <c r="G1325" s="320"/>
      <c r="H1325" s="320"/>
      <c r="I1325" s="320"/>
      <c r="J1325" s="320"/>
      <c r="K1325" s="320"/>
      <c r="L1325" s="320"/>
      <c r="M1325" s="320"/>
      <c r="N1325" s="320"/>
      <c r="O1325" s="320"/>
      <c r="P1325" s="320"/>
      <c r="Q1325" s="320"/>
      <c r="R1325" s="320"/>
      <c r="S1325" s="320"/>
      <c r="T1325" s="320"/>
      <c r="U1325" s="320"/>
      <c r="V1325" s="320"/>
      <c r="W1325" s="320"/>
      <c r="X1325" s="320"/>
      <c r="Y1325" s="320"/>
      <c r="Z1325" s="320"/>
      <c r="AA1325" s="320"/>
      <c r="AB1325" s="320"/>
      <c r="AC1325" s="320"/>
      <c r="AD1325" s="320"/>
      <c r="AE1325" s="320"/>
      <c r="AF1325" s="320"/>
      <c r="AG1325" s="320"/>
      <c r="AH1325" s="320"/>
      <c r="AI1325" s="320"/>
      <c r="AJ1325" s="350"/>
      <c r="AK1325" s="350"/>
    </row>
    <row r="1326" spans="1:37" s="327" customFormat="1">
      <c r="A1326" s="157" t="s">
        <v>4168</v>
      </c>
      <c r="B1326" s="157" t="s">
        <v>687</v>
      </c>
      <c r="C1326" s="157" t="s">
        <v>471</v>
      </c>
      <c r="D1326" s="157" t="s">
        <v>710</v>
      </c>
      <c r="E1326" s="157" t="s">
        <v>711</v>
      </c>
      <c r="F1326" s="157" t="s">
        <v>712</v>
      </c>
      <c r="G1326" s="157" t="s">
        <v>713</v>
      </c>
      <c r="H1326" s="157" t="s">
        <v>714</v>
      </c>
      <c r="I1326" s="157" t="s">
        <v>892</v>
      </c>
      <c r="J1326" s="157" t="s">
        <v>715</v>
      </c>
      <c r="K1326" s="157" t="s">
        <v>716</v>
      </c>
      <c r="L1326" s="157" t="s">
        <v>717</v>
      </c>
      <c r="M1326" s="157" t="s">
        <v>718</v>
      </c>
      <c r="N1326" s="157" t="s">
        <v>719</v>
      </c>
      <c r="O1326" s="157" t="s">
        <v>720</v>
      </c>
      <c r="P1326" s="157" t="s">
        <v>721</v>
      </c>
      <c r="Q1326" s="157" t="s">
        <v>722</v>
      </c>
      <c r="R1326" s="157" t="s">
        <v>864</v>
      </c>
      <c r="S1326" s="157" t="s">
        <v>3546</v>
      </c>
      <c r="T1326" s="157"/>
      <c r="U1326" s="157"/>
      <c r="V1326" s="157"/>
      <c r="W1326" s="157"/>
      <c r="X1326" s="157"/>
      <c r="Y1326" s="157"/>
      <c r="Z1326" s="157"/>
      <c r="AA1326" s="157"/>
      <c r="AB1326" s="157"/>
      <c r="AC1326" s="157"/>
      <c r="AD1326" s="157"/>
      <c r="AE1326" s="157"/>
      <c r="AF1326" s="157"/>
      <c r="AG1326" s="157"/>
      <c r="AH1326" s="157"/>
      <c r="AI1326" s="157"/>
      <c r="AJ1326" s="350"/>
      <c r="AK1326" s="350"/>
    </row>
    <row r="1327" spans="1:37" s="327" customFormat="1">
      <c r="B1327" s="327">
        <v>103000</v>
      </c>
      <c r="C1327" s="327" t="s">
        <v>4152</v>
      </c>
      <c r="D1327" s="327" t="s">
        <v>4152</v>
      </c>
      <c r="E1327" s="327" t="s">
        <v>4153</v>
      </c>
      <c r="F1327" s="327" t="s">
        <v>4154</v>
      </c>
      <c r="G1327" s="327">
        <v>0</v>
      </c>
      <c r="H1327" s="327">
        <v>0</v>
      </c>
      <c r="I1327" s="327" t="s">
        <v>4155</v>
      </c>
      <c r="J1327" s="327">
        <v>0</v>
      </c>
      <c r="K1327" s="327">
        <v>-1</v>
      </c>
      <c r="L1327" s="327">
        <v>0</v>
      </c>
      <c r="M1327" s="327">
        <v>0</v>
      </c>
      <c r="N1327" s="327">
        <v>0</v>
      </c>
      <c r="O1327" s="327">
        <v>0</v>
      </c>
      <c r="P1327" s="327">
        <v>0</v>
      </c>
      <c r="Q1327" s="327">
        <v>0</v>
      </c>
      <c r="R1327" s="327" t="s">
        <v>4156</v>
      </c>
      <c r="S1327" s="327">
        <v>0</v>
      </c>
    </row>
    <row r="1328" spans="1:37" s="327" customFormat="1">
      <c r="B1328" s="327">
        <v>103001</v>
      </c>
      <c r="C1328" s="327" t="s">
        <v>4152</v>
      </c>
      <c r="D1328" s="327" t="s">
        <v>4152</v>
      </c>
      <c r="E1328" s="327" t="s">
        <v>4153</v>
      </c>
      <c r="F1328" s="327" t="s">
        <v>4157</v>
      </c>
      <c r="G1328" s="327">
        <v>0</v>
      </c>
      <c r="H1328" s="327">
        <v>0</v>
      </c>
      <c r="I1328" s="327" t="s">
        <v>4155</v>
      </c>
      <c r="J1328" s="327">
        <v>0</v>
      </c>
      <c r="K1328" s="327">
        <v>-1</v>
      </c>
      <c r="L1328" s="327">
        <v>0</v>
      </c>
      <c r="M1328" s="327">
        <v>0</v>
      </c>
      <c r="N1328" s="327">
        <v>0</v>
      </c>
      <c r="O1328" s="327">
        <v>0</v>
      </c>
      <c r="P1328" s="327">
        <v>0</v>
      </c>
      <c r="Q1328" s="327">
        <v>0</v>
      </c>
      <c r="R1328" s="327" t="s">
        <v>4158</v>
      </c>
      <c r="S1328" s="327">
        <v>0</v>
      </c>
    </row>
    <row r="1329" spans="2:19" s="327" customFormat="1">
      <c r="B1329" s="327">
        <v>103002</v>
      </c>
      <c r="C1329" s="327" t="s">
        <v>4152</v>
      </c>
      <c r="D1329" s="327" t="s">
        <v>4152</v>
      </c>
      <c r="E1329" s="327" t="s">
        <v>4153</v>
      </c>
      <c r="F1329" s="327" t="s">
        <v>4159</v>
      </c>
      <c r="G1329" s="327">
        <v>0</v>
      </c>
      <c r="H1329" s="327">
        <v>0</v>
      </c>
      <c r="I1329" s="327" t="s">
        <v>4155</v>
      </c>
      <c r="J1329" s="327">
        <v>0</v>
      </c>
      <c r="K1329" s="327">
        <v>-1</v>
      </c>
      <c r="L1329" s="327">
        <v>0</v>
      </c>
      <c r="M1329" s="327">
        <v>0</v>
      </c>
      <c r="N1329" s="327">
        <v>0</v>
      </c>
      <c r="O1329" s="327">
        <v>0</v>
      </c>
      <c r="P1329" s="327">
        <v>0</v>
      </c>
      <c r="Q1329" s="327">
        <v>0</v>
      </c>
      <c r="R1329" s="327" t="s">
        <v>4160</v>
      </c>
      <c r="S1329" s="327">
        <v>0</v>
      </c>
    </row>
    <row r="1330" spans="2:19" s="327" customFormat="1">
      <c r="B1330" s="327">
        <v>103003</v>
      </c>
      <c r="C1330" s="327" t="s">
        <v>4161</v>
      </c>
      <c r="D1330" s="327" t="s">
        <v>4161</v>
      </c>
      <c r="E1330" s="327" t="s">
        <v>4162</v>
      </c>
      <c r="F1330" s="327" t="s">
        <v>4163</v>
      </c>
      <c r="G1330" s="327">
        <v>0</v>
      </c>
      <c r="H1330" s="327">
        <v>0</v>
      </c>
      <c r="I1330" s="327" t="s">
        <v>4164</v>
      </c>
      <c r="J1330" s="327">
        <v>0</v>
      </c>
      <c r="K1330" s="327">
        <v>-1</v>
      </c>
      <c r="L1330" s="327">
        <v>0</v>
      </c>
      <c r="M1330" s="327">
        <v>0</v>
      </c>
      <c r="N1330" s="327">
        <v>0</v>
      </c>
      <c r="O1330" s="327">
        <v>0</v>
      </c>
      <c r="P1330" s="327">
        <v>0</v>
      </c>
      <c r="Q1330" s="327">
        <v>0</v>
      </c>
      <c r="R1330" s="327" t="s">
        <v>4165</v>
      </c>
      <c r="S1330" s="327">
        <v>0</v>
      </c>
    </row>
    <row r="1331" spans="2:19" s="327" customFormat="1">
      <c r="B1331" s="327">
        <v>103004</v>
      </c>
      <c r="C1331" s="327" t="s">
        <v>4161</v>
      </c>
      <c r="D1331" s="327" t="s">
        <v>4161</v>
      </c>
      <c r="E1331" s="327" t="s">
        <v>4162</v>
      </c>
      <c r="F1331" s="327" t="s">
        <v>4166</v>
      </c>
      <c r="G1331" s="327">
        <v>0</v>
      </c>
      <c r="H1331" s="327">
        <v>0</v>
      </c>
      <c r="I1331" s="327" t="s">
        <v>4164</v>
      </c>
      <c r="J1331" s="327">
        <v>0</v>
      </c>
      <c r="K1331" s="327">
        <v>-1</v>
      </c>
      <c r="L1331" s="327">
        <v>0</v>
      </c>
      <c r="M1331" s="327">
        <v>0</v>
      </c>
      <c r="N1331" s="327">
        <v>0</v>
      </c>
      <c r="O1331" s="327">
        <v>0</v>
      </c>
      <c r="P1331" s="327">
        <v>0</v>
      </c>
      <c r="Q1331" s="327">
        <v>0</v>
      </c>
      <c r="R1331" s="327" t="s">
        <v>4167</v>
      </c>
      <c r="S1331" s="32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workbookViewId="0">
      <selection activeCell="B1" sqref="B1"/>
    </sheetView>
  </sheetViews>
  <sheetFormatPr defaultRowHeight="17.25"/>
  <cols>
    <col min="1" max="1" width="22.25" style="462" bestFit="1" customWidth="1"/>
    <col min="2" max="2" width="11.5" style="462" bestFit="1" customWidth="1"/>
    <col min="3" max="3" width="5.75" style="462" bestFit="1" customWidth="1"/>
    <col min="4" max="4" width="67.875" style="462" customWidth="1"/>
    <col min="5" max="5" width="59.75" style="462" customWidth="1"/>
    <col min="6" max="6" width="63.5" style="462" customWidth="1"/>
    <col min="7" max="13" width="9" style="462" customWidth="1"/>
    <col min="14" max="14" width="17.5" style="462" customWidth="1"/>
    <col min="15" max="15" width="9" style="462" customWidth="1"/>
    <col min="16" max="16384" width="9" style="462"/>
  </cols>
  <sheetData>
    <row r="1" spans="1:15" s="471" customFormat="1">
      <c r="A1" s="471" t="s">
        <v>6780</v>
      </c>
      <c r="B1" s="471" t="s">
        <v>6783</v>
      </c>
    </row>
    <row r="2" spans="1:15" s="471" customFormat="1"/>
    <row r="3" spans="1:15" s="461" customFormat="1">
      <c r="A3" s="461" t="s">
        <v>4340</v>
      </c>
      <c r="B3" s="461" t="s">
        <v>4341</v>
      </c>
      <c r="C3" s="461" t="s">
        <v>4342</v>
      </c>
      <c r="D3" s="461" t="s">
        <v>4343</v>
      </c>
      <c r="E3" s="461" t="s">
        <v>6781</v>
      </c>
      <c r="F3" s="461" t="s">
        <v>4344</v>
      </c>
    </row>
    <row r="4" spans="1:15">
      <c r="A4" s="462" t="s">
        <v>4345</v>
      </c>
      <c r="B4" s="462" t="s">
        <v>4346</v>
      </c>
      <c r="C4" s="462">
        <v>0</v>
      </c>
      <c r="D4" s="463" t="s">
        <v>4347</v>
      </c>
      <c r="E4" s="636" t="s">
        <v>6897</v>
      </c>
      <c r="F4" s="463"/>
      <c r="O4" s="462" t="str">
        <f>IF($B$1="한글",D4,IF($B$1="영어",E4,IF($B$1="일본어",F4)))</f>
        <v>세울우유</v>
      </c>
    </row>
    <row r="5" spans="1:15">
      <c r="D5" s="463" t="s">
        <v>4348</v>
      </c>
      <c r="E5" s="636" t="s">
        <v>6898</v>
      </c>
      <c r="F5" s="463"/>
      <c r="O5" s="462" t="str">
        <f t="shared" ref="O5:O68" si="0">IF($B$1="한글",D5,IF($B$1="영어",E5,IF($B$1="일본어",F5)))</f>
        <v>메일우유</v>
      </c>
    </row>
    <row r="6" spans="1:15">
      <c r="D6" s="463" t="s">
        <v>4349</v>
      </c>
      <c r="E6" s="636" t="s">
        <v>6899</v>
      </c>
      <c r="F6" s="463"/>
      <c r="O6" s="462" t="str">
        <f t="shared" si="0"/>
        <v>푸른우유</v>
      </c>
    </row>
    <row r="7" spans="1:15">
      <c r="D7" s="463" t="s">
        <v>4350</v>
      </c>
      <c r="E7" s="636" t="s">
        <v>6900</v>
      </c>
      <c r="F7" s="463"/>
      <c r="O7" s="462" t="str">
        <f t="shared" si="0"/>
        <v>그린우유</v>
      </c>
    </row>
    <row r="8" spans="1:15">
      <c r="D8" s="463" t="s">
        <v>4351</v>
      </c>
      <c r="E8" s="636" t="s">
        <v>6901</v>
      </c>
      <c r="F8" s="463"/>
      <c r="O8" s="462" t="str">
        <f t="shared" si="0"/>
        <v>대관령우유</v>
      </c>
    </row>
    <row r="9" spans="1:15">
      <c r="D9" s="463" t="s">
        <v>4352</v>
      </c>
      <c r="E9" s="636" t="s">
        <v>6902</v>
      </c>
      <c r="F9" s="463"/>
      <c r="O9" s="462" t="str">
        <f t="shared" si="0"/>
        <v>연새우유</v>
      </c>
    </row>
    <row r="10" spans="1:15">
      <c r="D10" s="463" t="s">
        <v>4353</v>
      </c>
      <c r="E10" s="636" t="s">
        <v>6903</v>
      </c>
      <c r="F10" s="463"/>
      <c r="O10" s="462" t="str">
        <f t="shared" si="0"/>
        <v>파스태르</v>
      </c>
    </row>
    <row r="11" spans="1:15">
      <c r="D11" s="463" t="s">
        <v>4354</v>
      </c>
      <c r="E11" s="636" t="s">
        <v>6904</v>
      </c>
      <c r="F11" s="463"/>
      <c r="O11" s="462" t="str">
        <f t="shared" si="0"/>
        <v>강한 우유</v>
      </c>
    </row>
    <row r="12" spans="1:15">
      <c r="D12" s="463" t="s">
        <v>4355</v>
      </c>
      <c r="E12" s="636" t="s">
        <v>6905</v>
      </c>
      <c r="F12" s="463"/>
      <c r="O12" s="462" t="str">
        <f t="shared" si="0"/>
        <v>바리스타 유업</v>
      </c>
    </row>
    <row r="13" spans="1:15">
      <c r="D13" s="463" t="s">
        <v>4356</v>
      </c>
      <c r="E13" s="636" t="s">
        <v>6906</v>
      </c>
      <c r="F13" s="463"/>
      <c r="O13" s="462" t="str">
        <f t="shared" si="0"/>
        <v>빈티지 유업</v>
      </c>
    </row>
    <row r="14" spans="1:15">
      <c r="D14" s="463" t="s">
        <v>4357</v>
      </c>
      <c r="E14" s="636" t="s">
        <v>6907</v>
      </c>
      <c r="F14" s="463"/>
      <c r="O14" s="462" t="str">
        <f t="shared" si="0"/>
        <v>마이스터 유업</v>
      </c>
    </row>
    <row r="15" spans="1:15">
      <c r="D15" s="463" t="s">
        <v>4358</v>
      </c>
      <c r="E15" s="636" t="s">
        <v>6908</v>
      </c>
      <c r="F15" s="463"/>
      <c r="O15" s="462" t="str">
        <f t="shared" si="0"/>
        <v>글로리 유업</v>
      </c>
    </row>
    <row r="16" spans="1:15">
      <c r="D16" s="463" t="s">
        <v>4359</v>
      </c>
      <c r="E16" s="636" t="s">
        <v>6909</v>
      </c>
      <c r="F16" s="463"/>
      <c r="O16" s="462" t="str">
        <f t="shared" si="0"/>
        <v>프리티 유업</v>
      </c>
    </row>
    <row r="17" spans="1:15">
      <c r="D17" s="463" t="s">
        <v>4360</v>
      </c>
      <c r="E17" s="636" t="s">
        <v>6910</v>
      </c>
      <c r="F17" s="463"/>
      <c r="O17" s="462" t="str">
        <f t="shared" si="0"/>
        <v>카우 그룹 회장님</v>
      </c>
    </row>
    <row r="18" spans="1:15">
      <c r="D18" s="463"/>
      <c r="E18" s="463"/>
      <c r="F18" s="463"/>
    </row>
    <row r="19" spans="1:15">
      <c r="A19" s="462" t="s">
        <v>4361</v>
      </c>
      <c r="B19" s="462" t="s">
        <v>4362</v>
      </c>
      <c r="D19" s="422" t="s">
        <v>4363</v>
      </c>
      <c r="E19" s="422" t="s">
        <v>4364</v>
      </c>
      <c r="F19" s="422"/>
      <c r="O19" s="462" t="str">
        <f t="shared" si="0"/>
        <v>신선도나 수량이 부족하면 제값을 줄 수 없으니 기억해 두시오.</v>
      </c>
    </row>
    <row r="20" spans="1:15">
      <c r="D20" s="422" t="s">
        <v>4365</v>
      </c>
      <c r="E20" s="422" t="s">
        <v>4366</v>
      </c>
      <c r="F20" s="422"/>
      <c r="O20" s="462" t="str">
        <f t="shared" si="0"/>
        <v>신선도가 부족해도 수량이 많으면 제값 쳐줄 수 있소.</v>
      </c>
    </row>
    <row r="21" spans="1:15">
      <c r="D21" s="422" t="s">
        <v>4367</v>
      </c>
      <c r="E21" s="422" t="s">
        <v>4368</v>
      </c>
      <c r="F21" s="422"/>
      <c r="O21" s="462" t="str">
        <f t="shared" si="0"/>
        <v>내가 요구하는 것보다 수량과 신선도가 좋으면 값을 더 쳐줄 수도 있다구.</v>
      </c>
    </row>
    <row r="22" spans="1:15">
      <c r="D22" s="422" t="s">
        <v>4369</v>
      </c>
      <c r="E22" s="422" t="s">
        <v>4370</v>
      </c>
      <c r="F22" s="422"/>
      <c r="O22" s="462" t="str">
        <f t="shared" si="0"/>
        <v>반복해서 거래를 성공적으로 진행하면 표창이 수여된다는거 알고 있소?</v>
      </c>
    </row>
    <row r="23" spans="1:15">
      <c r="D23" s="422" t="s">
        <v>4371</v>
      </c>
      <c r="E23" s="422" t="s">
        <v>4372</v>
      </c>
      <c r="F23" s="422"/>
      <c r="O23" s="462" t="str">
        <f t="shared" si="0"/>
        <v>내 요구 조건보다 더 좋은 우유를 계속해서 판다면 아이템을 선물로 주지.</v>
      </c>
    </row>
    <row r="24" spans="1:15">
      <c r="D24" s="422" t="s">
        <v>4373</v>
      </c>
      <c r="E24" s="422" t="s">
        <v>4374</v>
      </c>
      <c r="O24" s="462" t="str">
        <f t="shared" si="0"/>
        <v>우유 탱크가 충분히 크다면 다음 거래를 대비해서 우유를 모아두는 방법도 있수다.</v>
      </c>
    </row>
    <row r="25" spans="1:15">
      <c r="D25" s="422" t="s">
        <v>4375</v>
      </c>
      <c r="E25" s="422" t="s">
        <v>4376</v>
      </c>
      <c r="O25" s="462" t="str">
        <f t="shared" si="0"/>
        <v>우유를 많이 팔 수록 수입이 그만큼 늘어난다는 것은 알고 있겠지?</v>
      </c>
    </row>
    <row r="26" spans="1:15">
      <c r="D26" s="422" t="s">
        <v>4377</v>
      </c>
      <c r="E26" s="422" t="s">
        <v>4378</v>
      </c>
      <c r="O26" s="462" t="str">
        <f t="shared" si="0"/>
        <v>바쁜 와중에도 좋은 품질의 우유를 많이 생산한다니! 정말 대단하군.</v>
      </c>
    </row>
    <row r="27" spans="1:15">
      <c r="D27" s="422" t="s">
        <v>4379</v>
      </c>
      <c r="E27" s="422" t="s">
        <v>4380</v>
      </c>
      <c r="O27" s="462" t="str">
        <f t="shared" si="0"/>
        <v>뭐 이런말 하기 그렇지만... 잘 해낼줄 알고 있었어.</v>
      </c>
    </row>
    <row r="28" spans="1:15">
      <c r="D28" s="422" t="s">
        <v>4381</v>
      </c>
      <c r="E28" s="422" t="s">
        <v>4382</v>
      </c>
      <c r="O28" s="462" t="str">
        <f t="shared" si="0"/>
        <v>신선도나 수량이 부족하면 제값을 줄 수 없다구~</v>
      </c>
    </row>
    <row r="29" spans="1:15">
      <c r="D29" s="422" t="s">
        <v>4383</v>
      </c>
      <c r="E29" s="422" t="s">
        <v>4384</v>
      </c>
      <c r="O29" s="462" t="str">
        <f t="shared" si="0"/>
        <v>신선도가 부족하다고? 그럼 그냥 많이 팔아봐!</v>
      </c>
    </row>
    <row r="30" spans="1:15">
      <c r="D30" s="422" t="s">
        <v>4385</v>
      </c>
      <c r="E30" s="422" t="s">
        <v>4386</v>
      </c>
      <c r="O30" s="462" t="str">
        <f t="shared" si="0"/>
        <v>내 조건보다 많은 우유를 팔면 값을 더 줄테니 최대한 많이 팔아봐.</v>
      </c>
    </row>
    <row r="31" spans="1:15">
      <c r="D31" s="422" t="s">
        <v>4387</v>
      </c>
      <c r="E31" s="422" t="s">
        <v>4388</v>
      </c>
      <c r="F31" s="464"/>
      <c r="O31" s="462" t="str">
        <f t="shared" si="0"/>
        <v>계속해서 거래를 성공시키면 낙농조합에서 표창장과 상금을 줄걸세.</v>
      </c>
    </row>
    <row r="32" spans="1:15">
      <c r="D32" s="422" t="s">
        <v>4389</v>
      </c>
      <c r="E32" s="422" t="s">
        <v>4390</v>
      </c>
      <c r="O32" s="462" t="str">
        <f t="shared" si="0"/>
        <v>아주 신선한 우유를 많이 팔면 추가로 값을 올려주고 아이템도 선물해주지!</v>
      </c>
    </row>
    <row r="33" spans="4:15">
      <c r="D33" s="422" t="s">
        <v>4391</v>
      </c>
      <c r="E33" s="422" t="s">
        <v>4392</v>
      </c>
      <c r="O33" s="462" t="str">
        <f t="shared" si="0"/>
        <v>우유 탱크에 우유를 모아 뒀다가 한번에 많이 팔아버리는 방법도 있으니 기억해둬!</v>
      </c>
    </row>
    <row r="34" spans="4:15">
      <c r="D34" s="422" t="s">
        <v>4393</v>
      </c>
      <c r="E34" s="422" t="s">
        <v>4394</v>
      </c>
      <c r="O34" s="462" t="str">
        <f t="shared" si="0"/>
        <v>우유를 최대한 많이 모아 팔 수록 단기간에 많은 수입을 올릴 수 있다구.</v>
      </c>
    </row>
    <row r="35" spans="4:15">
      <c r="D35" s="422" t="s">
        <v>4395</v>
      </c>
      <c r="E35" s="422" t="s">
        <v>4396</v>
      </c>
      <c r="O35" s="462" t="str">
        <f t="shared" si="0"/>
        <v>역시 기대를 저버리지 않는구만! 계속 이렇게 해주게.</v>
      </c>
    </row>
    <row r="36" spans="4:15">
      <c r="D36" s="422" t="s">
        <v>4397</v>
      </c>
      <c r="E36" s="422" t="s">
        <v>4398</v>
      </c>
      <c r="O36" s="462" t="str">
        <f t="shared" si="0"/>
        <v>아주 잘 해주고 있군! 이 근방에서 짜요 목장만큼 잘 나가는 곳은 없을거야!</v>
      </c>
    </row>
    <row r="37" spans="4:15">
      <c r="D37" s="422" t="s">
        <v>4399</v>
      </c>
      <c r="E37" s="422" t="s">
        <v>4400</v>
      </c>
      <c r="O37" s="462" t="str">
        <f t="shared" si="0"/>
        <v>신선도와 수량을 맞춰 줘야 제값을 줄수 있어.</v>
      </c>
    </row>
    <row r="38" spans="4:15">
      <c r="D38" s="422" t="s">
        <v>4401</v>
      </c>
      <c r="E38" s="422" t="s">
        <v>4402</v>
      </c>
      <c r="O38" s="462" t="str">
        <f t="shared" si="0"/>
        <v>신선도가 좀 모자라면 모자란만큼 우유를 많~이 팔아서 해결할 수 있을거야.</v>
      </c>
    </row>
    <row r="39" spans="4:15">
      <c r="D39" s="422" t="s">
        <v>4403</v>
      </c>
      <c r="E39" s="422" t="s">
        <v>4404</v>
      </c>
      <c r="O39" s="462" t="str">
        <f t="shared" si="0"/>
        <v>우유가 넘쳐나? 많이 팔면 그만큼 가격을 올려줄게!</v>
      </c>
    </row>
    <row r="40" spans="4:15">
      <c r="D40" s="422" t="s">
        <v>4405</v>
      </c>
      <c r="E40" s="422" t="s">
        <v>4406</v>
      </c>
      <c r="O40" s="462" t="str">
        <f t="shared" si="0"/>
        <v>성실하게 거래를 성공시키면 표창장과 많은 장려금이 지급된다고 하던데?</v>
      </c>
    </row>
    <row r="41" spans="4:15">
      <c r="D41" s="422" t="s">
        <v>4407</v>
      </c>
      <c r="E41" s="422" t="s">
        <v>4408</v>
      </c>
      <c r="O41" s="462" t="str">
        <f t="shared" si="0"/>
        <v>내가 요구하는 사항보다 좋은 조건으로 우유를 팔면 아이템을 선물해 줄게.</v>
      </c>
    </row>
    <row r="42" spans="4:15">
      <c r="D42" s="422" t="s">
        <v>4409</v>
      </c>
      <c r="E42" s="422" t="s">
        <v>4410</v>
      </c>
      <c r="O42" s="462" t="str">
        <f t="shared" si="0"/>
        <v>다른 상인과 거래할 때 우유가 모자라면 우유를 조금씩 모아뒀다가 파는 것도 생각해봐.</v>
      </c>
    </row>
    <row r="43" spans="4:15">
      <c r="D43" s="422" t="s">
        <v>4411</v>
      </c>
      <c r="E43" s="422" t="s">
        <v>4412</v>
      </c>
      <c r="O43" s="462" t="str">
        <f t="shared" si="0"/>
        <v>부자가 되고 싶으면 우유를 많이 모아서 팔아봐!</v>
      </c>
    </row>
    <row r="44" spans="4:15">
      <c r="D44" s="422" t="s">
        <v>4413</v>
      </c>
      <c r="E44" s="422" t="s">
        <v>4414</v>
      </c>
      <c r="O44" s="462" t="str">
        <f t="shared" si="0"/>
        <v>와~ 이렇게 잘할줄은 몰랐는데? 다음에도 기대할께!</v>
      </c>
    </row>
    <row r="45" spans="4:15">
      <c r="D45" s="422" t="s">
        <v>4415</v>
      </c>
      <c r="E45" s="422" t="s">
        <v>4416</v>
      </c>
      <c r="O45" s="462" t="str">
        <f t="shared" si="0"/>
        <v>아주 잘해줬어! 다음에도 이 정도 우유를 기대할 수 있겠지?</v>
      </c>
    </row>
    <row r="46" spans="4:15">
      <c r="D46" s="422" t="s">
        <v>4417</v>
      </c>
      <c r="E46" s="422" t="s">
        <v>4382</v>
      </c>
      <c r="O46" s="462" t="str">
        <f t="shared" si="0"/>
        <v>신선도와 수량이 부족하면 제값을 쳐 줄수 없다우.</v>
      </c>
    </row>
    <row r="47" spans="4:15">
      <c r="D47" s="422" t="s">
        <v>4418</v>
      </c>
      <c r="E47" s="422" t="s">
        <v>4419</v>
      </c>
      <c r="O47" s="462" t="str">
        <f t="shared" si="0"/>
        <v>우유 수량만 많고 신선도가 부족하면 일단 많이 팔아보시구려!</v>
      </c>
    </row>
    <row r="48" spans="4:15">
      <c r="D48" s="422" t="s">
        <v>4420</v>
      </c>
      <c r="E48" s="422" t="s">
        <v>4421</v>
      </c>
      <c r="O48" s="462" t="str">
        <f t="shared" si="0"/>
        <v>신선한 우유를 많이 팔면 값을 더 올려서 사갈게!</v>
      </c>
    </row>
    <row r="49" spans="4:15">
      <c r="D49" s="422" t="s">
        <v>4422</v>
      </c>
      <c r="E49" s="422" t="s">
        <v>4423</v>
      </c>
      <c r="O49" s="462" t="str">
        <f t="shared" si="0"/>
        <v>여러 번 거래를 성공하면 조합에서 포상금이 나온다우.</v>
      </c>
    </row>
    <row r="50" spans="4:15">
      <c r="D50" s="422" t="s">
        <v>4424</v>
      </c>
      <c r="E50" s="422" t="s">
        <v>4425</v>
      </c>
      <c r="O50" s="462" t="str">
        <f t="shared" si="0"/>
        <v>자네한테만 알려주는건데 아주 좋은 우유를 많이 팔아주면 아이템을 따로 선물해 줄게!</v>
      </c>
    </row>
    <row r="51" spans="4:15">
      <c r="D51" s="422" t="s">
        <v>4426</v>
      </c>
      <c r="E51" s="422" t="s">
        <v>4427</v>
      </c>
      <c r="O51" s="462" t="str">
        <f t="shared" si="0"/>
        <v>우유 수량이 모자랄 때가 있지? 그럴때에는 우유를 다 팔지 말고 조금씩 모아 뒀다 팔아봐.</v>
      </c>
    </row>
    <row r="52" spans="4:15">
      <c r="D52" s="422" t="s">
        <v>4428</v>
      </c>
      <c r="E52" s="422" t="s">
        <v>4429</v>
      </c>
      <c r="O52" s="462" t="str">
        <f t="shared" si="0"/>
        <v>많이 파는게 많이 남는거야! 있을 때 많이 팔아봐!</v>
      </c>
    </row>
    <row r="53" spans="4:15">
      <c r="D53" s="422" t="s">
        <v>4430</v>
      </c>
      <c r="E53" s="422" t="s">
        <v>4431</v>
      </c>
      <c r="O53" s="462" t="str">
        <f t="shared" si="0"/>
        <v>아이구! 정말 고생했어. 내가 작은 선물하나 주고 갈테니 잘 쓰라구!</v>
      </c>
    </row>
    <row r="54" spans="4:15">
      <c r="D54" s="422" t="s">
        <v>4432</v>
      </c>
      <c r="E54" s="422" t="s">
        <v>4433</v>
      </c>
      <c r="O54" s="462" t="str">
        <f t="shared" si="0"/>
        <v>아주 잘해줬네~ 다음에도 이렇게 해주길 기대할게~</v>
      </c>
    </row>
    <row r="55" spans="4:15">
      <c r="D55" s="422" t="s">
        <v>1565</v>
      </c>
      <c r="E55" s="422" t="s">
        <v>4434</v>
      </c>
      <c r="O55" s="462" t="str">
        <f t="shared" si="0"/>
        <v>음..신선도하고 수량이 부족하면 단가만큼 다 드릴수 없어요.</v>
      </c>
    </row>
    <row r="56" spans="4:15">
      <c r="D56" s="422" t="s">
        <v>4435</v>
      </c>
      <c r="E56" s="422" t="s">
        <v>4436</v>
      </c>
      <c r="O56" s="462" t="str">
        <f t="shared" si="0"/>
        <v>신선도가 부족하다면 우유를 많이 팔아보세요. 모자란 우유 품질은 수량으로 메꿀수 있거든요.</v>
      </c>
    </row>
    <row r="57" spans="4:15">
      <c r="D57" s="422" t="s">
        <v>4437</v>
      </c>
      <c r="E57" s="422" t="s">
        <v>4438</v>
      </c>
      <c r="O57" s="462" t="str">
        <f t="shared" si="0"/>
        <v>제가 요구한 수량보다 더 많은 우유를 가지고 있으면 그만큼 값을 올려드릴 수 있어요.</v>
      </c>
    </row>
    <row r="58" spans="4:15">
      <c r="D58" s="422" t="s">
        <v>4439</v>
      </c>
      <c r="E58" s="422" t="s">
        <v>4440</v>
      </c>
      <c r="O58" s="462" t="str">
        <f t="shared" si="0"/>
        <v>제 요구 조건에 맞춘 거래를 계속 성공하면 낙농조합에서 포상금이 지급된다고 합니다.</v>
      </c>
    </row>
    <row r="59" spans="4:15">
      <c r="D59" s="422" t="s">
        <v>4441</v>
      </c>
      <c r="E59" s="422" t="s">
        <v>4442</v>
      </c>
      <c r="O59" s="462" t="str">
        <f t="shared" si="0"/>
        <v>제 요구 조건보다 더 좋은 우유를 거래하면 우수 거래용 아이템을 드리도록 할게요.</v>
      </c>
    </row>
    <row r="60" spans="4:15">
      <c r="D60" s="422" t="s">
        <v>4443</v>
      </c>
      <c r="E60" s="422" t="s">
        <v>4444</v>
      </c>
      <c r="O60" s="462" t="str">
        <f t="shared" si="0"/>
        <v>필요하다면 우유를 다 팔지 말고 남은 우유를 모아뒀다가 몰아서 파는 방법도 있습니다.</v>
      </c>
    </row>
    <row r="61" spans="4:15">
      <c r="D61" s="422" t="s">
        <v>4445</v>
      </c>
      <c r="E61" s="422" t="s">
        <v>4446</v>
      </c>
      <c r="O61" s="462" t="str">
        <f t="shared" si="0"/>
        <v>우유 생산에 자신이 있다면 팔수 있을 때 많이 파는 것이 이익이죠.</v>
      </c>
    </row>
    <row r="62" spans="4:15">
      <c r="D62" s="422" t="s">
        <v>4447</v>
      </c>
      <c r="E62" s="422" t="s">
        <v>4448</v>
      </c>
      <c r="O62" s="462" t="str">
        <f t="shared" si="0"/>
        <v>이 정도 품질의 우유라면 어디가도 뒤지지 않을겁니다!</v>
      </c>
    </row>
    <row r="63" spans="4:15">
      <c r="D63" s="422" t="s">
        <v>4449</v>
      </c>
      <c r="E63" s="422" t="s">
        <v>4450</v>
      </c>
      <c r="O63" s="462" t="str">
        <f t="shared" si="0"/>
        <v>정말 좋은 우유에요. 수량도 품질도 완벽하네요!</v>
      </c>
    </row>
    <row r="64" spans="4:15">
      <c r="D64" s="422" t="s">
        <v>4451</v>
      </c>
      <c r="E64" s="422" t="s">
        <v>4452</v>
      </c>
      <c r="O64" s="462" t="str">
        <f t="shared" si="0"/>
        <v>우유의 신선도와 수량이 부족하면 정상 거래 단가로는 거래를 할 수가 없으니 주의하세요.</v>
      </c>
    </row>
    <row r="65" spans="4:15">
      <c r="D65" s="422" t="s">
        <v>4453</v>
      </c>
      <c r="E65" s="422" t="s">
        <v>4454</v>
      </c>
      <c r="O65" s="462" t="str">
        <f t="shared" si="0"/>
        <v>신선도가 부족하다면 부족한 만큼 판매할 우유를 많이 팔아서 정상적으로 거래 할 수 있어요.</v>
      </c>
    </row>
    <row r="66" spans="4:15">
      <c r="D66" s="422" t="s">
        <v>4455</v>
      </c>
      <c r="E66" s="422" t="s">
        <v>4456</v>
      </c>
      <c r="O66" s="462" t="str">
        <f t="shared" si="0"/>
        <v>우유를 많이 팔면 돈을 더 드릴 수 있어요. 많이 파는게 남는거죠!</v>
      </c>
    </row>
    <row r="67" spans="4:15">
      <c r="D67" s="422" t="s">
        <v>4457</v>
      </c>
      <c r="E67" s="422" t="s">
        <v>4458</v>
      </c>
      <c r="F67" s="464"/>
      <c r="O67" s="462" t="str">
        <f t="shared" si="0"/>
        <v>계속해서 거래를 잘 이루어 나가보세요! 낙농조합에서 표창과 상금이 주어진데요.</v>
      </c>
    </row>
    <row r="68" spans="4:15">
      <c r="D68" s="422" t="s">
        <v>4459</v>
      </c>
      <c r="E68" s="422" t="s">
        <v>4460</v>
      </c>
      <c r="O68" s="462" t="str">
        <f t="shared" si="0"/>
        <v>제 우유 거래 조건을 뛰어넘는 우유를 제공해 주시면 특별한 아이템을 선물로 드릴게요!</v>
      </c>
    </row>
    <row r="69" spans="4:15">
      <c r="D69" s="422" t="s">
        <v>4461</v>
      </c>
      <c r="E69" s="422" t="s">
        <v>4462</v>
      </c>
      <c r="O69" s="462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>
      <c r="D70" s="422" t="s">
        <v>4463</v>
      </c>
      <c r="E70" s="422" t="s">
        <v>4464</v>
      </c>
      <c r="O70" s="462" t="str">
        <f t="shared" si="1"/>
        <v>우유를 많~이 팔 수록 많은 돈을 얻는다는건 기본중의 기본이죠!</v>
      </c>
    </row>
    <row r="71" spans="4:15">
      <c r="D71" s="422" t="s">
        <v>4465</v>
      </c>
      <c r="E71" s="422" t="s">
        <v>4466</v>
      </c>
      <c r="O71" s="462" t="str">
        <f t="shared" si="1"/>
        <v>어머나! 정말 대단하네요. 기대이상이에요! 앞으로도 이렇게 쭉- 해주시길 바래요!</v>
      </c>
    </row>
    <row r="72" spans="4:15">
      <c r="D72" s="422" t="s">
        <v>4467</v>
      </c>
      <c r="E72" s="422" t="s">
        <v>4468</v>
      </c>
      <c r="O72" s="462" t="str">
        <f t="shared" si="1"/>
        <v>이렇게 좋은 우유를 받을 수 있다니 정말 기쁘네요. 다음에도 기대할께요~</v>
      </c>
    </row>
    <row r="73" spans="4:15">
      <c r="D73" s="422" t="s">
        <v>1566</v>
      </c>
      <c r="E73" s="422" t="s">
        <v>4469</v>
      </c>
      <c r="O73" s="462" t="str">
        <f t="shared" si="1"/>
        <v>허허..우유의 신선도와 수량이 부족하면 나라도 거래금액을 모두 줄 수 없어.</v>
      </c>
    </row>
    <row r="74" spans="4:15">
      <c r="D74" s="422" t="s">
        <v>4470</v>
      </c>
      <c r="E74" s="422" t="s">
        <v>4471</v>
      </c>
      <c r="O74" s="462" t="str">
        <f t="shared" si="1"/>
        <v>허허` 신선도가 부족할 때에는 그냥 많이 짜두라고! 수량이 많으면 정상적으로 단가를 거래해주지.</v>
      </c>
    </row>
    <row r="75" spans="4:15">
      <c r="D75" s="422" t="s">
        <v>4472</v>
      </c>
      <c r="E75" s="422" t="s">
        <v>4473</v>
      </c>
      <c r="O75" s="462" t="str">
        <f t="shared" si="1"/>
        <v>내가 요구하는 것보다 더 우유를 많이 팔려고? 그럼 내가 더 값을 쳐 주지!</v>
      </c>
    </row>
    <row r="76" spans="4:15">
      <c r="D76" s="422" t="s">
        <v>4474</v>
      </c>
      <c r="E76" s="422" t="s">
        <v>4475</v>
      </c>
      <c r="O76" s="462" t="str">
        <f t="shared" si="1"/>
        <v>거래를 연속적으로 성공하면 어디 조합에서 돈을 준다던데?</v>
      </c>
    </row>
    <row r="77" spans="4:15">
      <c r="D77" s="422" t="s">
        <v>4476</v>
      </c>
      <c r="E77" s="422" t="s">
        <v>4477</v>
      </c>
      <c r="O77" s="462" t="str">
        <f t="shared" si="1"/>
        <v>내가 요구하는 조건보다 더 좋은 우유를 많이 제공할 자신이 있다면 내가 선물을 주지!</v>
      </c>
    </row>
    <row r="78" spans="4:15">
      <c r="D78" s="422" t="s">
        <v>4478</v>
      </c>
      <c r="E78" s="422" t="s">
        <v>4479</v>
      </c>
      <c r="O78" s="462" t="str">
        <f t="shared" si="1"/>
        <v>우유를 꼭 다 팔아버리는게 능사는 아니네! 잘 모아서 한번에 팔아치우는 것도 방법이지.</v>
      </c>
    </row>
    <row r="79" spans="4:15">
      <c r="D79" s="422" t="s">
        <v>4480</v>
      </c>
      <c r="E79" s="422" t="s">
        <v>4481</v>
      </c>
      <c r="O79" s="462" t="str">
        <f t="shared" si="1"/>
        <v>자네가 얼마나 많은 우유를 짜냈는가에 따라 목장이 달라진다구!</v>
      </c>
    </row>
    <row r="80" spans="4:15">
      <c r="D80" s="422" t="s">
        <v>4482</v>
      </c>
      <c r="E80" s="422" t="s">
        <v>4483</v>
      </c>
      <c r="O80" s="462" t="str">
        <f t="shared" si="1"/>
        <v>난 자네가 이렇게 잘 해낼거라는 걸 알고 있었지! 다음에도 기대하겠네.</v>
      </c>
    </row>
    <row r="81" spans="4:15">
      <c r="D81" s="422" t="s">
        <v>4484</v>
      </c>
      <c r="E81" s="422" t="s">
        <v>4485</v>
      </c>
      <c r="O81" s="462" t="str">
        <f t="shared" si="1"/>
        <v>허허! 역시나 내가 사람 보는 눈은 있다니까. 자네 목장이 최고야!</v>
      </c>
    </row>
    <row r="82" spans="4:15">
      <c r="D82" s="422" t="s">
        <v>4486</v>
      </c>
      <c r="E82" s="406" t="s">
        <v>4486</v>
      </c>
      <c r="O82" s="462" t="str">
        <f t="shared" si="1"/>
        <v>좋아! 어디 거래를 한번 해볼까?</v>
      </c>
    </row>
    <row r="83" spans="4:15">
      <c r="D83" s="422" t="s">
        <v>4487</v>
      </c>
      <c r="E83" s="406" t="s">
        <v>4487</v>
      </c>
      <c r="O83" s="462" t="str">
        <f t="shared" si="1"/>
        <v>내가 원하는 동물이 있다면 비싸게 우유를 사주지!</v>
      </c>
    </row>
    <row r="84" spans="4:15">
      <c r="D84" s="422" t="s">
        <v>4488</v>
      </c>
      <c r="E84" s="406" t="s">
        <v>4488</v>
      </c>
      <c r="O84" s="462" t="str">
        <f t="shared" si="1"/>
        <v>언젠가 최강의 우유 상인이 될거야! 일단 우유부터 먼저 사고...</v>
      </c>
    </row>
    <row r="85" spans="4:15">
      <c r="D85" s="422" t="s">
        <v>4489</v>
      </c>
      <c r="E85" s="406" t="s">
        <v>4489</v>
      </c>
      <c r="F85" s="464"/>
      <c r="O85" s="462" t="str">
        <f t="shared" si="1"/>
        <v>조건만 된다면 다른 상인들과 비교도 안될만큼의 가격으로 우유를 사줄게!</v>
      </c>
    </row>
    <row r="86" spans="4:15">
      <c r="D86" s="422" t="s">
        <v>4490</v>
      </c>
      <c r="E86" s="406" t="s">
        <v>4490</v>
      </c>
      <c r="O86" s="462" t="str">
        <f t="shared" si="1"/>
        <v>난 다른 상인들과 거래 조건이 좀 다르니 잘 알아둬.</v>
      </c>
    </row>
    <row r="87" spans="4:15">
      <c r="D87" s="422" t="s">
        <v>4491</v>
      </c>
      <c r="E87" s="406" t="s">
        <v>4491</v>
      </c>
      <c r="O87" s="462" t="str">
        <f t="shared" si="1"/>
        <v>어중간한 우유 수량으로는 내 성미에 차지 않는다는 것 쯤은 알아둬.</v>
      </c>
    </row>
    <row r="88" spans="4:15">
      <c r="D88" s="422" t="s">
        <v>4492</v>
      </c>
      <c r="E88" s="406" t="s">
        <v>4492</v>
      </c>
      <c r="O88" s="462" t="str">
        <f t="shared" si="1"/>
        <v>뭐` 너 정도면 내가 요구하는 우유 품질은 우습겠지?</v>
      </c>
    </row>
    <row r="89" spans="4:15">
      <c r="D89" s="422" t="s">
        <v>4493</v>
      </c>
      <c r="E89" s="406" t="s">
        <v>4493</v>
      </c>
      <c r="O89" s="462" t="str">
        <f t="shared" si="1"/>
        <v>역시 짜요 목장의 우유가 최고지!</v>
      </c>
    </row>
    <row r="90" spans="4:15">
      <c r="D90" s="422" t="s">
        <v>4494</v>
      </c>
      <c r="E90" s="406" t="s">
        <v>4494</v>
      </c>
      <c r="O90" s="462" t="str">
        <f t="shared" si="1"/>
        <v>좋아` 다음에도 또 와야겠어.</v>
      </c>
    </row>
    <row r="91" spans="4:15">
      <c r="D91" s="422" t="s">
        <v>4495</v>
      </c>
      <c r="E91" s="406" t="s">
        <v>4495</v>
      </c>
      <c r="O91" s="462" t="str">
        <f t="shared" si="1"/>
        <v>내 커피 체인점에 쓸 우유는 최고 품질이어야 해.</v>
      </c>
    </row>
    <row r="92" spans="4:15">
      <c r="D92" s="422" t="s">
        <v>4496</v>
      </c>
      <c r="E92" s="406" t="s">
        <v>4496</v>
      </c>
      <c r="O92" s="462" t="str">
        <f t="shared" si="1"/>
        <v>우리 카페 온적있어? 조금만 더 있으면 전국을 확 휩쓸테니까~</v>
      </c>
    </row>
    <row r="93" spans="4:15">
      <c r="D93" s="422" t="s">
        <v>4497</v>
      </c>
      <c r="E93" s="406" t="s">
        <v>4497</v>
      </c>
      <c r="O93" s="462" t="str">
        <f t="shared" si="1"/>
        <v>난 최고의 우유만을 원해. 시간 나면 우리 바리스타 카페에도 한번 들러줘!</v>
      </c>
    </row>
    <row r="94" spans="4:15">
      <c r="D94" s="422" t="s">
        <v>4498</v>
      </c>
      <c r="E94" s="406" t="s">
        <v>4498</v>
      </c>
      <c r="O94" s="462" t="str">
        <f t="shared" si="1"/>
        <v>최고의 우유만이 최고의 라떼를 만든다구! 언제 한번 내가 만든 라떼 먹어볼래?</v>
      </c>
    </row>
    <row r="95" spans="4:15">
      <c r="D95" s="422" t="s">
        <v>4499</v>
      </c>
      <c r="E95" s="406" t="s">
        <v>4499</v>
      </c>
      <c r="O95" s="462" t="str">
        <f t="shared" si="1"/>
        <v>좋아... 조금만 더 노력하면 빈티지 카페와 마이스터 카페를 누를수 있겠어... 후후후.</v>
      </c>
    </row>
    <row r="96" spans="4:15">
      <c r="D96" s="422" t="s">
        <v>4500</v>
      </c>
      <c r="E96" s="406" t="s">
        <v>4500</v>
      </c>
      <c r="O96" s="462" t="str">
        <f t="shared" si="1"/>
        <v>바리스타 유업은 바리스타 카페 그룹 소속이야. 우유가 좋다면 언제든지 사줄 수 있어.</v>
      </c>
    </row>
    <row r="97" spans="4:15">
      <c r="D97" s="422" t="s">
        <v>4501</v>
      </c>
      <c r="E97" s="406" t="s">
        <v>4501</v>
      </c>
      <c r="O97" s="462" t="str">
        <f t="shared" si="1"/>
        <v>바리스타 카페는 아직 업계 3위지만 조금 있으면 1위가 될테니 기대해도 좋아. 호호.</v>
      </c>
    </row>
    <row r="98" spans="4:15">
      <c r="D98" s="422" t="s">
        <v>4502</v>
      </c>
      <c r="E98" s="406" t="s">
        <v>4502</v>
      </c>
      <c r="O98" s="462" t="str">
        <f t="shared" si="1"/>
        <v>흠~ 나쁘지 않은걸?</v>
      </c>
    </row>
    <row r="99" spans="4:15">
      <c r="D99" s="422" t="s">
        <v>4503</v>
      </c>
      <c r="E99" s="406" t="s">
        <v>4503</v>
      </c>
      <c r="O99" s="462" t="str">
        <f t="shared" si="1"/>
        <v>이제 좋은 우유가 생겼으니 좋은 커피를 구하러 가야겠다~</v>
      </c>
    </row>
    <row r="100" spans="4:15">
      <c r="D100" s="422" t="s">
        <v>4504</v>
      </c>
      <c r="E100" s="406" t="s">
        <v>4504</v>
      </c>
      <c r="O100" s="462" t="str">
        <f t="shared" si="1"/>
        <v>음... 어디 우유가 쓸만한가 좀 봐야겠군. 우유는 언제 팔텐가?</v>
      </c>
    </row>
    <row r="101" spans="4:15">
      <c r="D101" s="422" t="s">
        <v>4505</v>
      </c>
      <c r="E101" s="406" t="s">
        <v>4505</v>
      </c>
      <c r="O101" s="462" t="str">
        <f t="shared" si="1"/>
        <v>바리스타 유업의 애송이들은 우유 품질도 제대로 못가리는 애송이들이지. 그런데 우유는 안팔텐가?</v>
      </c>
    </row>
    <row r="102" spans="4:15">
      <c r="D102" s="422" t="s">
        <v>4506</v>
      </c>
      <c r="E102" s="406" t="s">
        <v>4506</v>
      </c>
      <c r="O102" s="462" t="str">
        <f t="shared" si="1"/>
        <v>이게 좋을까... 아니면 저게 좋을까... 그게 이번 우유중 제일 좋은 품질의 우유 맞지? 우유 팔긴 하는건가?</v>
      </c>
    </row>
    <row r="103" spans="4:15">
      <c r="D103" s="422" t="s">
        <v>4507</v>
      </c>
      <c r="E103" s="406" t="s">
        <v>4507</v>
      </c>
      <c r="O103" s="462" t="str">
        <f t="shared" si="1"/>
        <v>이곳은 유제품과 커피의 성지라고 할 수 있지. 그게 바로 유명 커피숍에서 직접 좋은 우유를 찾고 있는 이유라네.</v>
      </c>
    </row>
    <row r="104" spans="4:15">
      <c r="D104" s="422" t="s">
        <v>4508</v>
      </c>
      <c r="E104" s="406" t="s">
        <v>4508</v>
      </c>
      <c r="O104" s="462" t="str">
        <f t="shared" si="1"/>
        <v>빈티지 유업 산하의 빈티지 카페에서는 언제나 최고의 우유만을 찾는다네. 그래서 우유는 언제 팔건가?</v>
      </c>
    </row>
    <row r="105" spans="4:15">
      <c r="D105" s="422" t="s">
        <v>4509</v>
      </c>
      <c r="E105" s="406" t="s">
        <v>4509</v>
      </c>
      <c r="O105" s="462" t="str">
        <f t="shared" si="1"/>
        <v>내가 빈티지 유업과 카페를 운영한지 꽤나 오랜 시간이 흘렀구만... 그런데 우유는 언제 팔껀가?</v>
      </c>
    </row>
    <row r="106" spans="4:15">
      <c r="D106" s="422" t="s">
        <v>4510</v>
      </c>
      <c r="E106" s="406" t="s">
        <v>4510</v>
      </c>
      <c r="O106" s="462" t="str">
        <f t="shared" si="1"/>
        <v>나도 젊었을 때에는 꽤나 미남 바리스타로 이름을 날렸지... 그런데 우유 안팔껀가?</v>
      </c>
    </row>
    <row r="107" spans="4:15">
      <c r="D107" s="422" t="s">
        <v>4511</v>
      </c>
      <c r="E107" s="406" t="s">
        <v>4511</v>
      </c>
      <c r="O107" s="462" t="str">
        <f t="shared" si="1"/>
        <v>아차차. 여기 우유 대금이네. 나이 먹으니 자꾸 기억이 가물가물하는구만.</v>
      </c>
    </row>
    <row r="108" spans="4:15">
      <c r="D108" s="422" t="s">
        <v>4512</v>
      </c>
      <c r="E108" s="406" t="s">
        <v>4512</v>
      </c>
      <c r="O108" s="462" t="str">
        <f t="shared" si="1"/>
        <v>어이쿠` 우유 대금 여기있네. 왜 그런 눈빛으로 보는겐가? 절대 안주려던건 아닐세. 이게 다 나이 탓이야. 흠흠.</v>
      </c>
    </row>
    <row r="109" spans="4:15">
      <c r="D109" s="422" t="s">
        <v>4513</v>
      </c>
      <c r="E109" s="406" t="s">
        <v>4513</v>
      </c>
      <c r="O109" s="462" t="str">
        <f t="shared" si="1"/>
        <v>마이스터 유업에서 왔습니다. 우유를 좀 봤으면 하는군요.</v>
      </c>
    </row>
    <row r="110" spans="4:15">
      <c r="D110" s="422" t="s">
        <v>4514</v>
      </c>
      <c r="E110" s="406" t="s">
        <v>4514</v>
      </c>
      <c r="O110" s="462" t="str">
        <f t="shared" si="1"/>
        <v>마이스터 역시 빈티지` 바리스타 유업과 마찬가지로 카페 체인점을 운영합니다. 우유는 당연히 최고급이어야죠.</v>
      </c>
    </row>
    <row r="111" spans="4:15">
      <c r="D111" s="422" t="s">
        <v>4515</v>
      </c>
      <c r="E111" s="406" t="s">
        <v>4515</v>
      </c>
      <c r="O111" s="462" t="str">
        <f t="shared" si="1"/>
        <v xml:space="preserve">저희 유업에서는 최고 등급의 원유를 원합니다. </v>
      </c>
    </row>
    <row r="112" spans="4:15">
      <c r="D112" s="422" t="s">
        <v>4516</v>
      </c>
      <c r="E112" s="406" t="s">
        <v>4516</v>
      </c>
      <c r="O112" s="462" t="str">
        <f t="shared" si="1"/>
        <v>폴이 이 목장을 자주 추천하더군요. ...과거에는 폴의 목장에서만 우유를 공급해서 사용했었죠.</v>
      </c>
    </row>
    <row r="113" spans="4:15">
      <c r="D113" s="422" t="s">
        <v>4517</v>
      </c>
      <c r="E113" s="406" t="s">
        <v>4517</v>
      </c>
      <c r="O113" s="462" t="str">
        <f t="shared" si="1"/>
        <v>카페에서 사용할 우유가 필요합니다. 기대하는 만큼의 우유 품질이 나왔으면 합니다.</v>
      </c>
    </row>
    <row r="114" spans="4:15">
      <c r="D114" s="422" t="s">
        <v>4518</v>
      </c>
      <c r="E114" s="406" t="s">
        <v>4518</v>
      </c>
      <c r="O114" s="462" t="str">
        <f t="shared" si="1"/>
        <v xml:space="preserve">이번 달 우유는 어떻습니까? </v>
      </c>
    </row>
    <row r="115" spans="4:15">
      <c r="D115" s="422" t="s">
        <v>4519</v>
      </c>
      <c r="E115" s="406" t="s">
        <v>4519</v>
      </c>
      <c r="O115" s="462" t="str">
        <f t="shared" si="1"/>
        <v>전 제가 직접 본 재료만 믿습니다. 직접 우유를 사는 이유 중에 하나죠.</v>
      </c>
    </row>
    <row r="116" spans="4:15">
      <c r="D116" s="422" t="s">
        <v>4520</v>
      </c>
      <c r="E116" s="406" t="s">
        <v>4520</v>
      </c>
      <c r="O116" s="462" t="str">
        <f t="shared" si="1"/>
        <v>이 정도면 충분하다고 생각되는군요. 다음에 다시 방문하도록 하겠습니다.</v>
      </c>
    </row>
    <row r="117" spans="4:15">
      <c r="D117" s="422" t="s">
        <v>4521</v>
      </c>
      <c r="E117" s="406" t="s">
        <v>4521</v>
      </c>
      <c r="F117" s="464"/>
      <c r="O117" s="462" t="str">
        <f t="shared" si="1"/>
        <v>계속 거래를 했으면 좋겠군요.</v>
      </c>
    </row>
    <row r="118" spans="4:15">
      <c r="D118" s="547" t="s">
        <v>6821</v>
      </c>
      <c r="E118" s="548" t="s">
        <v>6821</v>
      </c>
      <c r="O118" s="462" t="str">
        <f t="shared" si="1"/>
        <v>뭐야` 목장 꼴이 왜 이래? 우유는 준비해 뒀겠지?</v>
      </c>
    </row>
    <row r="119" spans="4:15">
      <c r="D119" s="547" t="s">
        <v>6822</v>
      </c>
      <c r="E119" s="548" t="s">
        <v>6822</v>
      </c>
      <c r="O119" s="462" t="str">
        <f t="shared" si="1"/>
        <v>나부랭이 상인들하고 거래하지 말고` 우리 글로리 유업에나 꾸준히 납품하는게 어때?</v>
      </c>
    </row>
    <row r="120" spans="4:15">
      <c r="D120" s="547" t="s">
        <v>6823</v>
      </c>
      <c r="E120" s="548" t="s">
        <v>6823</v>
      </c>
      <c r="O120" s="462" t="str">
        <f t="shared" si="1"/>
        <v>이 글로리 유업에서 쓸 우유는 당연히 최고 품질이어야 한다는 것은 알고 있겠지?</v>
      </c>
    </row>
    <row r="121" spans="4:15">
      <c r="D121" s="547" t="s">
        <v>6824</v>
      </c>
      <c r="E121" s="548" t="s">
        <v>6824</v>
      </c>
      <c r="O121" s="462" t="str">
        <f t="shared" si="1"/>
        <v>다른 상인들한테는 찌꺼기나 넘겨주라구. 이 정도 값이라면 충분하지 않겠어?</v>
      </c>
    </row>
    <row r="122" spans="4:15">
      <c r="D122" s="547" t="s">
        <v>6825</v>
      </c>
      <c r="E122" s="548" t="s">
        <v>6825</v>
      </c>
      <c r="O122" s="462" t="str">
        <f t="shared" si="1"/>
        <v>설마 이 내가 직접 왔는데도… 우유가 모자란다던가 품질이 떨어진다는 불상사는 없었으면 좋겠어.</v>
      </c>
    </row>
    <row r="123" spans="4:15">
      <c r="D123" s="547" t="s">
        <v>6826</v>
      </c>
      <c r="E123" s="548" t="s">
        <v>6826</v>
      </c>
      <c r="O123" s="462" t="str">
        <f t="shared" si="1"/>
        <v>수단과 방법을 가리지 말고 최고의 우유를 대령하란 말이야!</v>
      </c>
    </row>
    <row r="124" spans="4:15">
      <c r="D124" s="547" t="s">
        <v>6827</v>
      </c>
      <c r="E124" s="548" t="s">
        <v>6827</v>
      </c>
      <c r="O124" s="462" t="str">
        <f t="shared" si="1"/>
        <v>최대한 많이 팔라구. 니가 좋아하는 돈이라면 얼마든지 줄테니 말이야.</v>
      </c>
    </row>
    <row r="125" spans="4:15">
      <c r="D125" s="547" t="s">
        <v>6828</v>
      </c>
      <c r="E125" s="548" t="s">
        <v>6828</v>
      </c>
      <c r="O125" s="462" t="str">
        <f t="shared" si="1"/>
        <v>다음번에 왔을때는 당연히 이것보다 좋은 우유가 있겠지?</v>
      </c>
    </row>
    <row r="126" spans="4:15">
      <c r="D126" s="547" t="s">
        <v>6829</v>
      </c>
      <c r="E126" s="548" t="s">
        <v>6829</v>
      </c>
      <c r="O126" s="462" t="str">
        <f t="shared" si="1"/>
        <v>다음에 또 올테니 그때까지 잘 준비해두라구. 호호!</v>
      </c>
    </row>
    <row r="127" spans="4:15">
      <c r="D127" s="547" t="s">
        <v>6830</v>
      </c>
      <c r="E127" s="548" t="s">
        <v>6830</v>
      </c>
      <c r="O127" s="462" t="str">
        <f t="shared" si="1"/>
        <v>프리티 유업에서 나왔어요. 우유는 준비됐겠죠?</v>
      </c>
    </row>
    <row r="128" spans="4:15">
      <c r="D128" s="547" t="s">
        <v>6831</v>
      </c>
      <c r="E128" s="548" t="s">
        <v>6831</v>
      </c>
      <c r="O128" s="462" t="str">
        <f t="shared" si="1"/>
        <v>글로리 유업의 아줌마는 아직도 그 난리를 치고 다니나 보네요. 에휴…</v>
      </c>
    </row>
    <row r="129" spans="4:15">
      <c r="D129" s="547" t="s">
        <v>6832</v>
      </c>
      <c r="E129" s="548" t="s">
        <v>6832</v>
      </c>
      <c r="O129" s="462" t="str">
        <f t="shared" si="1"/>
        <v>짜요 목장에서 나오는 우유는 이미 프리티 유업에서 큰 신뢰를 받고 있어요. 알고 계세요?</v>
      </c>
    </row>
    <row r="130" spans="4:15">
      <c r="D130" s="547" t="s">
        <v>6833</v>
      </c>
      <c r="E130" s="548" t="s">
        <v>6833</v>
      </c>
      <c r="O130" s="462" t="str">
        <f t="shared" si="1"/>
        <v>프리티 유업은 밀크랜드에서 가장 큰 유업 회사중 하나에요. 그만큼 비싸게 사줄수도 있구요.</v>
      </c>
    </row>
    <row r="131" spans="4:15">
      <c r="D131" s="547" t="s">
        <v>6834</v>
      </c>
      <c r="E131" s="548" t="s">
        <v>6834</v>
      </c>
      <c r="O131" s="462" t="str">
        <f t="shared" si="1"/>
        <v>음~ 이번 우유도 고소한게 아주 맛있겠네요.</v>
      </c>
    </row>
    <row r="132" spans="4:15">
      <c r="D132" s="547" t="s">
        <v>6835</v>
      </c>
      <c r="E132" s="548" t="s">
        <v>6835</v>
      </c>
      <c r="O132" s="462" t="str">
        <f t="shared" si="1"/>
        <v>제가 어려보인다고 대충대충 거래하면 재미없을 거에요…</v>
      </c>
    </row>
    <row r="133" spans="4:15">
      <c r="D133" s="547" t="s">
        <v>6836</v>
      </c>
      <c r="E133" s="548" t="s">
        <v>6836</v>
      </c>
      <c r="O133" s="462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>
      <c r="D134" s="547" t="s">
        <v>6837</v>
      </c>
      <c r="E134" s="548" t="s">
        <v>6837</v>
      </c>
      <c r="O134" s="462" t="str">
        <f t="shared" si="2"/>
        <v>음메?(우유는 어디있냐고 물어보는것 같다)</v>
      </c>
    </row>
    <row r="135" spans="4:15">
      <c r="D135" s="547" t="s">
        <v>6838</v>
      </c>
      <c r="E135" s="548" t="s">
        <v>6838</v>
      </c>
      <c r="O135" s="462" t="str">
        <f t="shared" si="2"/>
        <v>음메~(신선도가 높은 우유로 최대한 많이 달라는 것 같다)</v>
      </c>
    </row>
    <row r="136" spans="4:15">
      <c r="D136" s="547" t="s">
        <v>6839</v>
      </c>
      <c r="E136" s="548" t="s">
        <v>6839</v>
      </c>
      <c r="O136" s="462" t="str">
        <f t="shared" si="2"/>
        <v>움메~~메에?(소가 회장 하는걸 처음보냐고 하는 것 같다)</v>
      </c>
    </row>
    <row r="137" spans="4:15">
      <c r="D137" s="581" t="s">
        <v>6880</v>
      </c>
      <c r="E137" s="548" t="s">
        <v>6881</v>
      </c>
      <c r="O137" s="462" t="str">
        <f t="shared" si="2"/>
        <v>무우~(글로리 유업과 프리티 유업은 카우 그룹의 계열인데, 둘이 맨날 싸워 걱정이라는 것 같다)</v>
      </c>
    </row>
    <row r="138" spans="4:15">
      <c r="D138" s="547" t="s">
        <v>6840</v>
      </c>
      <c r="E138" s="548" t="s">
        <v>6840</v>
      </c>
      <c r="O138" s="462" t="str">
        <f t="shared" si="2"/>
        <v>무우?(내가 지금 소라고 무시했다간 국물도 없다는 것 같다)</v>
      </c>
    </row>
    <row r="139" spans="4:15">
      <c r="D139" s="547" t="s">
        <v>6841</v>
      </c>
      <c r="E139" s="548" t="s">
        <v>6841</v>
      </c>
      <c r="O139" s="462" t="str">
        <f t="shared" si="2"/>
        <v>움메…(프리티 유업의 꼬맹이가 맨날 회장실로 찾아와서 힘들어 죽겠다고 하는것 같다)</v>
      </c>
    </row>
    <row r="140" spans="4:15">
      <c r="D140" s="547" t="s">
        <v>6842</v>
      </c>
      <c r="E140" s="548" t="s">
        <v>6842</v>
      </c>
      <c r="O140" s="462" t="str">
        <f t="shared" si="2"/>
        <v>음머~~어!(카우 그룹에서는 짜요 목장의 우유를 가장 선호한다고 하는 것 같다)</v>
      </c>
    </row>
    <row r="141" spans="4:15">
      <c r="D141" s="547" t="s">
        <v>6883</v>
      </c>
      <c r="E141" s="548" t="s">
        <v>6882</v>
      </c>
      <c r="O141" s="462" t="str">
        <f t="shared" si="2"/>
        <v>머어? 음머..(품질과 수량이 충분하다면 누구보다 가장 높은 값을 지불해 준다고 하는 것 같다)</v>
      </c>
    </row>
    <row r="142" spans="4:15">
      <c r="D142" s="547" t="s">
        <v>6843</v>
      </c>
      <c r="E142" s="548" t="s">
        <v>6843</v>
      </c>
      <c r="O142" s="462" t="str">
        <f t="shared" si="2"/>
        <v>움머~(저기 보이는 소가 맛있는게 먹고 싶다고 하니 나중에 잘 챙겨주라고 하는 것 같다)</v>
      </c>
    </row>
    <row r="143" spans="4:15">
      <c r="D143" s="547" t="s">
        <v>6844</v>
      </c>
      <c r="E143" s="548" t="s">
        <v>6844</v>
      </c>
      <c r="O143" s="462" t="str">
        <f t="shared" si="2"/>
        <v>움머~!(다음에 또 올테니 그때는 간식으로 먹을 건초를 좀 마련해 두라고 하는 것 같다)</v>
      </c>
    </row>
    <row r="144" spans="4:15">
      <c r="D144" s="547" t="s">
        <v>6845</v>
      </c>
      <c r="E144" s="548" t="s">
        <v>6845</v>
      </c>
      <c r="O144" s="462" t="str">
        <f t="shared" si="2"/>
        <v>움메에~(이건 대체 뭔 말인지 못알아 듣겠다...)</v>
      </c>
    </row>
    <row r="145" spans="1:15">
      <c r="D145" s="422"/>
      <c r="E145" s="442"/>
      <c r="O145" s="462">
        <f t="shared" si="2"/>
        <v>0</v>
      </c>
    </row>
    <row r="146" spans="1:15">
      <c r="A146" s="462" t="s">
        <v>4522</v>
      </c>
      <c r="B146" s="462" t="s">
        <v>4523</v>
      </c>
      <c r="D146" s="462" t="s">
        <v>4524</v>
      </c>
      <c r="E146" s="465" t="s">
        <v>4524</v>
      </c>
      <c r="O146" s="462" t="str">
        <f t="shared" si="2"/>
        <v>배추</v>
      </c>
    </row>
    <row r="147" spans="1:15">
      <c r="D147" s="462" t="s">
        <v>4525</v>
      </c>
      <c r="E147" s="465" t="s">
        <v>4525</v>
      </c>
      <c r="O147" s="462" t="str">
        <f t="shared" si="2"/>
        <v>귀리</v>
      </c>
    </row>
    <row r="148" spans="1:15">
      <c r="D148" s="462" t="s">
        <v>446</v>
      </c>
      <c r="E148" s="465" t="s">
        <v>446</v>
      </c>
      <c r="O148" s="462" t="str">
        <f t="shared" si="2"/>
        <v>옥수수</v>
      </c>
    </row>
    <row r="149" spans="1:15">
      <c r="D149" s="462" t="s">
        <v>4526</v>
      </c>
      <c r="E149" s="465" t="s">
        <v>4526</v>
      </c>
      <c r="O149" s="462" t="str">
        <f t="shared" si="2"/>
        <v>호박</v>
      </c>
    </row>
    <row r="150" spans="1:15">
      <c r="D150" s="462" t="s">
        <v>4527</v>
      </c>
      <c r="E150" s="465" t="s">
        <v>4527</v>
      </c>
      <c r="O150" s="462" t="str">
        <f t="shared" si="2"/>
        <v>고구마</v>
      </c>
    </row>
    <row r="151" spans="1:15">
      <c r="D151" s="462" t="s">
        <v>4528</v>
      </c>
      <c r="E151" s="465" t="s">
        <v>4528</v>
      </c>
      <c r="O151" s="462" t="str">
        <f t="shared" si="2"/>
        <v>회복제 나무</v>
      </c>
    </row>
    <row r="152" spans="1:15">
      <c r="D152" s="462" t="s">
        <v>4529</v>
      </c>
      <c r="E152" s="465" t="s">
        <v>4529</v>
      </c>
      <c r="O152" s="462" t="str">
        <f t="shared" si="2"/>
        <v>촉진제 나무</v>
      </c>
    </row>
    <row r="153" spans="1:15">
      <c r="D153" s="462" t="s">
        <v>4530</v>
      </c>
      <c r="E153" s="465" t="s">
        <v>4530</v>
      </c>
      <c r="O153" s="462" t="str">
        <f t="shared" si="2"/>
        <v>하트 나무</v>
      </c>
    </row>
    <row r="154" spans="1:15">
      <c r="D154" s="462" t="s">
        <v>4531</v>
      </c>
      <c r="E154" s="465" t="s">
        <v>4531</v>
      </c>
      <c r="O154" s="462" t="str">
        <f t="shared" si="2"/>
        <v>큰박</v>
      </c>
    </row>
    <row r="155" spans="1:15">
      <c r="O155" s="462">
        <f t="shared" si="2"/>
        <v>0</v>
      </c>
    </row>
    <row r="156" spans="1:15">
      <c r="A156" s="462" t="s">
        <v>4532</v>
      </c>
      <c r="B156" s="462" t="s">
        <v>4533</v>
      </c>
      <c r="D156" s="462" t="s">
        <v>466</v>
      </c>
      <c r="E156" s="465" t="s">
        <v>466</v>
      </c>
      <c r="O156" s="462" t="str">
        <f t="shared" si="2"/>
        <v>기본 늑대</v>
      </c>
    </row>
    <row r="157" spans="1:15">
      <c r="D157" s="462" t="s">
        <v>467</v>
      </c>
      <c r="E157" s="465" t="s">
        <v>467</v>
      </c>
      <c r="O157" s="462" t="str">
        <f t="shared" si="2"/>
        <v>튼튼한 늑대</v>
      </c>
    </row>
    <row r="158" spans="1:15">
      <c r="D158" s="462" t="s">
        <v>468</v>
      </c>
      <c r="E158" s="465" t="s">
        <v>468</v>
      </c>
      <c r="O158" s="462" t="str">
        <f t="shared" si="2"/>
        <v>용맹한 늑대</v>
      </c>
    </row>
    <row r="159" spans="1:15">
      <c r="D159" s="462" t="s">
        <v>469</v>
      </c>
      <c r="E159" s="465" t="s">
        <v>469</v>
      </c>
      <c r="O159" s="462" t="str">
        <f t="shared" si="2"/>
        <v>도둑 늑대</v>
      </c>
    </row>
    <row r="160" spans="1:15">
      <c r="D160" s="462" t="s">
        <v>470</v>
      </c>
      <c r="E160" s="465" t="s">
        <v>470</v>
      </c>
      <c r="O160" s="462" t="str">
        <f t="shared" si="2"/>
        <v>마라톤 늑대</v>
      </c>
    </row>
    <row r="161" spans="1:15">
      <c r="O161" s="462">
        <f t="shared" si="2"/>
        <v>0</v>
      </c>
    </row>
    <row r="162" spans="1:15">
      <c r="A162" s="462" t="s">
        <v>4534</v>
      </c>
      <c r="B162" s="462" t="s">
        <v>4535</v>
      </c>
      <c r="D162" s="462" t="s">
        <v>4536</v>
      </c>
      <c r="E162" s="465" t="s">
        <v>4536</v>
      </c>
      <c r="O162" s="462" t="str">
        <f t="shared" si="2"/>
        <v>신선도</v>
      </c>
    </row>
    <row r="163" spans="1:15">
      <c r="D163" s="462" t="s">
        <v>4537</v>
      </c>
      <c r="E163" s="465" t="s">
        <v>4537</v>
      </c>
      <c r="O163" s="462" t="str">
        <f t="shared" si="2"/>
        <v>우유 추가</v>
      </c>
    </row>
    <row r="164" spans="1:15">
      <c r="D164" s="462" t="s">
        <v>4538</v>
      </c>
      <c r="E164" s="465" t="s">
        <v>4538</v>
      </c>
      <c r="O164" s="462" t="str">
        <f t="shared" si="2"/>
        <v>피버드랍</v>
      </c>
    </row>
    <row r="165" spans="1:15">
      <c r="D165" s="462" t="s">
        <v>4539</v>
      </c>
      <c r="E165" s="465" t="s">
        <v>4539</v>
      </c>
      <c r="O165" s="462" t="str">
        <f t="shared" si="2"/>
        <v>질병저항</v>
      </c>
    </row>
    <row r="166" spans="1:15">
      <c r="D166" s="462" t="s">
        <v>4540</v>
      </c>
      <c r="E166" s="465" t="s">
        <v>4540</v>
      </c>
      <c r="O166" s="462" t="str">
        <f t="shared" si="2"/>
        <v>코인드랍</v>
      </c>
    </row>
    <row r="167" spans="1:15">
      <c r="O167" s="462">
        <f t="shared" si="2"/>
        <v>0</v>
      </c>
    </row>
    <row r="168" spans="1:15">
      <c r="A168" s="462" t="s">
        <v>4541</v>
      </c>
      <c r="B168" s="462" t="s">
        <v>689</v>
      </c>
      <c r="D168" s="462" t="s">
        <v>690</v>
      </c>
      <c r="E168" s="465" t="s">
        <v>690</v>
      </c>
      <c r="O168" s="462" t="str">
        <f t="shared" si="2"/>
        <v>친구 초대 보상 건초 20개</v>
      </c>
    </row>
    <row r="169" spans="1:15">
      <c r="D169" s="462" t="s">
        <v>4542</v>
      </c>
      <c r="E169" s="465" t="s">
        <v>4542</v>
      </c>
      <c r="O169" s="462" t="str">
        <f t="shared" si="2"/>
        <v>친구 초대 보상 코인 300만</v>
      </c>
    </row>
    <row r="170" spans="1:15">
      <c r="D170" s="462" t="s">
        <v>692</v>
      </c>
      <c r="E170" s="465" t="s">
        <v>692</v>
      </c>
      <c r="O170" s="462" t="str">
        <f t="shared" si="2"/>
        <v>친구 초대 보상 캐시 15</v>
      </c>
    </row>
    <row r="171" spans="1:15">
      <c r="D171" s="462" t="s">
        <v>4543</v>
      </c>
      <c r="E171" s="465" t="s">
        <v>4543</v>
      </c>
      <c r="O171" s="462" t="str">
        <f t="shared" si="2"/>
        <v>친구 초대 보상 액세서리 엔젤링</v>
      </c>
    </row>
    <row r="172" spans="1:15">
      <c r="D172" s="462" t="s">
        <v>4544</v>
      </c>
      <c r="E172" s="465" t="s">
        <v>4544</v>
      </c>
      <c r="O172" s="462" t="str">
        <f t="shared" si="2"/>
        <v>친구 초대 보상 소 꽃무늬 소</v>
      </c>
    </row>
    <row r="173" spans="1:15">
      <c r="O173" s="462">
        <f t="shared" si="2"/>
        <v>0</v>
      </c>
    </row>
    <row r="174" spans="1:15">
      <c r="A174" s="462" t="s">
        <v>4545</v>
      </c>
      <c r="B174" s="462" t="s">
        <v>4546</v>
      </c>
      <c r="D174" s="462" t="s">
        <v>695</v>
      </c>
      <c r="E174" s="465" t="s">
        <v>695</v>
      </c>
      <c r="O174" s="462" t="str">
        <f t="shared" si="2"/>
        <v>로그인 보상 10 건초</v>
      </c>
    </row>
    <row r="175" spans="1:15">
      <c r="D175" s="462" t="s">
        <v>4547</v>
      </c>
      <c r="E175" s="465" t="s">
        <v>4547</v>
      </c>
      <c r="O175" s="462" t="str">
        <f t="shared" si="2"/>
        <v>로그인 보상 20만 코인</v>
      </c>
    </row>
    <row r="176" spans="1:15">
      <c r="D176" s="462" t="s">
        <v>4548</v>
      </c>
      <c r="E176" s="465" t="s">
        <v>4548</v>
      </c>
      <c r="O176" s="462" t="str">
        <f t="shared" si="2"/>
        <v>로그인 보상 30만 코인</v>
      </c>
    </row>
    <row r="177" spans="1:15">
      <c r="D177" s="462" t="s">
        <v>4549</v>
      </c>
      <c r="E177" s="465" t="s">
        <v>4549</v>
      </c>
      <c r="O177" s="462" t="str">
        <f t="shared" si="2"/>
        <v>로그인 보상 50만 코인</v>
      </c>
    </row>
    <row r="178" spans="1:15">
      <c r="D178" s="462" t="s">
        <v>699</v>
      </c>
      <c r="E178" s="465" t="s">
        <v>699</v>
      </c>
      <c r="O178" s="462" t="str">
        <f t="shared" si="2"/>
        <v>로그인 보상 5 캐시</v>
      </c>
    </row>
    <row r="179" spans="1:15">
      <c r="O179" s="462">
        <f t="shared" si="2"/>
        <v>0</v>
      </c>
    </row>
    <row r="180" spans="1:15">
      <c r="A180" s="462" t="s">
        <v>4550</v>
      </c>
      <c r="B180" s="462" t="s">
        <v>4551</v>
      </c>
      <c r="D180" s="462" t="s">
        <v>1474</v>
      </c>
      <c r="E180" s="462" t="s">
        <v>4552</v>
      </c>
      <c r="O180" s="462" t="str">
        <f t="shared" si="2"/>
        <v>첫 걸음</v>
      </c>
    </row>
    <row r="181" spans="1:15">
      <c r="D181" s="462" t="s">
        <v>4553</v>
      </c>
      <c r="E181" s="462" t="s">
        <v>4554</v>
      </c>
      <c r="O181" s="462" t="str">
        <f t="shared" si="2"/>
        <v>많을수록 좋아요</v>
      </c>
    </row>
    <row r="182" spans="1:15">
      <c r="D182" s="462" t="s">
        <v>4555</v>
      </c>
      <c r="E182" s="462" t="s">
        <v>4556</v>
      </c>
      <c r="O182" s="462" t="str">
        <f t="shared" si="2"/>
        <v>멋쟁이 가축들</v>
      </c>
    </row>
    <row r="183" spans="1:15">
      <c r="D183" s="462" t="s">
        <v>1476</v>
      </c>
      <c r="E183" s="462" t="s">
        <v>4557</v>
      </c>
      <c r="O183" s="462" t="str">
        <f t="shared" si="2"/>
        <v>시설 향상하기 1</v>
      </c>
    </row>
    <row r="184" spans="1:15">
      <c r="D184" s="462" t="s">
        <v>1475</v>
      </c>
      <c r="E184" s="462" t="s">
        <v>4558</v>
      </c>
      <c r="O184" s="462" t="str">
        <f t="shared" si="2"/>
        <v>건초 수확 1</v>
      </c>
    </row>
    <row r="185" spans="1:15">
      <c r="D185" s="462" t="s">
        <v>1477</v>
      </c>
      <c r="E185" s="462" t="s">
        <v>4559</v>
      </c>
      <c r="O185" s="462" t="str">
        <f t="shared" si="2"/>
        <v>시설 향상하기 2</v>
      </c>
    </row>
    <row r="186" spans="1:15">
      <c r="D186" s="462" t="s">
        <v>1492</v>
      </c>
      <c r="E186" s="462" t="s">
        <v>4560</v>
      </c>
      <c r="O186" s="462" t="str">
        <f t="shared" si="2"/>
        <v>품종 개량 1</v>
      </c>
    </row>
    <row r="187" spans="1:15">
      <c r="D187" s="462" t="s">
        <v>1480</v>
      </c>
      <c r="E187" s="462" t="s">
        <v>4561</v>
      </c>
      <c r="O187" s="462" t="str">
        <f t="shared" si="2"/>
        <v>늑대 사냥</v>
      </c>
    </row>
    <row r="188" spans="1:15">
      <c r="D188" s="462" t="s">
        <v>1479</v>
      </c>
      <c r="E188" s="462" t="s">
        <v>4562</v>
      </c>
      <c r="O188" s="462" t="str">
        <f t="shared" si="2"/>
        <v>아이템의 사용법</v>
      </c>
    </row>
    <row r="189" spans="1:15">
      <c r="D189" s="462" t="s">
        <v>4563</v>
      </c>
      <c r="E189" s="462" t="s">
        <v>4564</v>
      </c>
      <c r="O189" s="462" t="str">
        <f t="shared" si="2"/>
        <v>도와줘요!</v>
      </c>
    </row>
    <row r="190" spans="1:15">
      <c r="D190" s="462" t="s">
        <v>1483</v>
      </c>
      <c r="E190" s="462" t="s">
        <v>4565</v>
      </c>
      <c r="O190" s="462" t="str">
        <f t="shared" si="2"/>
        <v>텃밭 가꾸기</v>
      </c>
    </row>
    <row r="191" spans="1:15">
      <c r="D191" s="462" t="s">
        <v>1484</v>
      </c>
      <c r="E191" s="462" t="s">
        <v>4566</v>
      </c>
      <c r="O191" s="462" t="str">
        <f t="shared" si="2"/>
        <v>건초 수확 3</v>
      </c>
    </row>
    <row r="192" spans="1:15">
      <c r="D192" s="462" t="s">
        <v>1485</v>
      </c>
      <c r="E192" s="462" t="s">
        <v>4567</v>
      </c>
      <c r="O192" s="462" t="str">
        <f t="shared" si="2"/>
        <v>새집으로 이사</v>
      </c>
    </row>
    <row r="193" spans="4:15">
      <c r="D193" s="462" t="s">
        <v>1486</v>
      </c>
      <c r="E193" s="462" t="s">
        <v>4568</v>
      </c>
      <c r="O193" s="462" t="str">
        <f t="shared" si="2"/>
        <v>유명 목장의 첫 걸음</v>
      </c>
    </row>
    <row r="194" spans="4:15">
      <c r="D194" s="462" t="s">
        <v>1487</v>
      </c>
      <c r="E194" s="462" t="s">
        <v>4569</v>
      </c>
      <c r="O194" s="462" t="str">
        <f t="shared" si="2"/>
        <v xml:space="preserve">시설 향상하기 3 </v>
      </c>
    </row>
    <row r="195" spans="4:15">
      <c r="D195" s="462" t="s">
        <v>1489</v>
      </c>
      <c r="E195" s="462" t="s">
        <v>4570</v>
      </c>
      <c r="O195" s="462" t="str">
        <f t="shared" si="2"/>
        <v>목장 사업 1</v>
      </c>
    </row>
    <row r="196" spans="4:15">
      <c r="D196" s="462" t="s">
        <v>1490</v>
      </c>
      <c r="E196" s="462" t="s">
        <v>4571</v>
      </c>
      <c r="O196" s="462" t="str">
        <f t="shared" si="2"/>
        <v>친구 사귀기</v>
      </c>
    </row>
    <row r="197" spans="4:15">
      <c r="D197" s="462" t="s">
        <v>4572</v>
      </c>
      <c r="E197" s="462" t="s">
        <v>4573</v>
      </c>
      <c r="O197" s="462" t="str">
        <f t="shared" ref="O197:O260" si="3">IF($B$1="한글",D197,IF($B$1="영어",E197,IF($B$1="일본어",F197)))</f>
        <v>품종 개량 2</v>
      </c>
    </row>
    <row r="198" spans="4:15">
      <c r="D198" s="462" t="s">
        <v>1493</v>
      </c>
      <c r="E198" s="462" t="s">
        <v>4574</v>
      </c>
      <c r="O198" s="462" t="str">
        <f t="shared" si="3"/>
        <v>축사 넓히기</v>
      </c>
    </row>
    <row r="199" spans="4:15">
      <c r="D199" s="462" t="s">
        <v>1494</v>
      </c>
      <c r="E199" s="462" t="s">
        <v>4575</v>
      </c>
      <c r="O199" s="462" t="str">
        <f t="shared" si="3"/>
        <v>근성의 우유거래 1</v>
      </c>
    </row>
    <row r="200" spans="4:15">
      <c r="D200" s="462" t="s">
        <v>1495</v>
      </c>
      <c r="E200" s="462" t="s">
        <v>4576</v>
      </c>
      <c r="O200" s="462" t="str">
        <f t="shared" si="3"/>
        <v>꾸준한 우유 생산 1</v>
      </c>
    </row>
    <row r="201" spans="4:15">
      <c r="D201" s="462" t="s">
        <v>1488</v>
      </c>
      <c r="E201" s="462" t="s">
        <v>4577</v>
      </c>
      <c r="O201" s="462" t="str">
        <f t="shared" si="3"/>
        <v>시설 향상하기 4</v>
      </c>
    </row>
    <row r="202" spans="4:15">
      <c r="D202" s="462" t="s">
        <v>1496</v>
      </c>
      <c r="E202" s="462" t="s">
        <v>4578</v>
      </c>
      <c r="O202" s="462" t="str">
        <f t="shared" si="3"/>
        <v>목장 사업 2</v>
      </c>
    </row>
    <row r="203" spans="4:15">
      <c r="D203" s="462" t="s">
        <v>1497</v>
      </c>
      <c r="E203" s="462" t="s">
        <v>4579</v>
      </c>
      <c r="O203" s="462" t="str">
        <f t="shared" si="3"/>
        <v>시설 향상하기 5</v>
      </c>
    </row>
    <row r="204" spans="4:15">
      <c r="D204" s="462" t="s">
        <v>1498</v>
      </c>
      <c r="E204" s="462" t="s">
        <v>4580</v>
      </c>
      <c r="O204" s="462" t="str">
        <f t="shared" si="3"/>
        <v>하트 수집 1</v>
      </c>
    </row>
    <row r="205" spans="4:15">
      <c r="D205" s="462" t="s">
        <v>1499</v>
      </c>
      <c r="E205" s="462" t="s">
        <v>4581</v>
      </c>
      <c r="O205" s="462" t="str">
        <f t="shared" si="3"/>
        <v>이달의 목장 1</v>
      </c>
    </row>
    <row r="206" spans="4:15">
      <c r="D206" s="462" t="s">
        <v>1500</v>
      </c>
      <c r="E206" s="462" t="s">
        <v>4582</v>
      </c>
      <c r="O206" s="462" t="str">
        <f t="shared" si="3"/>
        <v>최고 영업 사원 1</v>
      </c>
    </row>
    <row r="207" spans="4:15">
      <c r="D207" s="462" t="s">
        <v>1501</v>
      </c>
      <c r="E207" s="462" t="s">
        <v>4583</v>
      </c>
      <c r="O207" s="462" t="str">
        <f t="shared" si="3"/>
        <v>근성의 우유거래 2</v>
      </c>
    </row>
    <row r="208" spans="4:15">
      <c r="D208" s="462" t="s">
        <v>1502</v>
      </c>
      <c r="E208" s="462" t="s">
        <v>4584</v>
      </c>
      <c r="O208" s="462" t="str">
        <f t="shared" si="3"/>
        <v>꾸준한 우유 생산 2</v>
      </c>
    </row>
    <row r="209" spans="4:15">
      <c r="D209" s="462" t="s">
        <v>1503</v>
      </c>
      <c r="E209" s="462" t="s">
        <v>4585</v>
      </c>
      <c r="O209" s="462" t="str">
        <f t="shared" si="3"/>
        <v>목장 사업 3</v>
      </c>
    </row>
    <row r="210" spans="4:15">
      <c r="D210" s="462" t="s">
        <v>4586</v>
      </c>
      <c r="E210" s="462" t="s">
        <v>4587</v>
      </c>
      <c r="O210" s="462" t="str">
        <f t="shared" si="3"/>
        <v>품종 개량 3</v>
      </c>
    </row>
    <row r="211" spans="4:15">
      <c r="D211" s="462" t="s">
        <v>1504</v>
      </c>
      <c r="E211" s="462" t="s">
        <v>4588</v>
      </c>
      <c r="O211" s="462" t="str">
        <f t="shared" si="3"/>
        <v>이달의 목장 2</v>
      </c>
    </row>
    <row r="212" spans="4:15">
      <c r="D212" s="462" t="s">
        <v>1505</v>
      </c>
      <c r="E212" s="462" t="s">
        <v>4589</v>
      </c>
      <c r="O212" s="462" t="str">
        <f t="shared" si="3"/>
        <v>최고 영업 사원 2</v>
      </c>
    </row>
    <row r="213" spans="4:15">
      <c r="D213" s="462" t="s">
        <v>1506</v>
      </c>
      <c r="E213" s="462" t="s">
        <v>4590</v>
      </c>
      <c r="O213" s="462" t="str">
        <f t="shared" si="3"/>
        <v>근성의 우유거래 3</v>
      </c>
    </row>
    <row r="214" spans="4:15">
      <c r="D214" s="462" t="s">
        <v>1507</v>
      </c>
      <c r="E214" s="462" t="s">
        <v>4591</v>
      </c>
      <c r="O214" s="462" t="str">
        <f t="shared" si="3"/>
        <v>꾸준한 우유 생산 3</v>
      </c>
    </row>
    <row r="215" spans="4:15">
      <c r="D215" s="462" t="s">
        <v>1508</v>
      </c>
      <c r="E215" s="462" t="s">
        <v>4592</v>
      </c>
      <c r="O215" s="462" t="str">
        <f t="shared" si="3"/>
        <v>목장 사업 4</v>
      </c>
    </row>
    <row r="216" spans="4:15">
      <c r="D216" s="462" t="s">
        <v>1509</v>
      </c>
      <c r="E216" s="462" t="s">
        <v>4593</v>
      </c>
      <c r="O216" s="462" t="str">
        <f t="shared" si="3"/>
        <v>하트 수집 2</v>
      </c>
    </row>
    <row r="217" spans="4:15">
      <c r="D217" s="462" t="s">
        <v>1510</v>
      </c>
      <c r="E217" s="462" t="s">
        <v>4594</v>
      </c>
      <c r="O217" s="462" t="str">
        <f t="shared" si="3"/>
        <v>이달의 목장 3</v>
      </c>
    </row>
    <row r="218" spans="4:15">
      <c r="D218" s="462" t="s">
        <v>1511</v>
      </c>
      <c r="E218" s="462" t="s">
        <v>4595</v>
      </c>
      <c r="O218" s="462" t="str">
        <f t="shared" si="3"/>
        <v>최고 영업 사원 3</v>
      </c>
    </row>
    <row r="219" spans="4:15">
      <c r="D219" s="462" t="s">
        <v>1512</v>
      </c>
      <c r="E219" s="462" t="s">
        <v>4596</v>
      </c>
      <c r="O219" s="462" t="str">
        <f t="shared" si="3"/>
        <v>근성의 우유거래 4</v>
      </c>
    </row>
    <row r="220" spans="4:15">
      <c r="D220" s="462" t="s">
        <v>1513</v>
      </c>
      <c r="E220" s="462" t="s">
        <v>4597</v>
      </c>
      <c r="O220" s="462" t="str">
        <f t="shared" si="3"/>
        <v>꾸준한 우유 생산 4</v>
      </c>
    </row>
    <row r="221" spans="4:15">
      <c r="D221" s="462" t="s">
        <v>1514</v>
      </c>
      <c r="E221" s="462" t="s">
        <v>4598</v>
      </c>
      <c r="O221" s="462" t="str">
        <f t="shared" si="3"/>
        <v>목장 사업 5</v>
      </c>
    </row>
    <row r="222" spans="4:15">
      <c r="D222" s="462" t="s">
        <v>4599</v>
      </c>
      <c r="E222" s="462" t="s">
        <v>4600</v>
      </c>
      <c r="O222" s="462" t="str">
        <f t="shared" si="3"/>
        <v>품종 개량 4</v>
      </c>
    </row>
    <row r="223" spans="4:15">
      <c r="D223" s="462" t="s">
        <v>1515</v>
      </c>
      <c r="E223" s="462" t="s">
        <v>4601</v>
      </c>
      <c r="O223" s="462" t="str">
        <f t="shared" si="3"/>
        <v>이달의 목장 4</v>
      </c>
    </row>
    <row r="224" spans="4:15">
      <c r="D224" s="462" t="s">
        <v>1516</v>
      </c>
      <c r="E224" s="462" t="s">
        <v>4602</v>
      </c>
      <c r="O224" s="462" t="str">
        <f t="shared" si="3"/>
        <v>최고 영업 사원 4</v>
      </c>
    </row>
    <row r="225" spans="4:15">
      <c r="D225" s="462" t="s">
        <v>4603</v>
      </c>
      <c r="E225" s="462" t="s">
        <v>4604</v>
      </c>
      <c r="O225" s="462" t="str">
        <f t="shared" si="3"/>
        <v>교배 연구 1</v>
      </c>
    </row>
    <row r="226" spans="4:15">
      <c r="D226" s="462" t="s">
        <v>4605</v>
      </c>
      <c r="E226" s="462" t="s">
        <v>4606</v>
      </c>
      <c r="O226" s="462" t="str">
        <f t="shared" si="3"/>
        <v>교배 연구 2</v>
      </c>
    </row>
    <row r="227" spans="4:15">
      <c r="D227" s="462" t="s">
        <v>4607</v>
      </c>
      <c r="E227" s="462" t="s">
        <v>4608</v>
      </c>
      <c r="O227" s="462" t="str">
        <f t="shared" si="3"/>
        <v>교배 연구 3</v>
      </c>
    </row>
    <row r="228" spans="4:15">
      <c r="D228" s="462" t="s">
        <v>4609</v>
      </c>
      <c r="E228" s="462" t="s">
        <v>4610</v>
      </c>
      <c r="O228" s="462" t="str">
        <f t="shared" si="3"/>
        <v>교배 연구 4</v>
      </c>
    </row>
    <row r="229" spans="4:15">
      <c r="D229" s="462" t="s">
        <v>4611</v>
      </c>
      <c r="E229" s="462" t="s">
        <v>4612</v>
      </c>
      <c r="O229" s="462" t="str">
        <f t="shared" si="3"/>
        <v>교배 연구 5</v>
      </c>
    </row>
    <row r="230" spans="4:15">
      <c r="D230" s="462" t="s">
        <v>4613</v>
      </c>
      <c r="E230" s="462" t="s">
        <v>4614</v>
      </c>
      <c r="O230" s="462" t="str">
        <f t="shared" si="3"/>
        <v>늑대 주의</v>
      </c>
    </row>
    <row r="231" spans="4:15">
      <c r="D231" s="462" t="s">
        <v>4615</v>
      </c>
      <c r="E231" s="462" t="s">
        <v>4616</v>
      </c>
      <c r="O231" s="462" t="str">
        <f t="shared" si="3"/>
        <v>끝나지 않는 거래</v>
      </c>
    </row>
    <row r="232" spans="4:15">
      <c r="D232" s="462" t="s">
        <v>4617</v>
      </c>
      <c r="E232" s="462" t="s">
        <v>4618</v>
      </c>
      <c r="O232" s="462" t="str">
        <f t="shared" si="3"/>
        <v>영농 후계자</v>
      </c>
    </row>
    <row r="233" spans="4:15">
      <c r="D233" s="462" t="s">
        <v>4619</v>
      </c>
      <c r="E233" s="462" t="s">
        <v>4620</v>
      </c>
      <c r="O233" s="462" t="str">
        <f t="shared" si="3"/>
        <v>협상 전문가</v>
      </c>
    </row>
    <row r="234" spans="4:15">
      <c r="D234" s="462" t="s">
        <v>4621</v>
      </c>
      <c r="E234" s="462" t="s">
        <v>4622</v>
      </c>
      <c r="O234" s="462" t="str">
        <f t="shared" si="3"/>
        <v>우유왕</v>
      </c>
    </row>
    <row r="235" spans="4:15">
      <c r="D235" s="462" t="s">
        <v>4623</v>
      </c>
      <c r="E235" s="462" t="s">
        <v>4624</v>
      </c>
      <c r="O235" s="462" t="str">
        <f t="shared" si="3"/>
        <v>가축 계획</v>
      </c>
    </row>
    <row r="236" spans="4:15">
      <c r="D236" s="462" t="s">
        <v>4625</v>
      </c>
      <c r="E236" s="466" t="s">
        <v>4625</v>
      </c>
      <c r="O236" s="462" t="str">
        <f t="shared" si="3"/>
        <v>부자 목장</v>
      </c>
    </row>
    <row r="237" spans="4:15">
      <c r="D237" s="462" t="s">
        <v>4626</v>
      </c>
      <c r="E237" s="466" t="s">
        <v>4626</v>
      </c>
      <c r="O237" s="462" t="str">
        <f t="shared" si="3"/>
        <v>동물 농장!</v>
      </c>
    </row>
    <row r="238" spans="4:15">
      <c r="D238" s="462" t="s">
        <v>4627</v>
      </c>
      <c r="E238" s="466" t="s">
        <v>4627</v>
      </c>
      <c r="O238" s="462" t="str">
        <f t="shared" si="3"/>
        <v>우유의 황제</v>
      </c>
    </row>
    <row r="239" spans="4:15">
      <c r="D239" s="462" t="s">
        <v>4628</v>
      </c>
      <c r="E239" s="466" t="s">
        <v>4628</v>
      </c>
      <c r="O239" s="462" t="str">
        <f t="shared" si="3"/>
        <v>대농장</v>
      </c>
    </row>
    <row r="240" spans="4:15">
      <c r="D240" s="462" t="s">
        <v>4629</v>
      </c>
      <c r="E240" s="466" t="s">
        <v>4629</v>
      </c>
      <c r="O240" s="462" t="str">
        <f t="shared" si="3"/>
        <v>하트가 열리는 나무</v>
      </c>
    </row>
    <row r="241" spans="1:15">
      <c r="D241" s="462" t="s">
        <v>4630</v>
      </c>
      <c r="E241" s="466" t="s">
        <v>4630</v>
      </c>
      <c r="O241" s="462" t="str">
        <f t="shared" si="3"/>
        <v>늑대 사냥꾼</v>
      </c>
    </row>
    <row r="242" spans="1:15">
      <c r="D242" s="462" t="s">
        <v>4631</v>
      </c>
      <c r="E242" s="466" t="s">
        <v>4631</v>
      </c>
      <c r="O242" s="462" t="str">
        <f t="shared" si="3"/>
        <v>최고급 우유 생산지</v>
      </c>
    </row>
    <row r="243" spans="1:15">
      <c r="O243" s="462">
        <f t="shared" si="3"/>
        <v>0</v>
      </c>
    </row>
    <row r="244" spans="1:15">
      <c r="A244" s="462" t="s">
        <v>4632</v>
      </c>
      <c r="B244" s="462" t="s">
        <v>4633</v>
      </c>
      <c r="D244" s="462" t="s">
        <v>4634</v>
      </c>
      <c r="E244" s="462" t="s">
        <v>4635</v>
      </c>
      <c r="O244" s="462" t="str">
        <f t="shared" si="3"/>
        <v>우유를 모으는데 성공했군요. 생각보다 우유 모으는 솜씨는 어느 정도 있는 것 같습니다.</v>
      </c>
    </row>
    <row r="245" spans="1:15">
      <c r="D245" s="462" t="s">
        <v>4636</v>
      </c>
      <c r="E245" s="462" t="s">
        <v>4637</v>
      </c>
      <c r="O245" s="462" t="str">
        <f t="shared" si="3"/>
        <v>가축을 배치하는데 성공 하셨습니까? 가축이 늘어나니 어떤 장점이 있는지 아시면 좋겠군요. 참` 잊지 말고 우편함을 확인하시기 바랍니다.</v>
      </c>
    </row>
    <row r="246" spans="1:15">
      <c r="D246" s="462" t="s">
        <v>4638</v>
      </c>
      <c r="E246" s="462" t="s">
        <v>4639</v>
      </c>
      <c r="O246" s="462" t="str">
        <f t="shared" si="3"/>
        <v>새로운 가축을 얻으셨군요. 어떻습니까` 새로운 가축을 얻으신 소감이?</v>
      </c>
    </row>
    <row r="247" spans="1:15">
      <c r="D247" s="462" t="s">
        <v>4640</v>
      </c>
      <c r="E247" s="462" t="s">
        <v>4641</v>
      </c>
      <c r="O247" s="462" t="str">
        <f t="shared" si="3"/>
        <v>착유기를 향상 시키셨군요. 예전의 그 누더기 같던 착유기를 드디어 안보게 되었군요. 다행입니다.</v>
      </c>
    </row>
    <row r="248" spans="1:15">
      <c r="D248" s="462" t="s">
        <v>4642</v>
      </c>
      <c r="E248" s="462" t="s">
        <v>4643</v>
      </c>
      <c r="O248" s="462" t="str">
        <f t="shared" si="3"/>
        <v>건초를 어느 정도 생산하시는데 성공했군요. 건초가 부족하다는 것은 곧 우유를 얻을 수 없다는 말과 같으니 명심하십시오.</v>
      </c>
    </row>
    <row r="249" spans="1:15">
      <c r="D249" s="462" t="s">
        <v>4644</v>
      </c>
      <c r="E249" s="462" t="s">
        <v>4645</v>
      </c>
      <c r="O249" s="462" t="str">
        <f t="shared" si="3"/>
        <v>우유 탱크 업그레이드를 하셨습니까? 시설이 향상되니 좀 편해진 것이 느껴지십니까?</v>
      </c>
    </row>
    <row r="250" spans="1:15">
      <c r="D250" s="462" t="s">
        <v>4646</v>
      </c>
      <c r="E250" s="462" t="s">
        <v>4647</v>
      </c>
      <c r="O250" s="462" t="str">
        <f t="shared" si="3"/>
        <v>흠. 교배에 성공하신 모양이군요. 지속적인 교배만이 좋은 가축을 얻는 지름길이라는 것을 기억해두십시오. 참고로 교배로 얻은 가축은 우편함에서 확인 가능합니다.</v>
      </c>
    </row>
    <row r="251" spans="1:15">
      <c r="D251" s="462" t="s">
        <v>4648</v>
      </c>
      <c r="E251" s="462" t="s">
        <v>4649</v>
      </c>
      <c r="O251" s="462" t="str">
        <f t="shared" si="3"/>
        <v>늑대를 잡으셨습니까? 잘 됐군요. 들리는 소문에는 늑대들이 납치한 소들로 치즈를 만드려 잔혹하게 혹사시키고 있다고 합니다.</v>
      </c>
    </row>
    <row r="252" spans="1:15">
      <c r="D252" s="462" t="s">
        <v>4650</v>
      </c>
      <c r="E252" s="462" t="s">
        <v>4651</v>
      </c>
      <c r="O252" s="462" t="str">
        <f t="shared" si="3"/>
        <v>아이템을 사용해 보셨습니까? 좋은 아이템은 그만큼 좋은 효과가 있다는 것을 잊지 마십시오. 보상을 우편함에서 확인 하는 것도 잊지 마시구요.</v>
      </c>
    </row>
    <row r="253" spans="1:15">
      <c r="D253" s="462" t="s">
        <v>4652</v>
      </c>
      <c r="E253" s="462" t="s">
        <v>4653</v>
      </c>
      <c r="O253" s="462" t="str">
        <f t="shared" si="3"/>
        <v>긴급지원을 써보신겁니까? 어때요` 긴급 지원을 받으니 아주 편안하지 않습니까?</v>
      </c>
    </row>
    <row r="254" spans="1:15">
      <c r="D254" s="462" t="s">
        <v>4654</v>
      </c>
      <c r="E254" s="462" t="s">
        <v>4655</v>
      </c>
      <c r="O254" s="462" t="str">
        <f t="shared" si="3"/>
        <v>경작지 확장을 해보신 모양이군요. 경작지가 필요하다면 아끼지 말고 과감하게 투자하여 확장하시기 바랍니다.</v>
      </c>
    </row>
    <row r="255" spans="1:15">
      <c r="D255" s="462" t="s">
        <v>4656</v>
      </c>
      <c r="E255" s="462" t="s">
        <v>4657</v>
      </c>
      <c r="O255" s="462" t="str">
        <f t="shared" si="3"/>
        <v>건초 생산에 성공하신 모양이군요. 쉬지 말고 건초를 생산하세요. 그래야 다른 목장들을 조금이라도 따라잡지 않겠습니까?</v>
      </c>
    </row>
    <row r="256" spans="1:15">
      <c r="D256" s="462" t="s">
        <v>4658</v>
      </c>
      <c r="E256" s="462" t="s">
        <v>4659</v>
      </c>
      <c r="O256" s="462" t="str">
        <f t="shared" si="3"/>
        <v>집이 바뀌었군요. 그나마 좀 나아졌군요. 예전의 그 집보다는...</v>
      </c>
    </row>
    <row r="257" spans="4:15">
      <c r="D257" s="462" t="s">
        <v>4660</v>
      </c>
      <c r="E257" s="462" t="s">
        <v>4661</v>
      </c>
      <c r="O257" s="462" t="str">
        <f t="shared" si="3"/>
        <v>명성도가 좀 올랐군요. 명성도가 높아져야 더 많은 시설을 추가하고` 더 좋은 가축을 얻을 수 있으니 명심하십시오.</v>
      </c>
    </row>
    <row r="258" spans="4:15">
      <c r="D258" s="462" t="s">
        <v>4662</v>
      </c>
      <c r="E258" s="462" t="s">
        <v>4663</v>
      </c>
      <c r="O258" s="462" t="str">
        <f t="shared" si="3"/>
        <v>주입기 업그레이드를 완료하셨군요. 주입기가 좋아지면 우유 탱크에 우유를 더 많이 집어넣을 수 있으니 기억하세요.</v>
      </c>
    </row>
    <row r="259" spans="4:15">
      <c r="D259" s="462" t="s">
        <v>4664</v>
      </c>
      <c r="E259" s="462" t="s">
        <v>4665</v>
      </c>
      <c r="O259" s="462" t="str">
        <f t="shared" si="3"/>
        <v>매출 기록이 생각보다 잘 나오신 것 같군요. 짜요 목장치고는 꽤나 잘 했다고 말씀드리죠.</v>
      </c>
    </row>
    <row r="260" spans="4:15">
      <c r="D260" s="462" t="s">
        <v>4666</v>
      </c>
      <c r="E260" s="462" t="s">
        <v>4667</v>
      </c>
      <c r="O260" s="462" t="str">
        <f t="shared" si="3"/>
        <v>친구를 추가해보니 어떻습니까? 넓은 인간관계는 언젠가 도움이 되니 잘 기억하시기 바랍니다.</v>
      </c>
    </row>
    <row r="261" spans="4:15">
      <c r="D261" s="462" t="s">
        <v>4668</v>
      </c>
      <c r="E261" s="462" t="s">
        <v>4669</v>
      </c>
      <c r="O261" s="462" t="str">
        <f t="shared" ref="O261:O324" si="4">IF($B$1="한글",D261,IF($B$1="영어",E261,IF($B$1="일본어",F261)))</f>
        <v>교배를 좀 해보셨군요. 교배로 가축을 획득하여 [ffcc00]가축 도감[ffffff]을 완성 시킬 수 있다는 것 역시 잊지 마십시오.</v>
      </c>
    </row>
    <row r="262" spans="4:15">
      <c r="D262" s="462" t="s">
        <v>4670</v>
      </c>
      <c r="E262" s="462" t="s">
        <v>4671</v>
      </c>
      <c r="O262" s="462" t="str">
        <f t="shared" si="4"/>
        <v>인벤토리를 확장해 보셨습니까? 어떤 상황이 일어날 지 모르니 가축을 몇마리 대비로 가지고 있으시길 추천드리죠.</v>
      </c>
    </row>
    <row r="263" spans="4:15">
      <c r="D263" s="462" t="s">
        <v>4672</v>
      </c>
      <c r="E263" s="462" t="s">
        <v>4673</v>
      </c>
      <c r="O263" s="462" t="str">
        <f t="shared" si="4"/>
        <v>연속 거래에 성공 하셨다고 하더군요. 하지만 아직 갈길이 멉니다.</v>
      </c>
    </row>
    <row r="264" spans="4:15">
      <c r="D264" s="462" t="s">
        <v>4674</v>
      </c>
      <c r="E264" s="462" t="s">
        <v>4675</v>
      </c>
      <c r="O264" s="462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>
      <c r="D265" s="462" t="s">
        <v>4676</v>
      </c>
      <c r="E265" s="462" t="s">
        <v>4677</v>
      </c>
      <c r="O265" s="462" t="str">
        <f t="shared" si="4"/>
        <v>목장 환경을 개선하셨군요. 그런데 본인이 향상시킨 시설이 무슨 역할을 하고 있는지는 알고는 계시겠죠?</v>
      </c>
    </row>
    <row r="266" spans="4:15">
      <c r="D266" s="462" t="s">
        <v>4678</v>
      </c>
      <c r="E266" s="462" t="s">
        <v>4679</v>
      </c>
      <c r="O266" s="462" t="str">
        <f t="shared" si="4"/>
        <v>상당 수준의 매출 기록을 달성하셨군요. 아주 축하드립니다. 정말로요. 진짭니다.</v>
      </c>
    </row>
    <row r="267" spans="4:15">
      <c r="D267" s="462" t="s">
        <v>4680</v>
      </c>
      <c r="E267" s="462" t="s">
        <v>4681</v>
      </c>
      <c r="O267" s="462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>
      <c r="D268" s="462" t="s">
        <v>4682</v>
      </c>
      <c r="E268" s="462" t="s">
        <v>4683</v>
      </c>
      <c r="O268" s="462" t="str">
        <f t="shared" si="4"/>
        <v>하트 수확은 잘 되가고 있습니까? 아... 이제서야 다 모은 모양이군요.</v>
      </c>
    </row>
    <row r="269" spans="4:15">
      <c r="D269" s="462" t="s">
        <v>4684</v>
      </c>
      <c r="E269" s="462" t="s">
        <v>4685</v>
      </c>
      <c r="O269" s="462" t="str">
        <f t="shared" si="4"/>
        <v>꽤나 좋은 매출을 기록하는데 성공하셨군요. 꾸준하게 좋은 결과를 내는 것이 목장을 빨리 발전시키는 지름길입니다.</v>
      </c>
    </row>
    <row r="270" spans="4:15">
      <c r="D270" s="462" t="s">
        <v>4686</v>
      </c>
      <c r="E270" s="462" t="s">
        <v>4687</v>
      </c>
      <c r="O270" s="462" t="str">
        <f t="shared" si="4"/>
        <v>우유 생산량이 꽤나 나아진 것 같군요. 아직 갈길이 멀긴 하지만 잘 해 나가시는 것 같습니다. 뭐 노력하는 자에게는 성공이 있다고 하던가요?</v>
      </c>
    </row>
    <row r="271" spans="4:15">
      <c r="D271" s="462" t="s">
        <v>4688</v>
      </c>
      <c r="E271" s="462" t="s">
        <v>4689</v>
      </c>
      <c r="O271" s="462" t="str">
        <f t="shared" si="4"/>
        <v>표창을 받았다고 들었습니다. 축하드릴 일이군요. 짜요 목장이라면 이런 상금이 매우 귀중할 때 이니까요.</v>
      </c>
    </row>
    <row r="272" spans="4:15">
      <c r="D272" s="462" t="s">
        <v>4690</v>
      </c>
      <c r="E272" s="462" t="s">
        <v>4691</v>
      </c>
      <c r="O272" s="462" t="str">
        <f t="shared" si="4"/>
        <v>우유 생산 목표량을 채우셨군요. 제 덕에 보상금을 받았으니 고맙다고 한마디 해주시면 어떨까요?</v>
      </c>
    </row>
    <row r="273" spans="4:15">
      <c r="D273" s="462" t="s">
        <v>4692</v>
      </c>
      <c r="E273" s="462" t="s">
        <v>4693</v>
      </c>
      <c r="O273" s="462" t="str">
        <f t="shared" si="4"/>
        <v>꽤나 높은 매출을 달성하셨군요. 분발하면 더 좋은 결과가 있을 겁니다. 열심히 노력하십시오.</v>
      </c>
    </row>
    <row r="274" spans="4:15">
      <c r="D274" s="462" t="s">
        <v>4694</v>
      </c>
      <c r="E274" s="462" t="s">
        <v>4695</v>
      </c>
      <c r="O274" s="462" t="str">
        <f t="shared" si="4"/>
        <v>가축 교배를 지속적으로 진행하고 있군요. 그런식으로 계속 발전해나가보세요.</v>
      </c>
    </row>
    <row r="275" spans="4:15">
      <c r="D275" s="462" t="s">
        <v>4696</v>
      </c>
      <c r="E275" s="462" t="s">
        <v>4697</v>
      </c>
      <c r="O275" s="462" t="str">
        <f t="shared" si="4"/>
        <v>꽤나 높은 매출을 달성하는데 성공하셨군요. 아직 Smart and Genius 목장에 비해서는 모자라지만 나름대로 잘 하신 것 같습니다.</v>
      </c>
    </row>
    <row r="276" spans="4:15">
      <c r="D276" s="462" t="s">
        <v>4698</v>
      </c>
      <c r="E276" s="462" t="s">
        <v>4699</v>
      </c>
      <c r="O276" s="462" t="str">
        <f t="shared" si="4"/>
        <v>목표로 하신 우유 판매량 달성에 성공하셨군요. 뭐` 예상보다 좀 느리긴 하지만... 어쨌든 잘 해냈군요.</v>
      </c>
    </row>
    <row r="277" spans="4:15">
      <c r="D277" s="462" t="s">
        <v>4700</v>
      </c>
      <c r="E277" s="462" t="s">
        <v>4701</v>
      </c>
      <c r="O277" s="462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>
      <c r="D278" s="462" t="s">
        <v>4702</v>
      </c>
      <c r="E278" s="462" t="s">
        <v>4703</v>
      </c>
      <c r="O278" s="462" t="str">
        <f t="shared" si="4"/>
        <v>우유 생산 목표량 달성에 성공한 겁니까? 뭐 축하는 해드리도록 하겠습니다.</v>
      </c>
    </row>
    <row r="279" spans="4:15">
      <c r="D279" s="462" t="s">
        <v>4704</v>
      </c>
      <c r="E279" s="462" t="s">
        <v>4705</v>
      </c>
      <c r="O279" s="462" t="str">
        <f t="shared" si="4"/>
        <v>매출 달성에 성공하신 모양이군요. 그럭저럭 나쁘지 않은 결과 같습니다.</v>
      </c>
    </row>
    <row r="280" spans="4:15">
      <c r="D280" s="462" t="s">
        <v>4706</v>
      </c>
      <c r="E280" s="462" t="s">
        <v>4707</v>
      </c>
      <c r="O280" s="462" t="str">
        <f t="shared" si="4"/>
        <v>꽤나 열심히 하트를 수집하신것 같군요. Smart and Genius 목장에 비해서는 한참 모자라지만.</v>
      </c>
    </row>
    <row r="281" spans="4:15">
      <c r="D281" s="462" t="s">
        <v>4708</v>
      </c>
      <c r="E281" s="462" t="s">
        <v>4709</v>
      </c>
      <c r="O281" s="462" t="str">
        <f t="shared" si="4"/>
        <v>매출 달성에 성공하신겁니까? 나름 나쁘지는 않은 결과로군요. 꾸준히 진행하십시오.</v>
      </c>
    </row>
    <row r="282" spans="4:15">
      <c r="D282" s="462" t="s">
        <v>4710</v>
      </c>
      <c r="E282" s="462" t="s">
        <v>4711</v>
      </c>
      <c r="O282" s="462" t="str">
        <f t="shared" si="4"/>
        <v>우유 생산 목표를 달성했다고 들었습니다. 좋은 소식이로군요. 계속 노력하시기 바랍니다.</v>
      </c>
    </row>
    <row r="283" spans="4:15">
      <c r="D283" s="462" t="s">
        <v>4712</v>
      </c>
      <c r="E283" s="462" t="s">
        <v>4713</v>
      </c>
      <c r="O283" s="462" t="str">
        <f t="shared" si="4"/>
        <v>여러 상인들과 실패 없이 거래를 잘 진행하셨군요. 아주 잘 해 나가고 있습니다.</v>
      </c>
    </row>
    <row r="284" spans="4:15">
      <c r="D284" s="462" t="s">
        <v>4714</v>
      </c>
      <c r="E284" s="462" t="s">
        <v>4715</v>
      </c>
      <c r="O284" s="462" t="str">
        <f t="shared" si="4"/>
        <v>우유 생산을 꾸준하게 잘 진행하셨군요. 생각보다 잘 해내가고 있는 것 같습니다.</v>
      </c>
    </row>
    <row r="285" spans="4:15">
      <c r="D285" s="462" t="s">
        <v>4716</v>
      </c>
      <c r="E285" s="462" t="s">
        <v>4717</v>
      </c>
      <c r="O285" s="462" t="str">
        <f t="shared" si="4"/>
        <v>목표 금액을 달성 하신겁니까? 생각보다 잘 해나가고 있군요. 사실 포기하고 도망가지나 않았을까 잠깐 생각하긴 했습니다.</v>
      </c>
    </row>
    <row r="286" spans="4:15">
      <c r="D286" s="462" t="s">
        <v>4718</v>
      </c>
      <c r="E286" s="462" t="s">
        <v>4719</v>
      </c>
      <c r="O286" s="462" t="str">
        <f t="shared" si="4"/>
        <v>예상보다 좀 느리긴 하지만... 가축 교배를 착실히 진행하신 모양이군요. 뭐 꾸준히 잘 했다는게 중요하죠.</v>
      </c>
    </row>
    <row r="287" spans="4:15">
      <c r="D287" s="462" t="s">
        <v>4720</v>
      </c>
      <c r="E287" s="462" t="s">
        <v>4721</v>
      </c>
      <c r="O287" s="462" t="str">
        <f t="shared" si="4"/>
        <v>최고 매출 기록을 달성하신겁니까? 하긴` 그 정도는 쉽게 해결해야 목장을 이끌어 나간다고 할 수 있죠. 안 그렇습니까?</v>
      </c>
    </row>
    <row r="288" spans="4:15">
      <c r="D288" s="462" t="s">
        <v>4722</v>
      </c>
      <c r="E288" s="462" t="s">
        <v>4723</v>
      </c>
      <c r="O288" s="462" t="str">
        <f t="shared" si="4"/>
        <v>이제 제법 우유를 판매하는 법에 대해서 알게 되신 것 같군요. 적절한 시기가 올때 까지 대비를 잘 하게 되면 이런 좋은 결과가 있는 겁니다.</v>
      </c>
    </row>
    <row r="289" spans="4:15">
      <c r="D289" s="462" t="s">
        <v>4724</v>
      </c>
      <c r="E289" s="462" t="s">
        <v>4725</v>
      </c>
      <c r="O289" s="462" t="str">
        <f t="shared" si="4"/>
        <v>제가 말씀드린 가축을 얻으신겁니까? 대단하군요. 사실 성공할거라 생각은 못했지만 축하드립니다.</v>
      </c>
    </row>
    <row r="290" spans="4:15">
      <c r="D290" s="462" t="s">
        <v>4726</v>
      </c>
      <c r="E290" s="462" t="s">
        <v>4727</v>
      </c>
      <c r="O290" s="462" t="str">
        <f t="shared" si="4"/>
        <v>그 가축도 얻었다고 들었습니다. 이건 정말 예상 외의 결과로군요.</v>
      </c>
    </row>
    <row r="291" spans="4:15">
      <c r="D291" s="462" t="s">
        <v>4728</v>
      </c>
      <c r="E291" s="462" t="s">
        <v>4729</v>
      </c>
      <c r="O291" s="462" t="str">
        <f t="shared" si="4"/>
        <v>제가 말씀 드린 가축을 얻으셨다고 들었습니다. 흠... 꽤나 흥미로운 결과로군요. 딱히 예상 밖의 결과라 그런건 아닙니다.</v>
      </c>
    </row>
    <row r="292" spans="4:15">
      <c r="D292" s="462" t="s">
        <v>4730</v>
      </c>
      <c r="E292" s="462" t="s">
        <v>4731</v>
      </c>
      <c r="O292" s="462" t="str">
        <f t="shared" si="4"/>
        <v>이번에 교배에 성공하셨다고 들었습니다. ...제가 놀랐다고 생각하시나요? 전혀 놀라지 않았습니다. 전혀요.</v>
      </c>
    </row>
    <row r="293" spans="4:15">
      <c r="D293" s="462" t="s">
        <v>4732</v>
      </c>
      <c r="E293" s="462" t="s">
        <v>4733</v>
      </c>
      <c r="O293" s="462" t="str">
        <f t="shared" si="4"/>
        <v>이번에도 제가 말씀드린 가축을 얻는데 성공하신 것 같군요. 이번 만큼은 정말 대단하시군요.</v>
      </c>
    </row>
    <row r="294" spans="4:15">
      <c r="D294" s="462" t="s">
        <v>4734</v>
      </c>
      <c r="E294" s="462" t="s">
        <v>4735</v>
      </c>
      <c r="O294" s="462" t="str">
        <f t="shared" si="4"/>
        <v>목표한 수 만큼의 늑대 사냥에 성공하셨군요. 이왕이면 평소에도 총알 좀 아끼지 말고 열심히 잡아주시면 감사하겠군요.</v>
      </c>
    </row>
    <row r="295" spans="4:15">
      <c r="D295" s="462" t="s">
        <v>4736</v>
      </c>
      <c r="E295" s="462" t="s">
        <v>4737</v>
      </c>
      <c r="O295" s="462" t="str">
        <f t="shared" si="4"/>
        <v>매출 목표를 달성하신 겁니까?</v>
      </c>
    </row>
    <row r="296" spans="4:15">
      <c r="D296" s="462" t="s">
        <v>4738</v>
      </c>
      <c r="E296" s="462" t="s">
        <v>4739</v>
      </c>
      <c r="O296" s="462" t="str">
        <f t="shared" si="4"/>
        <v>흠` 충분한 건초를 모으는데 성공하신 것 같군요.</v>
      </c>
    </row>
    <row r="297" spans="4:15">
      <c r="D297" s="462" t="s">
        <v>4740</v>
      </c>
      <c r="E297" s="462" t="s">
        <v>4741</v>
      </c>
      <c r="O297" s="462" t="str">
        <f t="shared" si="4"/>
        <v>연속 거래에 성공하신 모양이군요. 거래를 실패없이 지속적으로 성공시켜 나가면 받는 표창도 잊지 마십시오.</v>
      </c>
    </row>
    <row r="298" spans="4:15">
      <c r="D298" s="462" t="s">
        <v>4742</v>
      </c>
      <c r="E298" s="462" t="s">
        <v>4743</v>
      </c>
      <c r="O298" s="462" t="str">
        <f t="shared" si="4"/>
        <v>목표한 우유 생산량에 도달하신 겁니까? 잘 하셨습니다.</v>
      </c>
    </row>
    <row r="299" spans="4:15">
      <c r="D299" s="462" t="s">
        <v>4744</v>
      </c>
      <c r="E299" s="462" t="s">
        <v>4745</v>
      </c>
      <c r="O299" s="462" t="str">
        <f t="shared" si="4"/>
        <v>가축 교배 목표를 달성하신겁니까? 당장 좋은 가축을 얻지 못했더라도 꾸준히 진행하면 좋은 결과가 있을 것입니다.</v>
      </c>
    </row>
    <row r="300" spans="4:15">
      <c r="D300" s="462" t="s">
        <v>4746</v>
      </c>
      <c r="E300" s="466" t="s">
        <v>4746</v>
      </c>
      <c r="O300" s="462" t="str">
        <f t="shared" si="4"/>
        <v>목표 매출을 달성하는 데 성공한 모양이군요.</v>
      </c>
    </row>
    <row r="301" spans="4:15">
      <c r="D301" s="462" t="s">
        <v>4747</v>
      </c>
      <c r="E301" s="466" t="s">
        <v>4747</v>
      </c>
      <c r="O301" s="462" t="str">
        <f t="shared" si="4"/>
        <v>교배 목표 달성량을 채우셨군요. 꾸준한 교배로 동물을 지속해서 향살할 수 있다는 점을 잊지 마십시오.</v>
      </c>
    </row>
    <row r="302" spans="4:15">
      <c r="D302" s="462" t="s">
        <v>4748</v>
      </c>
      <c r="E302" s="466" t="s">
        <v>4748</v>
      </c>
      <c r="O302" s="462" t="str">
        <f t="shared" si="4"/>
        <v>충분한 우유를 생산하셨군요. 어떻게 해야 우유가 많이 생산되는지 잘 기억하십시오.</v>
      </c>
    </row>
    <row r="303" spans="4:15">
      <c r="D303" s="462" t="s">
        <v>4749</v>
      </c>
      <c r="E303" s="466" t="s">
        <v>4749</v>
      </c>
      <c r="O303" s="462" t="str">
        <f t="shared" si="4"/>
        <v>흠` 충분한 건초를 모으는 데 성공하신 것 같군요.</v>
      </c>
    </row>
    <row r="304" spans="4:15">
      <c r="D304" s="462" t="s">
        <v>4750</v>
      </c>
      <c r="E304" s="466" t="s">
        <v>4750</v>
      </c>
      <c r="O304" s="462" t="str">
        <f t="shared" si="4"/>
        <v>하트 재배에는 끈기를 요구하죠. 잘하셨습니다.</v>
      </c>
    </row>
    <row r="305" spans="1:15">
      <c r="D305" s="462" t="s">
        <v>4751</v>
      </c>
      <c r="E305" s="466" t="s">
        <v>4751</v>
      </c>
      <c r="O305" s="462" t="str">
        <f t="shared" si="4"/>
        <v>총을 쏘는데 소질이 상당하신 것 같군요. 사냥꾼을 하셔도 될 것 같습니다만.</v>
      </c>
    </row>
    <row r="306" spans="1:15">
      <c r="D306" s="462" t="s">
        <v>4752</v>
      </c>
      <c r="E306" s="466" t="s">
        <v>4752</v>
      </c>
      <c r="O306" s="462" t="str">
        <f t="shared" si="4"/>
        <v>더 좋은 동물이 왜 필요한지 궁금하신가요? 앞으로 분명 필요하게 될 일이 있을 겁니다.</v>
      </c>
    </row>
    <row r="307" spans="1:15">
      <c r="O307" s="462">
        <f t="shared" si="4"/>
        <v>0</v>
      </c>
    </row>
    <row r="308" spans="1:15">
      <c r="A308" s="462" t="s">
        <v>4632</v>
      </c>
      <c r="B308" s="462" t="s">
        <v>4753</v>
      </c>
      <c r="D308" s="462" t="s">
        <v>4754</v>
      </c>
      <c r="E308" s="462" t="s">
        <v>4755</v>
      </c>
      <c r="O308" s="462" t="str">
        <f t="shared" si="4"/>
        <v>흠` 여기가 이번에 새로운 주인이 왔다는 짜요 목장입니까?</v>
      </c>
    </row>
    <row r="309" spans="1:15">
      <c r="D309" s="462" t="s">
        <v>4756</v>
      </c>
      <c r="E309" s="462" t="s">
        <v>4757</v>
      </c>
      <c r="O309" s="462" t="str">
        <f t="shared" si="4"/>
        <v>나름 열심히 하려는 모습은 보이는것 같군요.</v>
      </c>
    </row>
    <row r="310" spans="1:15">
      <c r="D310" s="462" t="s">
        <v>4758</v>
      </c>
      <c r="E310" s="462" t="s">
        <v>4759</v>
      </c>
      <c r="O310" s="462" t="str">
        <f t="shared" si="4"/>
        <v>혹시 [ffcc00]프리미엄 교배 티켓[ffffff]을 가지고 계십니까? 제 기억으로는 아마 한장 정도는 가지고 계실텐데 말이죠.</v>
      </c>
    </row>
    <row r="311" spans="1:15">
      <c r="D311" s="462" t="s">
        <v>4760</v>
      </c>
      <c r="E311" s="462" t="s">
        <v>4761</v>
      </c>
      <c r="O311" s="462" t="str">
        <f t="shared" si="4"/>
        <v>처음보다 목장 꼴이 좋아지긴 했지만 여전히 같은 지역에 목장이라는게 부끄러운 수준입니다.</v>
      </c>
    </row>
    <row r="312" spans="1:15">
      <c r="D312" s="462" t="s">
        <v>4762</v>
      </c>
      <c r="E312" s="462" t="s">
        <v>4763</v>
      </c>
      <c r="O312" s="462" t="str">
        <f t="shared" si="4"/>
        <v>시설쪽은 어느 정도 해결이 된것 같긴 하지만 아직 목장이라고 부르기에는 많이 부끄러운 상태입니다.</v>
      </c>
    </row>
    <row r="313" spans="1:15">
      <c r="D313" s="462" t="s">
        <v>4764</v>
      </c>
      <c r="E313" s="462" t="s">
        <v>4765</v>
      </c>
      <c r="O313" s="462" t="str">
        <f t="shared" si="4"/>
        <v>초보자도 알만한 상식으로` 착유기가 성능이 좋아지면 함께 올려야 할 것이 있습니다.</v>
      </c>
    </row>
    <row r="314" spans="1:15">
      <c r="D314" s="462" t="s">
        <v>1390</v>
      </c>
      <c r="E314" s="462" t="s">
        <v>4766</v>
      </c>
      <c r="O314" s="462" t="str">
        <f t="shared" si="4"/>
        <v>그나저나 꽤나 시간이 흘렀는데 언제까지 이런 젖소들로 목장을 유지할 겁니까?</v>
      </c>
    </row>
    <row r="315" spans="1:15">
      <c r="D315" s="462" t="s">
        <v>4767</v>
      </c>
      <c r="E315" s="462" t="s">
        <v>4768</v>
      </c>
      <c r="O315" s="462" t="str">
        <f t="shared" si="4"/>
        <v>그러고 보니 언제 [ffcc00]늑대[ffffff]를 본적이 있습니까?</v>
      </c>
    </row>
    <row r="316" spans="1:15">
      <c r="D316" s="462" t="s">
        <v>4769</v>
      </c>
      <c r="E316" s="462" t="s">
        <v>4770</v>
      </c>
      <c r="O316" s="462" t="str">
        <f t="shared" si="4"/>
        <v>가만.. 짜요 목장에서 지금까지 [ffcc00]아이템[ffffff]을 제대로 써본적이 있긴 합니까?</v>
      </c>
    </row>
    <row r="317" spans="1:15">
      <c r="D317" s="462" t="s">
        <v>4771</v>
      </c>
      <c r="E317" s="462" t="s">
        <v>4772</v>
      </c>
      <c r="O317" s="462" t="str">
        <f t="shared" si="4"/>
        <v>그나저나 우유를 힘들게 짜는 모습을 보아하니 열심히 일하는 우리 Smart and Genius목장의 알바들을 보는 기분이군요.</v>
      </c>
    </row>
    <row r="318" spans="1:15">
      <c r="D318" s="462" t="s">
        <v>4773</v>
      </c>
      <c r="E318" s="462" t="s">
        <v>4774</v>
      </c>
      <c r="O318" s="462" t="str">
        <f t="shared" si="4"/>
        <v>기초적인 질문을 하나 해보겠습니다. 가축들이 많아지면 어떻게 될까요?</v>
      </c>
    </row>
    <row r="319" spans="1:15">
      <c r="D319" s="462" t="s">
        <v>1521</v>
      </c>
      <c r="E319" s="462" t="s">
        <v>4775</v>
      </c>
      <c r="O319" s="462" t="str">
        <f t="shared" si="4"/>
        <v>우리 Smart and Genius 목장에서는 최고급 인력이 방대한 경작지에서 유기농으로 재배한 고급 사료를 생산하고 있습니다.</v>
      </c>
    </row>
    <row r="320" spans="1:15">
      <c r="D320" s="462" t="s">
        <v>4776</v>
      </c>
      <c r="E320" s="462" t="s">
        <v>4777</v>
      </c>
      <c r="O320" s="462" t="str">
        <f t="shared" si="4"/>
        <v>가축들에게 줄 건초 수량이 꽤나 만만치 않을텐데... 건초 보관량은 얼마 안된다고 불평하고 있지는 않습니까?</v>
      </c>
    </row>
    <row r="321" spans="4:15">
      <c r="D321" s="462" t="s">
        <v>4778</v>
      </c>
      <c r="E321" s="462" t="s">
        <v>4779</v>
      </c>
      <c r="O321" s="462" t="str">
        <f t="shared" si="4"/>
        <v>뭐 나름 목장 생활에 익숙해진 것 같아 보이는군요. 이게 다 제 덕이라고 생각하십시오.</v>
      </c>
    </row>
    <row r="322" spans="4:15">
      <c r="D322" s="462" t="s">
        <v>1378</v>
      </c>
      <c r="E322" s="462" t="s">
        <v>4780</v>
      </c>
      <c r="O322" s="462" t="str">
        <f t="shared" si="4"/>
        <v>명성도가 좀 오르니 뭔가 달라진게 느껴지십니까?</v>
      </c>
    </row>
    <row r="323" spans="4:15">
      <c r="D323" s="462" t="s">
        <v>4781</v>
      </c>
      <c r="E323" s="462" t="s">
        <v>4782</v>
      </c>
      <c r="O323" s="462" t="str">
        <f t="shared" si="4"/>
        <v>이 정도로 익숙해졌다면 나름 어디가서 명함은 내밀 수 있겠군요. 물론 우리 Smart and Genius목장을 따라가려면 한참 멀었지만...</v>
      </c>
    </row>
    <row r="324" spans="4:15">
      <c r="D324" s="462" t="s">
        <v>4783</v>
      </c>
      <c r="E324" s="462" t="s">
        <v>4784</v>
      </c>
      <c r="O324" s="462" t="str">
        <f t="shared" si="4"/>
        <v>그런데 짜요 목장은 주변 목장과 교류하고는 있습니까?</v>
      </c>
    </row>
    <row r="325" spans="4:15">
      <c r="D325" s="462" t="s">
        <v>4785</v>
      </c>
      <c r="E325" s="462" t="s">
        <v>4786</v>
      </c>
      <c r="O325" s="462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>
      <c r="D326" s="462" t="s">
        <v>4787</v>
      </c>
      <c r="E326" s="462" t="s">
        <v>4788</v>
      </c>
      <c r="O326" s="462" t="str">
        <f t="shared" si="5"/>
        <v>혹시 가축은 많은데...가축을 저장할 공간이 부족하다고는 생각하지 않으십니까?</v>
      </c>
    </row>
    <row r="327" spans="4:15">
      <c r="D327" s="462" t="s">
        <v>4789</v>
      </c>
      <c r="E327" s="462" t="s">
        <v>4790</v>
      </c>
      <c r="O327" s="462" t="str">
        <f t="shared" si="5"/>
        <v>최근 Smart and Genius 목장에서는 연속적으로 거래를 성공시켜 통해 많은 수입을 올렸습니다.</v>
      </c>
    </row>
    <row r="328" spans="4:15">
      <c r="D328" s="462" t="s">
        <v>4791</v>
      </c>
      <c r="E328" s="462" t="s">
        <v>4792</v>
      </c>
      <c r="O328" s="462" t="str">
        <f t="shared" si="5"/>
        <v>목장들의 평균 우유 생산량에 비교해 보자면... 짜요 목장은 아직도 우유 생산량이 부족하군요.</v>
      </c>
    </row>
    <row r="329" spans="4:15">
      <c r="D329" s="462" t="s">
        <v>4793</v>
      </c>
      <c r="E329" s="462" t="s">
        <v>4794</v>
      </c>
      <c r="O329" s="462" t="str">
        <f t="shared" si="5"/>
        <v>흠. 혹시 매번 가축들이 질병에 걸려서 고통받지는 않고 있습니까?</v>
      </c>
    </row>
    <row r="330" spans="4:15">
      <c r="D330" s="462" t="s">
        <v>4795</v>
      </c>
      <c r="E330" s="462" t="s">
        <v>4796</v>
      </c>
      <c r="O330" s="462" t="str">
        <f t="shared" si="5"/>
        <v>이번 Smart and Genius목장에서는 전반기 거래를 통해 9000만 코인을 매출로 올리는 것을 목표로 잡았습니다.</v>
      </c>
    </row>
    <row r="331" spans="4:15">
      <c r="D331" s="462" t="s">
        <v>1401</v>
      </c>
      <c r="E331" s="462" t="s">
        <v>4797</v>
      </c>
      <c r="O331" s="462" t="str">
        <f t="shared" si="5"/>
        <v>양동이를 향상시키게 되면 우유 탱크에 자주 왔다 갔다 할 일이 줄어듭니다.</v>
      </c>
    </row>
    <row r="332" spans="4:15">
      <c r="D332" s="462" t="s">
        <v>1404</v>
      </c>
      <c r="E332" s="462" t="s">
        <v>4798</v>
      </c>
      <c r="O332" s="462" t="str">
        <f t="shared" si="5"/>
        <v>들리는 말에 의하면 경작지에서 꾸준하게 하트 작물을 심어 교배로 희귀한 가축을 얻은 목장이 있다고 합니다.</v>
      </c>
    </row>
    <row r="333" spans="4:15">
      <c r="D333" s="462" t="s">
        <v>4799</v>
      </c>
      <c r="E333" s="462" t="s">
        <v>4800</v>
      </c>
      <c r="O333" s="462" t="str">
        <f t="shared" si="5"/>
        <v>최근 Smart and Genius 목장의 거래 금액이 꾸준히 상승세를 이어가고 있습니다.</v>
      </c>
    </row>
    <row r="334" spans="4:15">
      <c r="D334" s="462" t="s">
        <v>4801</v>
      </c>
      <c r="E334" s="462" t="s">
        <v>4802</v>
      </c>
      <c r="O334" s="462" t="str">
        <f t="shared" si="5"/>
        <v>최근 짜요 목장의 평균 우유 판매 수량은 얼마나 됩니까?</v>
      </c>
    </row>
    <row r="335" spans="4:15">
      <c r="D335" s="462" t="s">
        <v>4803</v>
      </c>
      <c r="E335" s="462" t="s">
        <v>4804</v>
      </c>
      <c r="O335" s="462" t="str">
        <f t="shared" si="5"/>
        <v>이번 Smart and Genius 목장에서는 연속적인 거래 실적에 감사하다며 표창을 수여받았습니다.</v>
      </c>
    </row>
    <row r="336" spans="4:15">
      <c r="D336" s="462" t="s">
        <v>4805</v>
      </c>
      <c r="E336" s="462" t="s">
        <v>4806</v>
      </c>
      <c r="O336" s="462" t="str">
        <f t="shared" si="5"/>
        <v>최근 낙농협회에서는 일정량 우유를 생산한 목장에 지원금을 준다고 하더군요.</v>
      </c>
    </row>
    <row r="337" spans="4:15">
      <c r="D337" s="462" t="s">
        <v>1550</v>
      </c>
      <c r="E337" s="462" t="s">
        <v>4807</v>
      </c>
      <c r="O337" s="462" t="str">
        <f t="shared" si="5"/>
        <v>지난달 이야기지만` Smart and Genius 목장에서는 목표 매출 달성 기념으로 직원들에게 큰 보너스가 지급되었습니다.</v>
      </c>
    </row>
    <row r="338" spans="4:15">
      <c r="D338" s="462" t="s">
        <v>4808</v>
      </c>
      <c r="E338" s="462" t="s">
        <v>4809</v>
      </c>
      <c r="O338" s="462" t="str">
        <f t="shared" si="5"/>
        <v>이번 Smart and Genius 목장에서 품종개량으로 새로운 품종의 소를 얻는데 성공했습니다.</v>
      </c>
    </row>
    <row r="339" spans="4:15">
      <c r="D339" s="462" t="s">
        <v>1538</v>
      </c>
      <c r="E339" s="462" t="s">
        <v>4810</v>
      </c>
      <c r="O339" s="462" t="str">
        <f t="shared" si="5"/>
        <v>낙농협회에서 이번달 최우수 실적 목장으로 Smart and Genius목장을 지정했다고 합니다.</v>
      </c>
    </row>
    <row r="340" spans="4:15">
      <c r="D340" s="462" t="s">
        <v>1539</v>
      </c>
      <c r="E340" s="462" t="s">
        <v>4811</v>
      </c>
      <c r="O340" s="462" t="str">
        <f t="shared" si="5"/>
        <v>우리 Smart and Genius목장의 지방 부설 목장에서 새로운 판매 수량 신기록을 세웠다고 합니다.</v>
      </c>
    </row>
    <row r="341" spans="4:15">
      <c r="D341" s="462" t="s">
        <v>4812</v>
      </c>
      <c r="E341" s="462" t="s">
        <v>4813</v>
      </c>
      <c r="O341" s="462" t="str">
        <f t="shared" si="5"/>
        <v>우리 Smart and Genius 목장에선 이번 연속 거래 실적을 상향 조절하기로 했습니다.</v>
      </c>
    </row>
    <row r="342" spans="4:15">
      <c r="D342" s="462" t="s">
        <v>4814</v>
      </c>
      <c r="E342" s="462" t="s">
        <v>4815</v>
      </c>
      <c r="O342" s="462" t="str">
        <f t="shared" si="5"/>
        <v>짜요 목장의 최근 생산량이 얼마인지 정확하게는 모르겠지만 아직까진 딱히 대단한 발전은 없는 것 같더군요.</v>
      </c>
    </row>
    <row r="343" spans="4:15">
      <c r="D343" s="462" t="s">
        <v>4816</v>
      </c>
      <c r="E343" s="462" t="s">
        <v>4817</v>
      </c>
      <c r="O343" s="462" t="str">
        <f t="shared" si="5"/>
        <v>지금까지 나름 잘해오고 있긴 하지만 과거 몇몇 거래 실적은 그다지 썩 좋다고 볼 수 없을 것 같더군요.</v>
      </c>
    </row>
    <row r="344" spans="4:15">
      <c r="D344" s="462" t="s">
        <v>1420</v>
      </c>
      <c r="E344" s="462" t="s">
        <v>4818</v>
      </c>
      <c r="O344" s="462" t="str">
        <f t="shared" si="5"/>
        <v>이번에 저희 목장에서 부설로 운영하는 경작지에서 하트 생산이 초과달성을 이루어 더 많은 우수 품종 연구가 가능해졌습니다.</v>
      </c>
    </row>
    <row r="345" spans="4:15">
      <c r="D345" s="462" t="s">
        <v>4819</v>
      </c>
      <c r="E345" s="462" t="s">
        <v>4820</v>
      </c>
      <c r="O345" s="462" t="str">
        <f t="shared" si="5"/>
        <v>이번에 목장을 운영하면서 느끼는거지만... 항상 목장을 운영하면서 소와 양` 산양들에게 고마워하고 있습니다.</v>
      </c>
    </row>
    <row r="346" spans="4:15">
      <c r="D346" s="462" t="s">
        <v>1424</v>
      </c>
      <c r="E346" s="462" t="s">
        <v>4821</v>
      </c>
      <c r="O346" s="462" t="str">
        <f t="shared" si="5"/>
        <v>짜요 목장에서는 우유 탱크를 꾸준히 향상시키고 있습니까?</v>
      </c>
    </row>
    <row r="347" spans="4:15">
      <c r="D347" s="462" t="s">
        <v>1544</v>
      </c>
      <c r="E347" s="462" t="s">
        <v>4822</v>
      </c>
      <c r="O347" s="462" t="str">
        <f t="shared" si="5"/>
        <v>안타까운 소식이지만 Smart and Genius 목장에서 연속적으로 기록해나가던 전국 최우수 연속 거래 실적이 이번달로 종료되었습니다.</v>
      </c>
    </row>
    <row r="348" spans="4:15">
      <c r="D348" s="462" t="s">
        <v>1428</v>
      </c>
      <c r="E348" s="462" t="s">
        <v>4823</v>
      </c>
      <c r="O348" s="462" t="str">
        <f t="shared" si="5"/>
        <v>목장을 이끌어나가면 항상 더 큰 목표를 향해서 나아가야 하죠.</v>
      </c>
    </row>
    <row r="349" spans="4:15">
      <c r="D349" s="462" t="s">
        <v>4824</v>
      </c>
      <c r="E349" s="462" t="s">
        <v>4825</v>
      </c>
      <c r="O349" s="462" t="str">
        <f t="shared" si="5"/>
        <v>그러고 보니 Smart and Genius 목장의 우수한 기술력에 대해서 세계 낙농협회가 강연을 해달라는 요청을 해왔습니다.</v>
      </c>
    </row>
    <row r="350" spans="4:15">
      <c r="D350" s="462" t="s">
        <v>4826</v>
      </c>
      <c r="E350" s="462" t="s">
        <v>4827</v>
      </c>
      <c r="O350" s="462" t="str">
        <f t="shared" si="5"/>
        <v>뛰어난 품종의 가축을 얻는 것은 꾸준히 교배에 투자를 한 사람만이 맛 볼 수 있는 달콤한 열매라고 할 수 있습니다.</v>
      </c>
    </row>
    <row r="351" spans="4:15">
      <c r="D351" s="462" t="s">
        <v>1433</v>
      </c>
      <c r="E351" s="462" t="s">
        <v>4828</v>
      </c>
      <c r="O351" s="462" t="str">
        <f t="shared" si="5"/>
        <v>알고 있겠지만 상인마다 모두 제시하는 거래 조건과 제시하는 금액이 다릅니다.</v>
      </c>
    </row>
    <row r="352" spans="4:15">
      <c r="D352" s="462" t="s">
        <v>1436</v>
      </c>
      <c r="E352" s="462" t="s">
        <v>4829</v>
      </c>
      <c r="O352" s="462" t="str">
        <f t="shared" si="5"/>
        <v>상인에게 많은 우유를 파는 것은 아무리 강조해도 지나치지 않습니다.</v>
      </c>
    </row>
    <row r="353" spans="4:15">
      <c r="D353" s="462" t="s">
        <v>1553</v>
      </c>
      <c r="E353" s="462" t="s">
        <v>4830</v>
      </c>
      <c r="O353" s="462" t="str">
        <f t="shared" si="5"/>
        <v>이전에도 말했지만` 목장은 꾸준히 교배를 진행해 새로운 가축을 얻는데 투자를 아끼지 말아야 합니다.</v>
      </c>
    </row>
    <row r="354" spans="4:15">
      <c r="D354" s="462" t="s">
        <v>1554</v>
      </c>
      <c r="E354" s="462" t="s">
        <v>4831</v>
      </c>
      <c r="O354" s="462" t="str">
        <f t="shared" si="5"/>
        <v>좀 더 높은 수준의 우유를 얻기 위해서는` 이전에 말한 것과 마찬가지로 새로운 가축을 얻는 것이 가장 좋은 방법입니다.</v>
      </c>
    </row>
    <row r="355" spans="4:15">
      <c r="D355" s="462" t="s">
        <v>4832</v>
      </c>
      <c r="E355" s="462" t="s">
        <v>4833</v>
      </c>
      <c r="O355" s="462" t="str">
        <f t="shared" si="5"/>
        <v>좋습니다. 이번에도 어디 한번 새로운 품종을 얻는데 도전해 보도록 하죠.</v>
      </c>
    </row>
    <row r="356" spans="4:15">
      <c r="D356" s="462" t="s">
        <v>4834</v>
      </c>
      <c r="E356" s="462" t="s">
        <v>4835</v>
      </c>
      <c r="O356" s="462" t="str">
        <f t="shared" si="5"/>
        <v>예상외로 결과가 좋게 나오는 것 같으니 좀 더 나은 품종의 가축을 얻어보는 것도 나쁘지 않을 듯 하군요.</v>
      </c>
    </row>
    <row r="357" spans="4:15">
      <c r="D357" s="462" t="s">
        <v>4836</v>
      </c>
      <c r="E357" s="462" t="s">
        <v>4837</v>
      </c>
      <c r="O357" s="462" t="str">
        <f t="shared" si="5"/>
        <v>더 높은 자리로 오르기 위해서는 쉬지 말아야 합니다. 또 다른 품종의 가축을 얻는데 도전해 보십시오.</v>
      </c>
    </row>
    <row r="358" spans="4:15">
      <c r="D358" s="462" t="s">
        <v>4838</v>
      </c>
      <c r="E358" s="462" t="s">
        <v>4839</v>
      </c>
      <c r="O358" s="462" t="str">
        <f t="shared" si="5"/>
        <v>마리씨` 최근 늑대의 개체수가 크게 증가되었다고 합니다. 늑대를 잡아오면 보상을 준다니 한번 해보시기 바랍니다.</v>
      </c>
    </row>
    <row r="359" spans="4:15">
      <c r="D359" s="462" t="s">
        <v>4840</v>
      </c>
      <c r="E359" s="462" t="s">
        <v>4841</v>
      </c>
      <c r="O359" s="462" t="str">
        <f t="shared" si="5"/>
        <v>최근 거래는 성실히 임하고 있습니까? 그런 의미에서 어디 목표 금액을 달성해보시는 건 어떻습니까.</v>
      </c>
    </row>
    <row r="360" spans="4:15">
      <c r="D360" s="462" t="s">
        <v>4842</v>
      </c>
      <c r="E360" s="462" t="s">
        <v>4843</v>
      </c>
      <c r="O360" s="462" t="str">
        <f t="shared" si="5"/>
        <v>가축들에게 줄 건초를 성실히 재배하자는 취지에서 건초 생산량 목표를 두시는 건 어떻겠습니까?</v>
      </c>
    </row>
    <row r="361" spans="4:15">
      <c r="D361" s="462" t="s">
        <v>4844</v>
      </c>
      <c r="E361" s="462" t="s">
        <v>4845</v>
      </c>
      <c r="O361" s="462" t="str">
        <f t="shared" si="5"/>
        <v>상인과 연속으로 성공적인 거래를 하는 것은 쉬울 수도 있고` 어려울 수도 있죠. 상인과 연속 거래를 이어나가 보시는 건 어떻습니까?</v>
      </c>
    </row>
    <row r="362" spans="4:15">
      <c r="D362" s="462" t="s">
        <v>4846</v>
      </c>
      <c r="E362" s="462" t="s">
        <v>4847</v>
      </c>
      <c r="O362" s="462" t="str">
        <f t="shared" si="5"/>
        <v>우유 생산은 성실히 진행하고 있습니까? 마리씨의 실력이 얼마나 늘었는지 한번 보도록 하겠습니다.</v>
      </c>
    </row>
    <row r="363" spans="4:15">
      <c r="D363" s="462" t="s">
        <v>4848</v>
      </c>
      <c r="E363" s="462" t="s">
        <v>4849</v>
      </c>
      <c r="O363" s="462" t="str">
        <f t="shared" si="5"/>
        <v>꾸준히 가축 교배를 진행해야 목장이 발전하는 법입니다. 가축을 몇번 교배시켜 보십시오.</v>
      </c>
    </row>
    <row r="364" spans="4:15">
      <c r="D364" s="462" t="s">
        <v>4850</v>
      </c>
      <c r="E364" s="466" t="s">
        <v>4850</v>
      </c>
      <c r="O364" s="462" t="str">
        <f t="shared" si="5"/>
        <v>최고의 목장의 수준에 도달하고 싶으신가요?</v>
      </c>
    </row>
    <row r="365" spans="4:15">
      <c r="D365" s="462" t="s">
        <v>4851</v>
      </c>
      <c r="E365" s="466" t="s">
        <v>4851</v>
      </c>
      <c r="O365" s="462" t="str">
        <f t="shared" si="5"/>
        <v>동물 교배는 계속 하고 있습니까? 보아하니` 전혀 손 안대고 있는건 아닌지 의심되는군요.</v>
      </c>
    </row>
    <row r="366" spans="4:15">
      <c r="D366" s="462" t="s">
        <v>4852</v>
      </c>
      <c r="E366" s="466" t="s">
        <v>4852</v>
      </c>
      <c r="O366" s="462" t="str">
        <f t="shared" si="5"/>
        <v>짜요 목장의 우유 생산력은 이 주변에서 꽤나 유명하죠. 알고 계셨습니까?</v>
      </c>
    </row>
    <row r="367" spans="4:15">
      <c r="D367" s="462" t="s">
        <v>4853</v>
      </c>
      <c r="E367" s="466" t="s">
        <v>4853</v>
      </c>
      <c r="O367" s="462" t="str">
        <f t="shared" si="5"/>
        <v>건초 생산은 잘 이루어지고 있습니까?</v>
      </c>
    </row>
    <row r="368" spans="4:15">
      <c r="D368" s="462" t="s">
        <v>4854</v>
      </c>
      <c r="E368" s="466" t="s">
        <v>4854</v>
      </c>
      <c r="O368" s="462" t="str">
        <f t="shared" si="5"/>
        <v>최근 하트 생산은 꾸준히 진행되고 있는지 궁금하군요.</v>
      </c>
    </row>
    <row r="369" spans="1:15">
      <c r="D369" s="462" t="s">
        <v>4855</v>
      </c>
      <c r="E369" s="466" t="s">
        <v>4855</v>
      </c>
      <c r="O369" s="462" t="str">
        <f t="shared" si="5"/>
        <v>늑대들은 정말 끝도 없이 나타나는군요.</v>
      </c>
    </row>
    <row r="370" spans="1:15">
      <c r="D370" s="462" t="s">
        <v>4856</v>
      </c>
      <c r="E370" s="466" t="s">
        <v>4856</v>
      </c>
      <c r="O370" s="462" t="str">
        <f t="shared" si="5"/>
        <v>짜요 목장의 우유 품질이 오랫동안 정체되어있는 것 같군요.</v>
      </c>
    </row>
    <row r="371" spans="1:15">
      <c r="O371" s="462">
        <f t="shared" si="5"/>
        <v>0</v>
      </c>
    </row>
    <row r="372" spans="1:15">
      <c r="A372" s="462" t="s">
        <v>4632</v>
      </c>
      <c r="B372" s="462" t="s">
        <v>4857</v>
      </c>
      <c r="D372" s="462" t="s">
        <v>4858</v>
      </c>
      <c r="E372" s="462" t="s">
        <v>4859</v>
      </c>
      <c r="O372" s="462" t="str">
        <f t="shared" si="5"/>
        <v>난 짜요 목장 건너편의 Smart and Genius 목장 그룹의 대표 `폴`이라고 합니다.</v>
      </c>
    </row>
    <row r="373" spans="1:15">
      <c r="D373" s="462" t="s">
        <v>4860</v>
      </c>
      <c r="E373" s="462" t="s">
        <v>4861</v>
      </c>
      <c r="O373" s="462" t="str">
        <f t="shared" si="5"/>
        <v>질문 하나 드리도록 하죠. 목장의 우유 생산량을 늘리면 어떻게해야 하는지 알고 계십니까?</v>
      </c>
    </row>
    <row r="374" spans="1:15">
      <c r="D374" s="462" t="s">
        <v>4862</v>
      </c>
      <c r="E374" s="462" t="s">
        <v>4863</v>
      </c>
      <c r="O374" s="462" t="str">
        <f t="shared" si="5"/>
        <v>프리미엄 교배를 통하면 평소에는 구하기 어려운 가축을 훨씬 쉽게 구할 수 있습니다.</v>
      </c>
    </row>
    <row r="375" spans="1:15">
      <c r="D375" s="462" t="s">
        <v>4864</v>
      </c>
      <c r="E375" s="462" t="s">
        <v>4865</v>
      </c>
      <c r="O375" s="462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>
      <c r="D376" s="462" t="s">
        <v>4866</v>
      </c>
      <c r="E376" s="462" t="s">
        <v>4867</v>
      </c>
      <c r="O376" s="462" t="str">
        <f t="shared" si="5"/>
        <v>소들에게 [ffcc00]먹이[ffffff]를 주지 않으면 [ffcc00]우유를 만들어 내지 않는다[ffffff]는 사실 쯤은 알고 계실거라 믿겠습니다.</v>
      </c>
    </row>
    <row r="377" spans="1:15">
      <c r="D377" s="462" t="s">
        <v>4868</v>
      </c>
      <c r="E377" s="462" t="s">
        <v>4869</v>
      </c>
      <c r="O377" s="462" t="str">
        <f t="shared" si="5"/>
        <v>바로 [ffcc00]우유 탱크[ffffff]죠. 우유를 많이 모을려면 당연히 많은 우유를 모을수 있는 큰 저장고가 필요합니다.</v>
      </c>
    </row>
    <row r="378" spans="1:15">
      <c r="D378" s="462" t="s">
        <v>4870</v>
      </c>
      <c r="E378" s="462" t="s">
        <v>4871</v>
      </c>
      <c r="O378" s="462" t="str">
        <f t="shared" si="5"/>
        <v>친구의 소와 [ffcc00]교배[ffffff]를 진행하면 좋은 가축을 얻을 수 있다는 기본 상식은 알고 있을거라 믿겠습니다.</v>
      </c>
    </row>
    <row r="379" spans="1:15">
      <c r="D379" s="462" t="s">
        <v>4872</v>
      </c>
      <c r="E379" s="462" t="s">
        <v>4873</v>
      </c>
      <c r="O379" s="462" t="str">
        <f t="shared" si="5"/>
        <v>이 주변에서 늑대로 인한 피해가 상당하다고 합니 소 잃어버리고 총알 채우지 말고 항상 준비 잘 해두시기 바랍니다.</v>
      </c>
    </row>
    <row r="380" spans="1:15">
      <c r="D380" s="462" t="s">
        <v>4874</v>
      </c>
      <c r="E380" s="462" t="s">
        <v>4875</v>
      </c>
      <c r="O380" s="462" t="str">
        <f t="shared" si="5"/>
        <v>뭐 있다면 상관 없겠지만` 생각해보십시오. 목장은 우유로 돈을 버는 게 당연한 거 아니겠습니까?</v>
      </c>
    </row>
    <row r="381" spans="1:15">
      <c r="D381" s="462" t="s">
        <v>1365</v>
      </c>
      <c r="E381" s="462" t="s">
        <v>4876</v>
      </c>
      <c r="O381" s="462" t="str">
        <f t="shared" si="5"/>
        <v>알고 있나 모르겠지만 이 지역 목장에는 상인 조합에서 일정 금액을 받고 우유를 짜주는 긴급 서비스를 제공하고 있습니다.</v>
      </c>
    </row>
    <row r="382" spans="1:15">
      <c r="D382" s="462" t="s">
        <v>4877</v>
      </c>
      <c r="E382" s="462" t="s">
        <v>4878</v>
      </c>
      <c r="O382" s="462" t="str">
        <f t="shared" si="5"/>
        <v>바로 [ffcc00]건초의 소모량이 증가[ffffff]한다는게 정답입니다. 뭐 우유를 많이 생산한다... 이런 뻔한 답변을 생각하신건 아니겠죠?</v>
      </c>
    </row>
    <row r="383" spans="1:15">
      <c r="D383" s="462" t="s">
        <v>1522</v>
      </c>
      <c r="E383" s="462" t="s">
        <v>4879</v>
      </c>
      <c r="O383" s="462" t="str">
        <f t="shared" si="5"/>
        <v>짜요 목장도 언젠가는 이런 Smart and Genius목장의 위대한 면을 본받아서 좋은 목장으로 발전할 날이 올 겁니다.</v>
      </c>
    </row>
    <row r="384" spans="1:15">
      <c r="D384" s="462" t="s">
        <v>4880</v>
      </c>
      <c r="E384" s="462" t="s">
        <v>4881</v>
      </c>
      <c r="O384" s="462" t="str">
        <f t="shared" si="5"/>
        <v>좌측 상단에서 선택가능한 [ffcc00]내 집[ffffff] 메뉴에서 집을 향상 시키게 되면 [ffcc00]건초 보관량이 증가[ffffff]됩니다.</v>
      </c>
    </row>
    <row r="385" spans="4:15">
      <c r="D385" s="462" t="s">
        <v>4882</v>
      </c>
      <c r="E385" s="462" t="s">
        <v>4883</v>
      </c>
      <c r="O385" s="462" t="str">
        <f t="shared" si="5"/>
        <v>내친김에 상인과의 거래로 쌓은 [ffcc00]명성도[ffffff]가 얼마나 되는지 확인해 볼까요?</v>
      </c>
    </row>
    <row r="386" spans="4:15">
      <c r="D386" s="462" t="s">
        <v>4884</v>
      </c>
      <c r="E386" s="462" t="s">
        <v>4885</v>
      </c>
      <c r="O386" s="462" t="str">
        <f t="shared" si="5"/>
        <v>[ffcc00]명성도[ffffff]가 올라가게 되면 [ffcc00]더 많은 업그레이드[ffffff]를 할 수 있습니다.</v>
      </c>
    </row>
    <row r="387" spans="4:15">
      <c r="D387" s="462" t="s">
        <v>4886</v>
      </c>
      <c r="E387" s="462" t="s">
        <v>4887</v>
      </c>
      <c r="O387" s="462" t="str">
        <f t="shared" si="5"/>
        <v>그나저나 이번에 Smart and Genius목장은 알바들에게 휴가를 준 덕분에 우유 생산량이 좀 줄어들 것으로 예상됩니다.</v>
      </c>
    </row>
    <row r="388" spans="4:15">
      <c r="D388" s="462" t="s">
        <v>4888</v>
      </c>
      <c r="E388" s="462" t="s">
        <v>4889</v>
      </c>
      <c r="O388" s="462" t="str">
        <f t="shared" si="5"/>
        <v>주변에 교류하는 목장과는 서로 교배에 필요한 [ffcc00]하트[ffffff]를 주고 받을 수 있습니다.</v>
      </c>
    </row>
    <row r="389" spans="4:15">
      <c r="D389" s="462" t="s">
        <v>4890</v>
      </c>
      <c r="E389" s="462" t="s">
        <v>4891</v>
      </c>
      <c r="O389" s="462" t="str">
        <f t="shared" ref="O389:O452" si="6">IF($B$1="한글",D389,IF($B$1="영어",E389,IF($B$1="일본어",F389)))</f>
        <v>때에 따라서는 상점에서 가축을 구매하는 것 보다 교배로 가축을 획득하는 것이 훨씬 효율적일 수 있습니다.</v>
      </c>
    </row>
    <row r="390" spans="4:15">
      <c r="D390" s="462" t="s">
        <v>1393</v>
      </c>
      <c r="E390" s="462" t="s">
        <v>4892</v>
      </c>
      <c r="O390" s="462" t="str">
        <f t="shared" si="6"/>
        <v xml:space="preserve">가축관리라는 것은 가축을 잘 보관하고 활용하는 것도 해당됩니다. </v>
      </c>
    </row>
    <row r="391" spans="4:15">
      <c r="D391" s="462" t="s">
        <v>4893</v>
      </c>
      <c r="E391" s="462" t="s">
        <v>4894</v>
      </c>
      <c r="O391" s="462" t="str">
        <f t="shared" si="6"/>
        <v>우수한 연속 거래 실적으로 이번에도 표창을 수여받기로 했다는 사실도 있긴 하지만 굳이 알려드리고 싶진 않군요.</v>
      </c>
    </row>
    <row r="392" spans="4:15">
      <c r="D392" s="462" t="s">
        <v>4895</v>
      </c>
      <c r="E392" s="462" t="s">
        <v>4896</v>
      </c>
      <c r="O392" s="462" t="str">
        <f t="shared" si="6"/>
        <v>참고로 짜요 목장에서 기록한 최대 우유 생산량이 Smart and Genius목장의 최소 수준이라는 것도 알고 계시면 좋겠군요.</v>
      </c>
    </row>
    <row r="393" spans="4:15">
      <c r="D393" s="462" t="s">
        <v>4897</v>
      </c>
      <c r="E393" s="462" t="s">
        <v>4898</v>
      </c>
      <c r="O393" s="462" t="str">
        <f t="shared" si="6"/>
        <v>물론 모든 질병을 완벽하게 차단할 수는 없는 법이지만... 그래도 줄일 수는 있습니다.</v>
      </c>
    </row>
    <row r="394" spans="4:15">
      <c r="D394" s="462" t="s">
        <v>1399</v>
      </c>
      <c r="E394" s="462" t="s">
        <v>4899</v>
      </c>
      <c r="O394" s="462" t="str">
        <f t="shared" si="6"/>
        <v>작긴 하지만 이미 최고의 목장자리에서 잠깐의 휴식을 취하는 것도 나쁘지 않지요.</v>
      </c>
    </row>
    <row r="395" spans="4:15">
      <c r="D395" s="462" t="s">
        <v>1402</v>
      </c>
      <c r="E395" s="462" t="s">
        <v>4900</v>
      </c>
      <c r="O395" s="462" t="str">
        <f t="shared" si="6"/>
        <v>들고 다니는 양이 많아지니 더 많은 우유를 짤 수 있다는 건 상식이죠.</v>
      </c>
    </row>
    <row r="396" spans="4:15">
      <c r="D396" s="462" t="s">
        <v>4901</v>
      </c>
      <c r="E396" s="462" t="s">
        <v>4902</v>
      </c>
      <c r="O396" s="462" t="str">
        <f t="shared" si="6"/>
        <v>그 목장이 사실은 우리 Smart and Genius 목장이지만. 왜 그렇게 얼빠진 표정을 지으십니까?</v>
      </c>
    </row>
    <row r="397" spans="4:15">
      <c r="D397" s="462" t="s">
        <v>4903</v>
      </c>
      <c r="E397" s="462" t="s">
        <v>4904</v>
      </c>
      <c r="O397" s="462" t="str">
        <f t="shared" si="6"/>
        <v>최근에는 호황에 힘입어 분기별 최고 거래 금액을 갱신하기까지 했죠.</v>
      </c>
    </row>
    <row r="398" spans="4:15">
      <c r="D398" s="462" t="s">
        <v>4905</v>
      </c>
      <c r="E398" s="462" t="s">
        <v>4906</v>
      </c>
      <c r="O398" s="462" t="str">
        <f t="shared" si="6"/>
        <v>...뭐 딱히 말 하지 않아도 알것 같군요. 본인 스스로 노력이 필요하시다는 것은 알고 계실거라 믿겠습니다.</v>
      </c>
    </row>
    <row r="399" spans="4:15">
      <c r="D399" s="462" t="s">
        <v>4907</v>
      </c>
      <c r="E399" s="462" t="s">
        <v>4908</v>
      </c>
      <c r="O399" s="462" t="str">
        <f t="shared" si="6"/>
        <v>짜요 목장은 열심히 하다보면 이런 표창을 받을 날이 있을 겁니다. 아` 지난해에 받았던 표창장이 한박스 있는데 구경하시겠습니까?</v>
      </c>
    </row>
    <row r="400" spans="4:15">
      <c r="D400" s="462" t="s">
        <v>4909</v>
      </c>
      <c r="E400" s="462" t="s">
        <v>4910</v>
      </c>
      <c r="O400" s="462" t="str">
        <f t="shared" si="6"/>
        <v>짜요 목장 쪽에는 좋은 정보가 될 것 같군요. 영세 목장에게만 지원되기에 저희 거대 목장은 별로 연관이 없군요.</v>
      </c>
    </row>
    <row r="401" spans="4:15">
      <c r="D401" s="462" t="s">
        <v>1536</v>
      </c>
      <c r="E401" s="462" t="s">
        <v>4911</v>
      </c>
      <c r="O401" s="462" t="str">
        <f t="shared" si="6"/>
        <v>우리 Smart and Genius 목장같은 거대 목장은 항상 목표된 매출을 달성하기 위해 노력 중이죠.</v>
      </c>
    </row>
    <row r="402" spans="4:15">
      <c r="D402" s="462" t="s">
        <v>4912</v>
      </c>
      <c r="E402" s="462" t="s">
        <v>4913</v>
      </c>
      <c r="O402" s="462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>
      <c r="D403" s="462" t="s">
        <v>4914</v>
      </c>
      <c r="E403" s="462" t="s">
        <v>4915</v>
      </c>
      <c r="O403" s="462" t="str">
        <f t="shared" si="6"/>
        <v>우수한 실적의 비결은 꾸준한 노력과 적절한 시기` 그리고 기회를 얼마만큼 잘 잡을 수 있는가 라고 할 수 있습니다.</v>
      </c>
    </row>
    <row r="404" spans="4:15">
      <c r="D404" s="462" t="s">
        <v>4916</v>
      </c>
      <c r="E404" s="462" t="s">
        <v>4917</v>
      </c>
      <c r="O404" s="462" t="str">
        <f t="shared" si="6"/>
        <v>Smart and Genius 목장의 뛰어난 기술력 덕분에 변두리 목장이라도 높은 생산성을 자랑하죠.</v>
      </c>
    </row>
    <row r="405" spans="4:15">
      <c r="D405" s="462" t="s">
        <v>4918</v>
      </c>
      <c r="E405" s="462" t="s">
        <v>4919</v>
      </c>
      <c r="O405" s="462" t="str">
        <f t="shared" si="6"/>
        <v>짜요 목장도 연속 거래 성공을 얼마나 했는지 잘 체크해 두고 있는지 궁금하군요.</v>
      </c>
    </row>
    <row r="406" spans="4:15">
      <c r="D406" s="462" t="s">
        <v>4920</v>
      </c>
      <c r="E406" s="462" t="s">
        <v>4921</v>
      </c>
      <c r="O406" s="462" t="str">
        <f t="shared" si="6"/>
        <v>열악한 환경이라도 꾸준히 우유를 모으다 보면 좋은 결과가 있을 겁니다. 젊어서 고생은 사서도 한다고 하지 않습니까?</v>
      </c>
    </row>
    <row r="407" spans="4:15">
      <c r="D407" s="462" t="s">
        <v>4922</v>
      </c>
      <c r="E407" s="462" t="s">
        <v>4923</v>
      </c>
      <c r="O407" s="462" t="str">
        <f t="shared" si="6"/>
        <v>머리를 굴려서 현명하게 거래한다면 성공적인 거래와 더불어 많은 매출을 올릴 수도 있습니다.</v>
      </c>
    </row>
    <row r="408" spans="4:15">
      <c r="D408" s="462" t="s">
        <v>4924</v>
      </c>
      <c r="E408" s="462" t="s">
        <v>4925</v>
      </c>
      <c r="O408" s="462" t="str">
        <f t="shared" si="6"/>
        <v>짜요 목장에서는 경작지 확장이나 하트 작물의 재배가 꾸준히 이루어지고 있는지 모르겠습니다.</v>
      </c>
    </row>
    <row r="409" spans="4:15">
      <c r="D409" s="462" t="s">
        <v>4926</v>
      </c>
      <c r="E409" s="462" t="s">
        <v>4927</v>
      </c>
      <c r="O409" s="462" t="str">
        <f t="shared" si="6"/>
        <v>우수한 우리 Smart and Genius목장의 가축들 덕에 항상 높은 매출을 기록하고 있으니 고마워 하지 않을 수 없죠.</v>
      </c>
    </row>
    <row r="410" spans="4:15">
      <c r="D410" s="462" t="s">
        <v>1425</v>
      </c>
      <c r="E410" s="462" t="s">
        <v>4928</v>
      </c>
      <c r="O410" s="462" t="str">
        <f t="shared" si="6"/>
        <v>꾸준하게 우유탱크를 향상시켜야 우유를 더 많이 팔아서 많은 돈을 모을 수 있으니까요.</v>
      </c>
    </row>
    <row r="411" spans="4:15">
      <c r="D411" s="462" t="s">
        <v>1545</v>
      </c>
      <c r="E411" s="462" t="s">
        <v>4929</v>
      </c>
      <c r="O411" s="462" t="str">
        <f t="shared" si="6"/>
        <v>그 동안 노력해준 Smart and Genius 목장의 직원들을 모두 하와이로 휴가 보냈으니 어쩔수 없는 일이죠.</v>
      </c>
    </row>
    <row r="412" spans="4:15">
      <c r="D412" s="462" t="s">
        <v>4930</v>
      </c>
      <c r="E412" s="462" t="s">
        <v>4931</v>
      </c>
      <c r="O412" s="462" t="str">
        <f t="shared" si="6"/>
        <v>짜요 목장도 이런 Smart and Genius목장의 위대한 목표를 본받아 나아가면...뭐 언젠가는 좀 더 나아지지 않겠습니까?</v>
      </c>
    </row>
    <row r="413" spans="4:15">
      <c r="D413" s="462" t="s">
        <v>4932</v>
      </c>
      <c r="E413" s="462" t="s">
        <v>4933</v>
      </c>
      <c r="O413" s="462" t="str">
        <f t="shared" si="6"/>
        <v>제가 없더라도 열심히 목장을 운영해 수입을 올리는 것을 게을리 하지 마시기 바랍니다.</v>
      </c>
    </row>
    <row r="414" spans="4:15">
      <c r="D414" s="462" t="s">
        <v>1431</v>
      </c>
      <c r="E414" s="462" t="s">
        <v>4934</v>
      </c>
      <c r="O414" s="462" t="str">
        <f t="shared" si="6"/>
        <v>짜요 목장도 꾸준히 진행을 하다 보면 좋은 결과를 볼 수 있을겁니다.</v>
      </c>
    </row>
    <row r="415" spans="4:15">
      <c r="D415" s="462" t="s">
        <v>1434</v>
      </c>
      <c r="E415" s="462" t="s">
        <v>4935</v>
      </c>
      <c r="O415" s="462" t="str">
        <f t="shared" si="6"/>
        <v>이런 특징을 잘 활용하는 것이 바로 높은 매출을 기록하는 지름길이라고 할 수 있습니다.</v>
      </c>
    </row>
    <row r="416" spans="4:15">
      <c r="D416" s="462" t="s">
        <v>1437</v>
      </c>
      <c r="E416" s="462" t="s">
        <v>4936</v>
      </c>
      <c r="O416" s="462" t="str">
        <f t="shared" si="6"/>
        <v>많은 우유를 생산해 판매하는 것은 목장주의 기본 덕목이라고 할 수 있죠.</v>
      </c>
    </row>
    <row r="417" spans="4:15">
      <c r="D417" s="462" t="s">
        <v>1439</v>
      </c>
      <c r="E417" s="462" t="s">
        <v>4937</v>
      </c>
      <c r="O417" s="462" t="str">
        <f t="shared" si="6"/>
        <v>현재 짜요 목장의 수준이라면 새로운 가축을 얻어야 할 때가 아닌가 싶군요.</v>
      </c>
    </row>
    <row r="418" spans="4:15">
      <c r="D418" s="462" t="s">
        <v>1440</v>
      </c>
      <c r="E418" s="462" t="s">
        <v>4938</v>
      </c>
      <c r="O418" s="462" t="str">
        <f t="shared" si="6"/>
        <v>좀 더 새로운 단계에 도전해 보는게 어떨까요?</v>
      </c>
    </row>
    <row r="419" spans="4:15">
      <c r="D419" s="462" t="s">
        <v>886</v>
      </c>
      <c r="E419" s="462" t="s">
        <v>886</v>
      </c>
      <c r="O419" s="462" t="str">
        <f t="shared" si="6"/>
        <v>null</v>
      </c>
    </row>
    <row r="420" spans="4:15">
      <c r="D420" s="462" t="s">
        <v>886</v>
      </c>
      <c r="E420" s="462" t="s">
        <v>886</v>
      </c>
      <c r="O420" s="462" t="str">
        <f t="shared" si="6"/>
        <v>null</v>
      </c>
    </row>
    <row r="421" spans="4:15">
      <c r="D421" s="462" t="s">
        <v>886</v>
      </c>
      <c r="E421" s="462" t="s">
        <v>886</v>
      </c>
      <c r="O421" s="462" t="str">
        <f t="shared" si="6"/>
        <v>null</v>
      </c>
    </row>
    <row r="422" spans="4:15">
      <c r="D422" s="462" t="s">
        <v>4939</v>
      </c>
      <c r="E422" s="462" t="s">
        <v>4940</v>
      </c>
      <c r="O422" s="462" t="str">
        <f t="shared" si="6"/>
        <v>늑대가 최근 기승을 부린다고 하는군요. 협회에서 개채수 조절을 목적으로 늑대를 사냥해온다면 보상을 준다니 알아두십시오.</v>
      </c>
    </row>
    <row r="423" spans="4:15">
      <c r="D423" s="462" t="s">
        <v>4941</v>
      </c>
      <c r="E423" s="462" t="s">
        <v>4942</v>
      </c>
      <c r="O423" s="462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>
      <c r="D424" s="462" t="s">
        <v>4943</v>
      </c>
      <c r="E424" s="462" t="s">
        <v>4944</v>
      </c>
      <c r="O424" s="462" t="str">
        <f t="shared" si="6"/>
        <v>건초는 잘 재배하고 있습니까? 설마... 건초 재배가 귀찮다 이런 생각 가지고 있는건 아니시겠죠?</v>
      </c>
    </row>
    <row r="425" spans="4:15">
      <c r="D425" s="462" t="s">
        <v>4945</v>
      </c>
      <c r="E425" s="462" t="s">
        <v>4946</v>
      </c>
      <c r="O425" s="462" t="str">
        <f t="shared" si="6"/>
        <v>적절한 우유 판매량으로 지속적으로 상인거래를 성공해 나가실 수 있겠습니까? 한번 보도록 하죠.</v>
      </c>
    </row>
    <row r="426" spans="4:15">
      <c r="D426" s="462" t="s">
        <v>4947</v>
      </c>
      <c r="E426" s="462" t="s">
        <v>4948</v>
      </c>
      <c r="O426" s="462" t="str">
        <f t="shared" si="6"/>
        <v>다양한 방법으로 우유 생산량을 늘릴 수 있죠. 짜요 목장의 우유 생산량이 얼마나 될지 한번 확인해 볼까요?</v>
      </c>
    </row>
    <row r="427" spans="4:15">
      <c r="D427" s="462" t="s">
        <v>4949</v>
      </c>
      <c r="E427" s="462" t="s">
        <v>4950</v>
      </c>
      <c r="O427" s="462" t="str">
        <f t="shared" si="6"/>
        <v>목장의 발전도는 어떻습니까? 가축 교배는 꾸준히 진행하고 있겠죠?</v>
      </c>
    </row>
    <row r="428" spans="4:15">
      <c r="D428" s="462" t="s">
        <v>4951</v>
      </c>
      <c r="E428" s="466" t="s">
        <v>4951</v>
      </c>
      <c r="O428" s="462" t="str">
        <f t="shared" si="6"/>
        <v>먼저 그만한 매출을 내보시는게 어떻습니까.</v>
      </c>
    </row>
    <row r="429" spans="4:15">
      <c r="D429" s="462" t="s">
        <v>4952</v>
      </c>
      <c r="E429" s="466" t="s">
        <v>4952</v>
      </c>
      <c r="O429" s="462" t="str">
        <f t="shared" si="6"/>
        <v>좋은 가축들을 모아두면 언젠가 쓰일 날이 생기게 될 겁니다.</v>
      </c>
    </row>
    <row r="430" spans="4:15">
      <c r="D430" s="462" t="s">
        <v>4953</v>
      </c>
      <c r="E430" s="466" t="s">
        <v>4953</v>
      </c>
      <c r="O430" s="462" t="str">
        <f t="shared" si="6"/>
        <v>그런 의미에서 어디 짜요 목장의 우유 생산량을 한번 보도록 하죠.</v>
      </c>
    </row>
    <row r="431" spans="4:15">
      <c r="D431" s="462" t="s">
        <v>4954</v>
      </c>
      <c r="E431" s="466" t="s">
        <v>4954</v>
      </c>
      <c r="O431" s="462" t="str">
        <f t="shared" si="6"/>
        <v>귀찮을지도 모르겠지만` 건초 생산은 곧 동물의 애정과도 같다고 생각해주시길 바랍니다.</v>
      </c>
    </row>
    <row r="432" spans="4:15">
      <c r="D432" s="462" t="s">
        <v>4955</v>
      </c>
      <c r="E432" s="466" t="s">
        <v>4955</v>
      </c>
      <c r="O432" s="462" t="str">
        <f t="shared" si="6"/>
        <v>교배를 게을리 하는 건 아닌지 의심됩니다만... 하트 생산 한번 해보시는 게 어떻습니까?</v>
      </c>
    </row>
    <row r="433" spans="1:15">
      <c r="D433" s="462" t="s">
        <v>4956</v>
      </c>
      <c r="E433" s="466" t="s">
        <v>4956</v>
      </c>
      <c r="O433" s="462" t="str">
        <f t="shared" si="6"/>
        <v>들리는 바에 의하면 짜요 목장의 늑대 사냥 실력이 보통이 아니라는데... 늑대 퇴치를 부탁드려도 되겠습니까?</v>
      </c>
    </row>
    <row r="434" spans="1:15">
      <c r="D434" s="462" t="s">
        <v>4957</v>
      </c>
      <c r="E434" s="466" t="s">
        <v>4957</v>
      </c>
      <c r="O434" s="462" t="str">
        <f t="shared" si="6"/>
        <v>우유의 신선도를 올린다면 제가 준비한 선물을 드리도록 하겠습니다.</v>
      </c>
    </row>
    <row r="435" spans="1:15">
      <c r="O435" s="462">
        <f t="shared" si="6"/>
        <v>0</v>
      </c>
    </row>
    <row r="436" spans="1:15">
      <c r="A436" s="462" t="s">
        <v>4550</v>
      </c>
      <c r="B436" s="462" t="s">
        <v>4958</v>
      </c>
      <c r="D436" s="462" t="s">
        <v>4959</v>
      </c>
      <c r="E436" s="462" t="s">
        <v>4960</v>
      </c>
      <c r="O436" s="462" t="str">
        <f t="shared" si="6"/>
        <v>그나저나 한동안 짜요 목장에 주인이 없었다더니` 목장 꼴이 말이 아니군요.</v>
      </c>
    </row>
    <row r="437" spans="1:15">
      <c r="D437" s="462" t="s">
        <v>4961</v>
      </c>
      <c r="E437" s="462" t="s">
        <v>4962</v>
      </c>
      <c r="O437" s="462" t="str">
        <f t="shared" si="6"/>
        <v>...뭘 멀뚱멀뚱 보고 있습니까? 당연히 가축을 더 많이 배치해야 하겠죠. 어떻게 해서든 새로운 가축을 목장에 추가해 보십시오.</v>
      </c>
    </row>
    <row r="438" spans="1:15">
      <c r="D438" s="462" t="s">
        <v>4963</v>
      </c>
      <c r="E438" s="462" t="s">
        <v>4964</v>
      </c>
      <c r="O438" s="462" t="str">
        <f t="shared" si="6"/>
        <v>프리미엄 교배권이 있다면` 어디 한번 새로운 가축을 얻는데 시도해 보시죠.</v>
      </c>
    </row>
    <row r="439" spans="1:15">
      <c r="D439" s="462" t="s">
        <v>4965</v>
      </c>
      <c r="E439" s="462" t="s">
        <v>4966</v>
      </c>
      <c r="O439" s="462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>
      <c r="D440" s="462" t="s">
        <v>4967</v>
      </c>
      <c r="E440" s="462" t="s">
        <v>4968</v>
      </c>
      <c r="O440" s="462" t="str">
        <f t="shared" si="6"/>
        <v>그런 의미에서 [ffcc00]경작지[ffffff]에서 건초를 충분히 비축한다면 다음에 다시 이야기하도록 하겠습니다.</v>
      </c>
    </row>
    <row r="441" spans="1:15">
      <c r="D441" s="462" t="s">
        <v>1355</v>
      </c>
      <c r="E441" s="462" t="s">
        <v>4969</v>
      </c>
      <c r="O441" s="462" t="str">
        <f t="shared" si="6"/>
        <v>설마 업그레이드를 어떻게 했는지 벌써 까먹으신건 아니겠죠?</v>
      </c>
    </row>
    <row r="442" spans="1:15">
      <c r="D442" s="462" t="s">
        <v>1525</v>
      </c>
      <c r="E442" s="462" t="s">
        <v>4970</v>
      </c>
      <c r="O442" s="462" t="str">
        <f t="shared" si="6"/>
        <v>우리 Smart and Genius 목장에서는 최근 각광받는 산양젖을 생산하고 있으니 짜요목장도 뭐 언젠가 그렇게 되길 빌겠습니다.</v>
      </c>
    </row>
    <row r="443" spans="1:15">
      <c r="D443" s="462" t="s">
        <v>4971</v>
      </c>
      <c r="E443" s="462" t="s">
        <v>4972</v>
      </c>
      <c r="O443" s="462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>
      <c r="D444" s="462" t="s">
        <v>1361</v>
      </c>
      <c r="E444" s="462" t="s">
        <v>4973</v>
      </c>
      <c r="O444" s="462" t="str">
        <f t="shared" si="6"/>
        <v>그럴려면 돈 아껴서 우유를 짤 생각 하지 말고 아이템을 투자해 우유를 많이 짤 생각을 하시기 바랍니다.</v>
      </c>
    </row>
    <row r="445" spans="1:15">
      <c r="D445" s="462" t="s">
        <v>4974</v>
      </c>
      <c r="E445" s="462" t="s">
        <v>4975</v>
      </c>
      <c r="O445" s="462" t="str">
        <f t="shared" si="6"/>
        <v>전문 알바들로 구성된 긴급도움 지원은 누구나 사용할 수 있으니 끙끙거리지 말고 필요할때면 사용해보시기 바랍니다.</v>
      </c>
    </row>
    <row r="446" spans="1:15">
      <c r="D446" s="462" t="s">
        <v>4976</v>
      </c>
      <c r="E446" s="462" t="s">
        <v>4977</v>
      </c>
      <c r="O446" s="462" t="str">
        <f t="shared" si="6"/>
        <v>어떻게 해야 경작지에서 한번에 더 많은 건초를 얻을 수 있을지 한번 생각해보시기 바랍니다.</v>
      </c>
    </row>
    <row r="447" spans="1:15">
      <c r="D447" s="462" t="s">
        <v>4978</v>
      </c>
      <c r="E447" s="462" t="s">
        <v>4979</v>
      </c>
      <c r="O447" s="462" t="str">
        <f t="shared" si="6"/>
        <v>그러기 위해서는 일단 건초부터 열심히 수확해야 하지 않겠습니까?</v>
      </c>
    </row>
    <row r="448" spans="1:15">
      <c r="D448" s="462" t="s">
        <v>4980</v>
      </c>
      <c r="E448" s="462" t="s">
        <v>4981</v>
      </c>
      <c r="O448" s="462" t="str">
        <f t="shared" si="6"/>
        <v>게다가 집을 업그레이드하게 되면 더 멋진 집으로 바뀌게 되니 당연히 바꿔야 하는게 정상이죠.</v>
      </c>
    </row>
    <row r="449" spans="4:15">
      <c r="D449" s="462" t="s">
        <v>4982</v>
      </c>
      <c r="E449" s="462" t="s">
        <v>4983</v>
      </c>
      <c r="O449" s="462" t="str">
        <f t="shared" si="6"/>
        <v>...상인하고 거래 할 때 싸우기라도 했습니까? 좀 더 [ffcc00]거래를 성공시키고[ffffff] 명성도를 높게 올려보십시오.</v>
      </c>
    </row>
    <row r="450" spans="4:15">
      <c r="D450" s="462" t="s">
        <v>4984</v>
      </c>
      <c r="E450" s="462" t="s">
        <v>4985</v>
      </c>
      <c r="O450" s="462" t="str">
        <f t="shared" si="6"/>
        <v>업그레이드는 필요 없다고 느껴지는 것도 반드시 도움이 되게 마련이니 잊지 말고 향상시키시기 바랍니다.</v>
      </c>
    </row>
    <row r="451" spans="4:15">
      <c r="D451" s="462" t="s">
        <v>4986</v>
      </c>
      <c r="E451" s="462" t="s">
        <v>4987</v>
      </c>
      <c r="O451" s="462" t="str">
        <f t="shared" si="6"/>
        <v>이럴때라도 짜요목장이 열심히 한다면 상대적으로 좀 더 돋보이지 않겠습니까?</v>
      </c>
    </row>
    <row r="452" spans="4:15">
      <c r="D452" s="462" t="s">
        <v>4988</v>
      </c>
      <c r="E452" s="462" t="s">
        <v>4989</v>
      </c>
      <c r="O452" s="462" t="str">
        <f t="shared" si="6"/>
        <v>그런 의미에서 친구라도 한 명 사귀어 보는게 어떠신가요? 평생 그렇게 외롭게 살 생각이 아니면 말이죠.</v>
      </c>
    </row>
    <row r="453" spans="4:15">
      <c r="D453" s="462" t="s">
        <v>4990</v>
      </c>
      <c r="E453" s="462" t="s">
        <v>4991</v>
      </c>
      <c r="O453" s="462" t="str">
        <f t="shared" ref="O453:O516" si="7">IF($B$1="한글",D453,IF($B$1="영어",E453,IF($B$1="일본어",F453)))</f>
        <v>참고로 전 목장 주인은 교배에 신경 안쓰고 돈 모으다가 목장이 망했다고 하니` 주의하시기 바랍니다.</v>
      </c>
    </row>
    <row r="454" spans="4:15">
      <c r="D454" s="462" t="s">
        <v>4992</v>
      </c>
      <c r="E454" s="462" t="s">
        <v>4993</v>
      </c>
      <c r="O454" s="462" t="str">
        <f t="shared" si="7"/>
        <v>어떤 일이 일어날지 모르니 내 집의 가축 관리 탭에서 [ffcc00]가축을 보관할 공간[ffffff]을 확장해두십시오.</v>
      </c>
    </row>
    <row r="455" spans="4:15">
      <c r="D455" s="462" t="s">
        <v>4994</v>
      </c>
      <c r="E455" s="462" t="s">
        <v>4995</v>
      </c>
      <c r="O455" s="462" t="str">
        <f t="shared" si="7"/>
        <v>...뭐 짜요 목장도 어디 힘내서 우유 거래를 진행하시기 바랍니다.</v>
      </c>
    </row>
    <row r="456" spans="4:15">
      <c r="D456" s="462" t="s">
        <v>4996</v>
      </c>
      <c r="E456" s="462" t="s">
        <v>4997</v>
      </c>
      <c r="O456" s="462" t="str">
        <f t="shared" si="7"/>
        <v>꾸준히 노력하다 보면 언젠가 짜요 목장의 우유 생산량도 충분히 남부럽지 않은 수준에 도달 할 수 있을겁니다. 언젠가는..</v>
      </c>
    </row>
    <row r="457" spans="4:15">
      <c r="D457" s="462" t="s">
        <v>1382</v>
      </c>
      <c r="E457" s="462" t="s">
        <v>4998</v>
      </c>
      <c r="O457" s="462" t="str">
        <f t="shared" si="7"/>
        <v>목장을 좀 더 청결하게 관리한다면 질병에 덜 걸리겠죠. 당장 시작하시기 바랍니다.</v>
      </c>
    </row>
    <row r="458" spans="4:15">
      <c r="D458" s="462" t="s">
        <v>1400</v>
      </c>
      <c r="E458" s="462" t="s">
        <v>4999</v>
      </c>
      <c r="O458" s="462" t="str">
        <f t="shared" si="7"/>
        <v>언젠가 짜요 목장도 이렇게 쉬고 싶은 날이 있을테니 열심히 하시기 바랍니다.</v>
      </c>
    </row>
    <row r="459" spans="4:15">
      <c r="D459" s="462" t="s">
        <v>5000</v>
      </c>
      <c r="E459" s="462" t="s">
        <v>5001</v>
      </c>
      <c r="O459" s="462" t="str">
        <f t="shared" si="7"/>
        <v>...그러니까 우유를 좀 더 편하게 모을수 있으니 업그레이드를 꾸준히 하시라는 말입니다.</v>
      </c>
    </row>
    <row r="460" spans="4:15">
      <c r="D460" s="462" t="s">
        <v>5002</v>
      </c>
      <c r="E460" s="462" t="s">
        <v>5003</v>
      </c>
      <c r="O460" s="462" t="str">
        <f t="shared" si="7"/>
        <v>짜요 목장도 그러기 위해서는 일단 하트부터 열심히 수확해야 하지 않겠습니까?</v>
      </c>
    </row>
    <row r="461" spans="4:15">
      <c r="D461" s="462" t="s">
        <v>5004</v>
      </c>
      <c r="E461" s="462" t="s">
        <v>5005</v>
      </c>
      <c r="O461" s="462" t="str">
        <f t="shared" si="7"/>
        <v>흠 뭐... 짜요 목장도 열심히 하다보면 언젠가 좋은 매출을 올리는 날이 오지않겠습니까? 열심히 해보십시오.</v>
      </c>
    </row>
    <row r="462" spans="4:15">
      <c r="D462" s="462" t="s">
        <v>5006</v>
      </c>
      <c r="E462" s="462" t="s">
        <v>5007</v>
      </c>
      <c r="O462" s="462" t="str">
        <f t="shared" si="7"/>
        <v>한시라도 빨리 작은 목장에서 벗어나기 위해 꾸준히 우유를 모으시기 바랍니다.</v>
      </c>
    </row>
    <row r="463" spans="4:15">
      <c r="D463" s="462" t="s">
        <v>886</v>
      </c>
      <c r="E463" s="462" t="s">
        <v>886</v>
      </c>
      <c r="O463" s="462" t="str">
        <f t="shared" si="7"/>
        <v>null</v>
      </c>
    </row>
    <row r="464" spans="4:15">
      <c r="D464" s="462" t="s">
        <v>886</v>
      </c>
      <c r="E464" s="462" t="s">
        <v>886</v>
      </c>
      <c r="O464" s="462" t="str">
        <f t="shared" si="7"/>
        <v>null</v>
      </c>
    </row>
    <row r="465" spans="4:15">
      <c r="D465" s="462" t="s">
        <v>5008</v>
      </c>
      <c r="E465" s="462" t="s">
        <v>5009</v>
      </c>
      <c r="O465" s="462" t="str">
        <f t="shared" si="7"/>
        <v>짜요목장이 뭐 손톱만하긴 하지만... 어쨌든 꾸준히 매출을 향상시키는 것이 중요한 것 아니겠습니까?</v>
      </c>
    </row>
    <row r="466" spans="4:15">
      <c r="D466" s="462" t="s">
        <v>886</v>
      </c>
      <c r="E466" s="462" t="s">
        <v>886</v>
      </c>
      <c r="O466" s="462" t="str">
        <f t="shared" si="7"/>
        <v>null</v>
      </c>
    </row>
    <row r="467" spans="4:15">
      <c r="D467" s="462" t="s">
        <v>5010</v>
      </c>
      <c r="E467" s="462" t="s">
        <v>5011</v>
      </c>
      <c r="O467" s="462" t="str">
        <f t="shared" si="7"/>
        <v>그런 의미에서 짜요 목장도 높은 매출 달성을 목표로 잡고 진행해보시는게 어떻습니까?</v>
      </c>
    </row>
    <row r="468" spans="4:15">
      <c r="D468" s="462" t="s">
        <v>5012</v>
      </c>
      <c r="E468" s="462" t="s">
        <v>5013</v>
      </c>
      <c r="O468" s="462" t="str">
        <f t="shared" si="7"/>
        <v>꾸준하게 업그레이드를 진행했다면 최고 우유 판매량을 기록해보는 것도 좋은 경험이 될 겁니다.</v>
      </c>
    </row>
    <row r="469" spans="4:15">
      <c r="D469" s="462" t="s">
        <v>886</v>
      </c>
      <c r="E469" s="462" t="s">
        <v>886</v>
      </c>
      <c r="O469" s="462" t="str">
        <f t="shared" si="7"/>
        <v>null</v>
      </c>
    </row>
    <row r="470" spans="4:15">
      <c r="D470" s="462" t="s">
        <v>886</v>
      </c>
      <c r="E470" s="462" t="s">
        <v>886</v>
      </c>
      <c r="O470" s="462" t="str">
        <f t="shared" si="7"/>
        <v>null</v>
      </c>
    </row>
    <row r="471" spans="4:15">
      <c r="D471" s="462" t="s">
        <v>5014</v>
      </c>
      <c r="E471" s="462" t="s">
        <v>5015</v>
      </c>
      <c r="O471" s="462" t="str">
        <f t="shared" si="7"/>
        <v>어디 얼마나 운영을 잘 할수 있을지 보도록 하겠습니다.</v>
      </c>
    </row>
    <row r="472" spans="4:15">
      <c r="D472" s="462" t="s">
        <v>5016</v>
      </c>
      <c r="E472" s="462" t="s">
        <v>5017</v>
      </c>
      <c r="O472" s="462" t="str">
        <f t="shared" si="7"/>
        <v>하트의 꾸준한 생산은 가축 교배와도 직결되니 많은 노력을 기울이시기 바랍니다.</v>
      </c>
    </row>
    <row r="473" spans="4:15">
      <c r="D473" s="462" t="s">
        <v>5018</v>
      </c>
      <c r="E473" s="462" t="s">
        <v>5019</v>
      </c>
      <c r="O473" s="462" t="str">
        <f t="shared" si="7"/>
        <v>짜요 목장도 한번 매출 기록 갱신에 도전해 보는게 어떻습니까?</v>
      </c>
    </row>
    <row r="474" spans="4:15">
      <c r="D474" s="462" t="s">
        <v>5020</v>
      </c>
      <c r="E474" s="462" t="s">
        <v>5021</v>
      </c>
      <c r="O474" s="462" t="str">
        <f t="shared" si="7"/>
        <v>어디 얼마나 우유를 팔 수 있을지 지켜보도록 하겠습니다.</v>
      </c>
    </row>
    <row r="475" spans="4:15">
      <c r="D475" s="462" t="s">
        <v>1427</v>
      </c>
      <c r="E475" s="462" t="s">
        <v>5022</v>
      </c>
      <c r="O475" s="462" t="str">
        <f t="shared" si="7"/>
        <v>저희가 쉬고 있는 틈을 타서라도 연속거래 수상의 기회를 노려보시기 바랍니다.</v>
      </c>
    </row>
    <row r="476" spans="4:15">
      <c r="D476" s="462" t="s">
        <v>5023</v>
      </c>
      <c r="E476" s="462" t="s">
        <v>5024</v>
      </c>
      <c r="O476" s="462" t="str">
        <f t="shared" si="7"/>
        <v>예를 들어 우유 판매량 갱신이라던가 이러한 목표 말이죠.</v>
      </c>
    </row>
    <row r="477" spans="4:15">
      <c r="D477" s="462" t="s">
        <v>886</v>
      </c>
      <c r="E477" s="462" t="s">
        <v>886</v>
      </c>
      <c r="O477" s="462" t="str">
        <f t="shared" si="7"/>
        <v>null</v>
      </c>
    </row>
    <row r="478" spans="4:15">
      <c r="D478" s="462" t="s">
        <v>5025</v>
      </c>
      <c r="E478" s="462" t="s">
        <v>5026</v>
      </c>
      <c r="O478" s="462" t="str">
        <f t="shared" si="7"/>
        <v>들으셨습니까? 꾸준히 하시라는 말입니다. 뭐긴요? 가축 교배죠.</v>
      </c>
    </row>
    <row r="479" spans="4:15">
      <c r="D479" s="462" t="s">
        <v>1435</v>
      </c>
      <c r="E479" s="462" t="s">
        <v>5027</v>
      </c>
      <c r="O479" s="462" t="str">
        <f t="shared" si="7"/>
        <v>짜요 목장도 더 높은 매출을 기록하기 위해 노력해보시기 바랍니다.</v>
      </c>
    </row>
    <row r="480" spans="4:15">
      <c r="D480" s="462" t="s">
        <v>5028</v>
      </c>
      <c r="E480" s="462" t="s">
        <v>5029</v>
      </c>
      <c r="O480" s="462" t="str">
        <f t="shared" si="7"/>
        <v>그런 의미에서 이번엔 얼마만큼의 우유를 한번에 판매할 수 있을지 보도록 하죠.</v>
      </c>
    </row>
    <row r="481" spans="4:15">
      <c r="D481" s="462" t="s">
        <v>886</v>
      </c>
      <c r="E481" s="462" t="s">
        <v>886</v>
      </c>
      <c r="O481" s="462" t="str">
        <f t="shared" si="7"/>
        <v>null</v>
      </c>
    </row>
    <row r="482" spans="4:15">
      <c r="D482" s="462" t="s">
        <v>886</v>
      </c>
      <c r="E482" s="462" t="s">
        <v>886</v>
      </c>
      <c r="O482" s="462" t="str">
        <f t="shared" si="7"/>
        <v>null</v>
      </c>
    </row>
    <row r="483" spans="4:15">
      <c r="D483" s="462" t="s">
        <v>886</v>
      </c>
      <c r="E483" s="462" t="s">
        <v>886</v>
      </c>
      <c r="O483" s="462" t="str">
        <f t="shared" si="7"/>
        <v>null</v>
      </c>
    </row>
    <row r="484" spans="4:15">
      <c r="D484" s="462" t="s">
        <v>886</v>
      </c>
      <c r="E484" s="462" t="s">
        <v>886</v>
      </c>
      <c r="O484" s="462" t="str">
        <f t="shared" si="7"/>
        <v>null</v>
      </c>
    </row>
    <row r="485" spans="4:15">
      <c r="D485" s="462" t="s">
        <v>886</v>
      </c>
      <c r="E485" s="462" t="s">
        <v>886</v>
      </c>
      <c r="O485" s="462" t="str">
        <f t="shared" si="7"/>
        <v>null</v>
      </c>
    </row>
    <row r="486" spans="4:15">
      <c r="D486" s="462" t="s">
        <v>5030</v>
      </c>
      <c r="E486" s="462" t="s">
        <v>5031</v>
      </c>
      <c r="O486" s="462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>
      <c r="D487" s="462" t="s">
        <v>5032</v>
      </c>
      <c r="E487" s="462" t="s">
        <v>5033</v>
      </c>
      <c r="O487" s="462" t="str">
        <f t="shared" si="7"/>
        <v>제 스마트한 목장의 수입량을 따라오기 위해서 간단한 도전거리를 내드리도록 하겠습니다.</v>
      </c>
    </row>
    <row r="488" spans="4:15">
      <c r="D488" s="462" t="s">
        <v>5034</v>
      </c>
      <c r="E488" s="462" t="s">
        <v>5035</v>
      </c>
      <c r="O488" s="462" t="str">
        <f t="shared" si="7"/>
        <v>가축에게 건초를 잘 주어야 우유 생산이 원활하게 이루어지죠. 그런 의미에서 건초 생산에 관한 과제를 하나 내드리죠.</v>
      </c>
    </row>
    <row r="489" spans="4:15">
      <c r="D489" s="462" t="s">
        <v>5036</v>
      </c>
      <c r="E489" s="462" t="s">
        <v>5037</v>
      </c>
      <c r="O489" s="462" t="str">
        <f t="shared" si="7"/>
        <v>상인과 연속적으로 거래를 성사시키는 것도 목장 주의 능력중 하나입니다. 이런 간단한 것도 못하진 않겠죠...?</v>
      </c>
    </row>
    <row r="490" spans="4:15">
      <c r="D490" s="462" t="s">
        <v>5038</v>
      </c>
      <c r="E490" s="462" t="s">
        <v>5039</v>
      </c>
      <c r="O490" s="462" t="str">
        <f t="shared" si="7"/>
        <v>짜요 목장의 우유 생산량이 얼마나 될지 궁금하군요. 그 동안 우유를 짜는 실력이 많이 늘었길 바랍니다.</v>
      </c>
    </row>
    <row r="491" spans="4:15">
      <c r="D491" s="462" t="s">
        <v>5040</v>
      </c>
      <c r="E491" s="462" t="s">
        <v>5041</v>
      </c>
      <c r="O491" s="462" t="str">
        <f t="shared" si="7"/>
        <v>가축 교배에 투자하는 것은 곧 미래에 투자하는 것과 같습니다. 그런 의미에서 가축 교배를 몇번 진행해 보십시오.</v>
      </c>
    </row>
    <row r="492" spans="4:15">
      <c r="D492" s="462" t="s">
        <v>886</v>
      </c>
      <c r="E492" s="462" t="s">
        <v>886</v>
      </c>
      <c r="O492" s="462" t="str">
        <f t="shared" si="7"/>
        <v>null</v>
      </c>
    </row>
    <row r="493" spans="4:15">
      <c r="D493" s="462" t="s">
        <v>886</v>
      </c>
      <c r="E493" s="462" t="s">
        <v>886</v>
      </c>
      <c r="O493" s="462" t="str">
        <f t="shared" si="7"/>
        <v>null</v>
      </c>
    </row>
    <row r="494" spans="4:15">
      <c r="D494" s="462" t="s">
        <v>886</v>
      </c>
      <c r="E494" s="462" t="s">
        <v>886</v>
      </c>
      <c r="O494" s="462" t="str">
        <f t="shared" si="7"/>
        <v>null</v>
      </c>
    </row>
    <row r="495" spans="4:15">
      <c r="D495" s="462" t="s">
        <v>5042</v>
      </c>
      <c r="E495" s="466" t="s">
        <v>5042</v>
      </c>
      <c r="O495" s="462" t="str">
        <f t="shared" si="7"/>
        <v>그런 의미에서 건초를 열심히 생산하면 선물을 드리도록 하죠.</v>
      </c>
    </row>
    <row r="496" spans="4:15">
      <c r="D496" s="462" t="s">
        <v>886</v>
      </c>
      <c r="E496" s="462" t="s">
        <v>886</v>
      </c>
      <c r="O496" s="462" t="str">
        <f t="shared" si="7"/>
        <v>null</v>
      </c>
    </row>
    <row r="497" spans="1:15">
      <c r="D497" s="462" t="s">
        <v>886</v>
      </c>
      <c r="E497" s="462" t="s">
        <v>886</v>
      </c>
      <c r="O497" s="462" t="str">
        <f t="shared" si="7"/>
        <v>null</v>
      </c>
    </row>
    <row r="498" spans="1:15">
      <c r="D498" s="462" t="s">
        <v>886</v>
      </c>
      <c r="E498" s="462" t="s">
        <v>886</v>
      </c>
      <c r="O498" s="462" t="str">
        <f t="shared" si="7"/>
        <v>null</v>
      </c>
    </row>
    <row r="499" spans="1:15">
      <c r="O499" s="462">
        <f t="shared" si="7"/>
        <v>0</v>
      </c>
    </row>
    <row r="500" spans="1:15">
      <c r="A500" s="462" t="s">
        <v>4550</v>
      </c>
      <c r="B500" s="462" t="s">
        <v>5043</v>
      </c>
      <c r="D500" s="422" t="s">
        <v>5044</v>
      </c>
      <c r="E500" s="462" t="s">
        <v>5045</v>
      </c>
      <c r="O500" s="462" t="str">
        <f t="shared" si="7"/>
        <v>일단 얼마나 우유를 잘 모으는지 보도록 하죠. 얼마나 해낼 수 있는지 평가를 한후 이야기 하도록 하겠습니다.</v>
      </c>
    </row>
    <row r="501" spans="1:15">
      <c r="O501" s="462">
        <f t="shared" si="7"/>
        <v>0</v>
      </c>
    </row>
    <row r="502" spans="1:15">
      <c r="A502" s="462" t="s">
        <v>1304</v>
      </c>
      <c r="B502" s="462" t="s">
        <v>689</v>
      </c>
      <c r="D502" s="462" t="s">
        <v>5046</v>
      </c>
      <c r="E502" s="462" t="s">
        <v>5047</v>
      </c>
      <c r="O502" s="462" t="str">
        <f t="shared" si="7"/>
        <v>목장에 가축을 최대 (n)마리 배치해보세요.</v>
      </c>
    </row>
    <row r="503" spans="1:15">
      <c r="D503" s="462" t="s">
        <v>5048</v>
      </c>
      <c r="E503" s="462" t="s">
        <v>5049</v>
      </c>
      <c r="O503" s="462" t="str">
        <f t="shared" si="7"/>
        <v>건초를 (n)개 생산하세요.</v>
      </c>
    </row>
    <row r="504" spans="1:15">
      <c r="D504" s="462" t="s">
        <v>5050</v>
      </c>
      <c r="E504" s="462" t="s">
        <v>5051</v>
      </c>
      <c r="O504" s="462" t="str">
        <f t="shared" si="7"/>
        <v>착유기를 (n)단계로 향상시키세요.</v>
      </c>
    </row>
    <row r="505" spans="1:15">
      <c r="D505" s="462" t="s">
        <v>5052</v>
      </c>
      <c r="E505" s="462" t="s">
        <v>5053</v>
      </c>
      <c r="O505" s="462" t="str">
        <f t="shared" si="7"/>
        <v>우유탱크를 (n)단계로 향상시키세요.</v>
      </c>
    </row>
    <row r="506" spans="1:15">
      <c r="D506" s="462" t="s">
        <v>5054</v>
      </c>
      <c r="E506" s="462" t="s">
        <v>5055</v>
      </c>
      <c r="O506" s="462" t="str">
        <f t="shared" si="7"/>
        <v>알바 아이템 (n)번 사용하기</v>
      </c>
    </row>
    <row r="507" spans="1:15">
      <c r="D507" s="462" t="s">
        <v>5056</v>
      </c>
      <c r="E507" s="462" t="s">
        <v>5057</v>
      </c>
      <c r="O507" s="462" t="str">
        <f t="shared" si="7"/>
        <v>늑대 (n)마리 잡아 보세요.</v>
      </c>
    </row>
    <row r="508" spans="1:15">
      <c r="D508" s="462" t="s">
        <v>5058</v>
      </c>
      <c r="E508" s="462" t="s">
        <v>5059</v>
      </c>
      <c r="O508" s="462" t="str">
        <f t="shared" si="7"/>
        <v>긴급지원을 (n)번 사용해보세요.</v>
      </c>
    </row>
    <row r="509" spans="1:15">
      <c r="D509" s="462" t="s">
        <v>5060</v>
      </c>
      <c r="E509" s="462" t="s">
        <v>5061</v>
      </c>
      <c r="O509" s="462" t="str">
        <f t="shared" si="7"/>
        <v>경작지를 (n)개 보유하세요.</v>
      </c>
    </row>
    <row r="510" spans="1:15">
      <c r="D510" s="462" t="s">
        <v>5062</v>
      </c>
      <c r="E510" s="462" t="s">
        <v>5063</v>
      </c>
      <c r="O510" s="462" t="str">
        <f t="shared" si="7"/>
        <v>집을 (n)으로 향상시키세요.</v>
      </c>
    </row>
    <row r="511" spans="1:15">
      <c r="D511" s="462" t="s">
        <v>5064</v>
      </c>
      <c r="E511" s="462" t="s">
        <v>5065</v>
      </c>
      <c r="O511" s="462" t="str">
        <f t="shared" si="7"/>
        <v>명성 레벨을 (n)까지 올려보세요.</v>
      </c>
    </row>
    <row r="512" spans="1:15">
      <c r="D512" s="462" t="s">
        <v>5066</v>
      </c>
      <c r="E512" s="462" t="s">
        <v>5067</v>
      </c>
      <c r="O512" s="462" t="str">
        <f t="shared" si="7"/>
        <v>주입기를 (n)단계로 향상시키세요.</v>
      </c>
    </row>
    <row r="513" spans="4:15">
      <c r="D513" s="462" t="s">
        <v>5068</v>
      </c>
      <c r="E513" s="462" t="s">
        <v>5069</v>
      </c>
      <c r="O513" s="462" t="str">
        <f t="shared" si="7"/>
        <v>여러 달 거래하여 (n)만 코인 매출에 도달하세요.</v>
      </c>
    </row>
    <row r="514" spans="4:15">
      <c r="D514" s="462" t="s">
        <v>5070</v>
      </c>
      <c r="E514" s="462" t="s">
        <v>5071</v>
      </c>
      <c r="O514" s="462" t="str">
        <f t="shared" si="7"/>
        <v>친구를 (n)명 추가하세요.</v>
      </c>
    </row>
    <row r="515" spans="4:15">
      <c r="D515" s="462" t="s">
        <v>5072</v>
      </c>
      <c r="E515" s="462" t="s">
        <v>5073</v>
      </c>
      <c r="O515" s="462" t="str">
        <f t="shared" si="7"/>
        <v>친구에게 하트를 (n)개 선물해보세요.</v>
      </c>
    </row>
    <row r="516" spans="4:15">
      <c r="D516" s="462" t="s">
        <v>5074</v>
      </c>
      <c r="E516" s="462" t="s">
        <v>5075</v>
      </c>
      <c r="O516" s="462" t="str">
        <f t="shared" si="7"/>
        <v>일반 교배를 (n)번 해보세요.</v>
      </c>
    </row>
    <row r="517" spans="4:15">
      <c r="D517" s="462" t="s">
        <v>5076</v>
      </c>
      <c r="E517" s="462" t="s">
        <v>5077</v>
      </c>
      <c r="O517" s="462" t="str">
        <f t="shared" ref="O517:O580" si="8">IF($B$1="한글",D517,IF($B$1="영어",E517,IF($B$1="일본어",F517)))</f>
        <v>가축 인벤토리를 (n)회 확장하세요.</v>
      </c>
    </row>
    <row r="518" spans="4:15">
      <c r="D518" s="462" t="s">
        <v>5078</v>
      </c>
      <c r="E518" s="462" t="s">
        <v>5079</v>
      </c>
      <c r="O518" s="462" t="str">
        <f t="shared" si="8"/>
        <v>연속으로 거래를 (n)번 성공하세요.</v>
      </c>
    </row>
    <row r="519" spans="4:15">
      <c r="D519" s="462" t="s">
        <v>5080</v>
      </c>
      <c r="E519" s="462" t="s">
        <v>5081</v>
      </c>
      <c r="O519" s="462" t="str">
        <f t="shared" si="8"/>
        <v>여러 달 동안 우유를 (n)배럴 생산해 거래해 보세요.</v>
      </c>
    </row>
    <row r="520" spans="4:15">
      <c r="D520" s="462" t="s">
        <v>5082</v>
      </c>
      <c r="E520" s="462" t="s">
        <v>5083</v>
      </c>
      <c r="O520" s="462" t="str">
        <f t="shared" si="8"/>
        <v>양동이를 (n)단계로 향상시키세요.</v>
      </c>
    </row>
    <row r="521" spans="4:15">
      <c r="D521" s="462" t="s">
        <v>5084</v>
      </c>
      <c r="E521" s="462" t="s">
        <v>5085</v>
      </c>
      <c r="O521" s="462" t="str">
        <f t="shared" si="8"/>
        <v>하트를 (n)개 수확해 보세요.</v>
      </c>
    </row>
    <row r="522" spans="4:15">
      <c r="D522" s="462" t="s">
        <v>5086</v>
      </c>
      <c r="E522" s="462" t="s">
        <v>5087</v>
      </c>
      <c r="O522" s="462" t="str">
        <f t="shared" si="8"/>
        <v>1회 거래로 (n)만 코인의 수입을 올리세요.</v>
      </c>
    </row>
    <row r="523" spans="4:15">
      <c r="D523" s="462" t="s">
        <v>5088</v>
      </c>
      <c r="E523" s="462" t="s">
        <v>5089</v>
      </c>
      <c r="O523" s="462" t="str">
        <f t="shared" si="8"/>
        <v>1회 거래로 (n)배럴의 우유를 판매하세요.</v>
      </c>
    </row>
    <row r="524" spans="4:15">
      <c r="D524" s="462" t="s">
        <v>5090</v>
      </c>
      <c r="E524" s="462" t="s">
        <v>5091</v>
      </c>
      <c r="O524" s="462" t="str">
        <f t="shared" si="8"/>
        <v>신선도 (n) 이상의 우유를 판매하세요.</v>
      </c>
    </row>
    <row r="525" spans="4:15">
      <c r="D525" s="462" t="s">
        <v>5092</v>
      </c>
      <c r="E525" s="462" t="s">
        <v>5093</v>
      </c>
      <c r="O525" s="462" t="str">
        <f t="shared" si="8"/>
        <v>(n)를 획득하고 목장에  배치해 보세요.</v>
      </c>
    </row>
    <row r="526" spans="4:15">
      <c r="D526" s="462" t="s">
        <v>5094</v>
      </c>
      <c r="E526" s="462" t="s">
        <v>5095</v>
      </c>
      <c r="O526" s="462" t="str">
        <f t="shared" si="8"/>
        <v>프리미엄 교배를 (n)번 해보세요.</v>
      </c>
    </row>
    <row r="527" spans="4:15">
      <c r="D527" s="462" t="s">
        <v>5096</v>
      </c>
      <c r="E527" s="462" t="s">
        <v>5097</v>
      </c>
      <c r="O527" s="462" t="str">
        <f t="shared" si="8"/>
        <v>목장환경을 (n)단계로 향상시키세요.</v>
      </c>
    </row>
    <row r="528" spans="4:15">
      <c r="O528" s="462">
        <f t="shared" si="8"/>
        <v>0</v>
      </c>
    </row>
    <row r="529" spans="1:15">
      <c r="A529" s="462" t="s">
        <v>5098</v>
      </c>
      <c r="B529" s="462" t="s">
        <v>2207</v>
      </c>
      <c r="D529" s="462" t="s">
        <v>5099</v>
      </c>
      <c r="E529" s="466" t="s">
        <v>5099</v>
      </c>
      <c r="O529" s="462" t="str">
        <f t="shared" si="8"/>
        <v>기본 기능 안내</v>
      </c>
    </row>
    <row r="530" spans="1:15">
      <c r="D530" s="462" t="s">
        <v>5100</v>
      </c>
      <c r="E530" s="466" t="s">
        <v>5100</v>
      </c>
      <c r="O530" s="462" t="str">
        <f t="shared" si="8"/>
        <v>인벤토리 안내</v>
      </c>
    </row>
    <row r="531" spans="1:15">
      <c r="D531" s="462" t="s">
        <v>5101</v>
      </c>
      <c r="E531" s="466" t="s">
        <v>5101</v>
      </c>
      <c r="O531" s="462" t="str">
        <f t="shared" si="8"/>
        <v>거래 안내</v>
      </c>
    </row>
    <row r="532" spans="1:15">
      <c r="D532" s="462" t="s">
        <v>5102</v>
      </c>
      <c r="E532" s="466" t="s">
        <v>5102</v>
      </c>
      <c r="O532" s="462" t="str">
        <f t="shared" si="8"/>
        <v>아이템 안내</v>
      </c>
    </row>
    <row r="533" spans="1:15">
      <c r="D533" s="462" t="s">
        <v>5103</v>
      </c>
      <c r="E533" s="466" t="s">
        <v>5103</v>
      </c>
      <c r="O533" s="462" t="str">
        <f t="shared" si="8"/>
        <v>경작지 안내</v>
      </c>
    </row>
    <row r="534" spans="1:15">
      <c r="D534" s="462" t="s">
        <v>5104</v>
      </c>
      <c r="E534" s="466" t="s">
        <v>5104</v>
      </c>
      <c r="O534" s="462" t="str">
        <f t="shared" si="8"/>
        <v>늑대 안내</v>
      </c>
    </row>
    <row r="535" spans="1:15">
      <c r="D535" s="462" t="s">
        <v>5105</v>
      </c>
      <c r="E535" s="466" t="s">
        <v>5105</v>
      </c>
      <c r="O535" s="462" t="str">
        <f t="shared" si="8"/>
        <v>메인 메뉴 안내</v>
      </c>
    </row>
    <row r="536" spans="1:15">
      <c r="D536" s="462" t="s">
        <v>5106</v>
      </c>
      <c r="E536" s="466" t="s">
        <v>5106</v>
      </c>
      <c r="O536" s="462" t="str">
        <f t="shared" si="8"/>
        <v>모든 기능 안내</v>
      </c>
    </row>
    <row r="537" spans="1:15">
      <c r="O537" s="462">
        <f t="shared" si="8"/>
        <v>0</v>
      </c>
    </row>
    <row r="538" spans="1:15">
      <c r="A538" s="462" t="s">
        <v>5107</v>
      </c>
      <c r="B538" s="462" t="s">
        <v>2210</v>
      </c>
      <c r="D538" s="462" t="s">
        <v>5108</v>
      </c>
      <c r="E538" s="462" t="s">
        <v>5109</v>
      </c>
      <c r="O538" s="462" t="str">
        <f t="shared" si="8"/>
        <v>1;와! 이것봐요! 1등이래요 1등!!</v>
      </c>
    </row>
    <row r="539" spans="1:15">
      <c r="D539" s="462" t="s">
        <v>5110</v>
      </c>
      <c r="E539" s="462" t="s">
        <v>5111</v>
      </c>
      <c r="O539" s="462" t="str">
        <f t="shared" si="8"/>
        <v>1;이 정도 대회 성적이라면 폴씨의 목장 따라가는 것도 문제는 아닐것 같아요!</v>
      </c>
    </row>
    <row r="540" spans="1:15">
      <c r="D540" s="462" t="s">
        <v>5112</v>
      </c>
      <c r="E540" s="462" t="s">
        <v>5113</v>
      </c>
      <c r="O540" s="462" t="str">
        <f t="shared" si="8"/>
        <v>1;이만하면 나름 나쁘지 않은 성적 맞죠?</v>
      </c>
    </row>
    <row r="541" spans="1:15">
      <c r="D541" s="462" t="s">
        <v>5114</v>
      </c>
      <c r="E541" s="462" t="s">
        <v>5115</v>
      </c>
      <c r="O541" s="462" t="str">
        <f t="shared" si="8"/>
        <v>1;으으.. 조금만 더 잘하면 될 것 같은데.</v>
      </c>
    </row>
    <row r="542" spans="1:15">
      <c r="O542" s="462">
        <f t="shared" si="8"/>
        <v>0</v>
      </c>
    </row>
    <row r="543" spans="1:15">
      <c r="A543" s="462" t="s">
        <v>5107</v>
      </c>
      <c r="B543" s="462" t="s">
        <v>2107</v>
      </c>
      <c r="D543" s="462" t="s">
        <v>5116</v>
      </c>
      <c r="E543" s="462" t="s">
        <v>5117</v>
      </c>
      <c r="O543" s="462" t="str">
        <f t="shared" si="8"/>
        <v>2;짜요 목장에 축하할 일이 생기다니` 이런 일도 생기는군요.</v>
      </c>
    </row>
    <row r="544" spans="1:15">
      <c r="D544" s="462" t="s">
        <v>5118</v>
      </c>
      <c r="E544" s="462" t="s">
        <v>5119</v>
      </c>
      <c r="O544" s="462" t="str">
        <f t="shared" si="8"/>
        <v>2;축하는 해 드리겠습니다만.. 뭐 노력해 보시죠.</v>
      </c>
    </row>
    <row r="545" spans="1:15">
      <c r="D545" s="462" t="s">
        <v>5120</v>
      </c>
      <c r="E545" s="462" t="s">
        <v>5121</v>
      </c>
      <c r="O545" s="462" t="str">
        <f t="shared" si="8"/>
        <v>2;뭐 수준에 따라 다르긴 하겠지만.. 마리씨 기준이라면 나쁘지는 않은 성적이 맞는 것 같습니다.</v>
      </c>
    </row>
    <row r="546" spans="1:15">
      <c r="D546" s="462" t="s">
        <v>5122</v>
      </c>
      <c r="E546" s="462" t="s">
        <v>5123</v>
      </c>
      <c r="O546" s="462" t="str">
        <f t="shared" si="8"/>
        <v>2;살다보면 이럴 때도 있지 않겠습니까? 기회는 다음에도 있으니 노력하다 보면 좋은 성적을 거두게 될 겁니다.</v>
      </c>
    </row>
    <row r="547" spans="1:15">
      <c r="O547" s="462">
        <f t="shared" si="8"/>
        <v>0</v>
      </c>
    </row>
    <row r="548" spans="1:15">
      <c r="A548" s="462" t="s">
        <v>2215</v>
      </c>
      <c r="B548" s="462" t="s">
        <v>2210</v>
      </c>
      <c r="D548" s="462" t="s">
        <v>5124</v>
      </c>
      <c r="E548" s="462" t="s">
        <v>5125</v>
      </c>
      <c r="O548" s="462" t="str">
        <f t="shared" si="8"/>
        <v>2;4년마다 이루어지는 최우수 목장 선정대회에 대해서는 알고 계신게 있었습니까?</v>
      </c>
    </row>
    <row r="549" spans="1:15">
      <c r="D549" s="462" t="s">
        <v>5126</v>
      </c>
      <c r="E549" s="462" t="s">
        <v>5127</v>
      </c>
      <c r="O549" s="462" t="str">
        <f t="shared" si="8"/>
        <v>2;그나저나 벌써 시간이 이렇게 지나갔군요.</v>
      </c>
    </row>
    <row r="550" spans="1:15">
      <c r="D550" s="462" t="s">
        <v>5128</v>
      </c>
      <c r="E550" s="462" t="s">
        <v>5129</v>
      </c>
      <c r="O550" s="462" t="str">
        <f t="shared" si="8"/>
        <v>1;그러고 보니 궁금한게 있는데` 폴씨의 그 유명한 목장은 왜 지도에서 보이지 않는거죠?</v>
      </c>
    </row>
    <row r="551" spans="1:15">
      <c r="D551" s="462" t="s">
        <v>5130</v>
      </c>
      <c r="E551" s="462" t="s">
        <v>5131</v>
      </c>
      <c r="O551" s="462" t="str">
        <f t="shared" si="8"/>
        <v>1;그런데 폴씨는 평소에 그렇게 다른 목장 주인들에게도 그런식으로 말을 하나요?</v>
      </c>
    </row>
    <row r="552" spans="1:15">
      <c r="D552" s="462" t="s">
        <v>5132</v>
      </c>
      <c r="E552" s="462" t="s">
        <v>5133</v>
      </c>
      <c r="O552" s="462" t="str">
        <f t="shared" si="8"/>
        <v>2;그래도 이번 목장 선정대회에서는 나름 준비한게 많이 있군요. 정말 즐거웠습니다.</v>
      </c>
    </row>
    <row r="553" spans="1:15">
      <c r="D553" s="462" t="s">
        <v>5134</v>
      </c>
      <c r="E553" s="462" t="s">
        <v>5135</v>
      </c>
      <c r="O553" s="462" t="str">
        <f t="shared" si="8"/>
        <v>2;헌데` 짜요 목장은 최근 어떻습니까?</v>
      </c>
    </row>
    <row r="554" spans="1:15">
      <c r="D554" s="462" t="s">
        <v>5136</v>
      </c>
      <c r="E554" s="462" t="s">
        <v>5137</v>
      </c>
      <c r="O554" s="462" t="str">
        <f t="shared" si="8"/>
        <v>2;아` 그건 알고 계십니까? 저희 목장에서 이번에 신기술을 개발하는데 성공했습니다.</v>
      </c>
    </row>
    <row r="555" spans="1:15">
      <c r="D555" s="462" t="s">
        <v>5138</v>
      </c>
      <c r="E555" s="462" t="s">
        <v>5139</v>
      </c>
      <c r="O555" s="462" t="str">
        <f t="shared" si="8"/>
        <v>1;그런데 폴씨의 그 천재적이고 똑똑한 목장은 왜 대회에 참가 안하시는거죠?</v>
      </c>
    </row>
    <row r="556" spans="1:15">
      <c r="D556" s="462" t="s">
        <v>5140</v>
      </c>
      <c r="E556" s="462" t="s">
        <v>5141</v>
      </c>
      <c r="O556" s="462" t="str">
        <f t="shared" si="8"/>
        <v>2;그건 그렇고` 낙농협회의 긴급지원팀에 새로운 일꾼이 들어왔다고 합니다. 막내라고 하더군요.</v>
      </c>
    </row>
    <row r="557" spans="1:15">
      <c r="D557" s="462" t="s">
        <v>5142</v>
      </c>
      <c r="E557" s="462" t="s">
        <v>5143</v>
      </c>
      <c r="O557" s="462" t="str">
        <f t="shared" si="8"/>
        <v>1;그러고 보니 양들은 너무 귀여운것 같아요. 양들로 목장을 가득 채우면 정말 보기 좋을것 같아요. 안그래요?</v>
      </c>
    </row>
    <row r="558" spans="1:15">
      <c r="D558" s="462" t="s">
        <v>5144</v>
      </c>
      <c r="E558" s="462" t="s">
        <v>5145</v>
      </c>
      <c r="O558" s="462" t="str">
        <f t="shared" si="8"/>
        <v>2;그러나 저러나 이번 대회도 꽤나 크게 치루어졌군요.</v>
      </c>
    </row>
    <row r="559" spans="1:15">
      <c r="D559" s="462" t="s">
        <v>5146</v>
      </c>
      <c r="E559" s="462" t="s">
        <v>5147</v>
      </c>
      <c r="O559" s="462" t="str">
        <f t="shared" si="8"/>
        <v>1;그런데 이 대회도 꽤나 오랫동안 이루어진 것 같아요.</v>
      </c>
    </row>
    <row r="560" spans="1:15">
      <c r="D560" s="462" t="s">
        <v>5148</v>
      </c>
      <c r="E560" s="462" t="s">
        <v>5149</v>
      </c>
      <c r="O560" s="462" t="str">
        <f t="shared" si="8"/>
        <v>1;근데 폴씨는 어떻게 목장을 경영하기 시작했나요?</v>
      </c>
    </row>
    <row r="561" spans="4:15">
      <c r="D561" s="462" t="s">
        <v>5150</v>
      </c>
      <c r="E561" s="462" t="s">
        <v>5151</v>
      </c>
      <c r="O561" s="462" t="str">
        <f t="shared" si="8"/>
        <v>2;그러고 보니 마리씨는 이곳에서 목장을 운영하기 전에 도시에 있었다고 하시지 않았습니까?</v>
      </c>
    </row>
    <row r="562" spans="4:15">
      <c r="D562" s="462" t="s">
        <v>5152</v>
      </c>
      <c r="E562" s="462" t="s">
        <v>5153</v>
      </c>
      <c r="O562" s="462" t="str">
        <f t="shared" si="8"/>
        <v>1;아` 그러고 보니 요즘따라 드는 생각인데` 목장에서 쓰는 치료제와 촉진제가 소에 좋을지 걱정이 들더라구요.</v>
      </c>
    </row>
    <row r="563" spans="4:15">
      <c r="D563" s="462" t="s">
        <v>5154</v>
      </c>
      <c r="E563" s="462" t="s">
        <v>5155</v>
      </c>
      <c r="O563" s="462" t="str">
        <f t="shared" si="8"/>
        <v>1;그런데 폴씨도 목장에서 직접 일을 하시나요?</v>
      </c>
    </row>
    <row r="564" spans="4:15">
      <c r="D564" s="462" t="s">
        <v>5156</v>
      </c>
      <c r="E564" s="462" t="s">
        <v>5157</v>
      </c>
      <c r="O564" s="462" t="str">
        <f t="shared" si="8"/>
        <v>2;그나저나 마리씨는 가족과 자주 만나십니까?</v>
      </c>
    </row>
    <row r="565" spans="4:15">
      <c r="D565" s="462" t="s">
        <v>5158</v>
      </c>
      <c r="E565" s="462" t="s">
        <v>5159</v>
      </c>
      <c r="O565" s="462" t="str">
        <f t="shared" si="8"/>
        <v>2;그런데 마리씨는 처음 목장을 운영한다고 했을 때가 기억나십니까?</v>
      </c>
    </row>
    <row r="566" spans="4:15">
      <c r="D566" s="462" t="s">
        <v>5160</v>
      </c>
      <c r="E566" s="462" t="s">
        <v>5161</v>
      </c>
      <c r="O566" s="462" t="str">
        <f t="shared" si="8"/>
        <v>1;그나저나 요즘 늑대들 때문에 너무 힘들어요...</v>
      </c>
    </row>
    <row r="567" spans="4:15">
      <c r="D567" s="462" t="s">
        <v>5162</v>
      </c>
      <c r="E567" s="462" t="s">
        <v>5163</v>
      </c>
      <c r="O567" s="462" t="str">
        <f t="shared" si="8"/>
        <v>2;뭐 목장 평가야 어쨌든 이번 대회도 크게 치루어졌군요.</v>
      </c>
    </row>
    <row r="568" spans="4:15">
      <c r="D568" s="462" t="s">
        <v>5164</v>
      </c>
      <c r="E568" s="462" t="s">
        <v>5165</v>
      </c>
      <c r="O568" s="462" t="str">
        <f t="shared" si="8"/>
        <v>1;그런데 폴씨의 S and G 목장 말이에요. 예전부터 궁금했는데 규모가 대체 얼마나 되는거죠?</v>
      </c>
    </row>
    <row r="569" spans="4:15">
      <c r="D569" s="462" t="s">
        <v>5166</v>
      </c>
      <c r="E569" s="462" t="s">
        <v>5167</v>
      </c>
      <c r="O569" s="462" t="str">
        <f t="shared" si="8"/>
        <v>1;그런데 대회를 지나가면서 느끼는건데` 경작지 컨테스트도 있으면 참 좋을것 같아요.</v>
      </c>
    </row>
    <row r="570" spans="4:15">
      <c r="D570" s="462" t="s">
        <v>5168</v>
      </c>
      <c r="E570" s="462" t="s">
        <v>5169</v>
      </c>
      <c r="O570" s="462" t="str">
        <f t="shared" si="8"/>
        <v>1;그러고 보니 가축들을 키우면서 여러가지 많은게 달라진것 같아요.</v>
      </c>
    </row>
    <row r="571" spans="4:15">
      <c r="D571" s="462" t="s">
        <v>5170</v>
      </c>
      <c r="E571" s="462" t="s">
        <v>5171</v>
      </c>
      <c r="O571" s="462" t="str">
        <f t="shared" si="8"/>
        <v>2;참` 이번에 교배 연구를 통해 새로운 가축 품종을 개발할 가능성이 열렸습니다. 아직까진 연구단계라 외부 공개는 하지 않고 있습니다.</v>
      </c>
    </row>
    <row r="572" spans="4:15">
      <c r="D572" s="462" t="s">
        <v>5172</v>
      </c>
      <c r="E572" s="462" t="s">
        <v>5173</v>
      </c>
      <c r="O572" s="462" t="str">
        <f t="shared" si="8"/>
        <v>2;그런데 마리씨가 지금까지 했던 일 중에 가장 힘들었던 일은 뭐였습니까?</v>
      </c>
    </row>
    <row r="573" spans="4:15">
      <c r="D573" s="462" t="s">
        <v>5174</v>
      </c>
      <c r="E573" s="462" t="s">
        <v>5175</v>
      </c>
      <c r="O573" s="462" t="str">
        <f t="shared" si="8"/>
        <v>2;그건 그렇다 치고` 지금까지 오면서 인생의 경쟁 상대같은게 있었습니까?</v>
      </c>
    </row>
    <row r="574" spans="4:15">
      <c r="D574" s="462" t="s">
        <v>5176</v>
      </c>
      <c r="E574" s="462" t="s">
        <v>5177</v>
      </c>
      <c r="O574" s="462" t="str">
        <f t="shared" si="8"/>
        <v>1;이번 대회는 행사가 좀 조용한 편이네요.</v>
      </c>
    </row>
    <row r="575" spans="4:15">
      <c r="D575" s="462" t="s">
        <v>5178</v>
      </c>
      <c r="E575" s="462" t="s">
        <v>5179</v>
      </c>
      <c r="O575" s="462" t="str">
        <f t="shared" si="8"/>
        <v>1;어? 그런데 이번 대회는 뭔가 더 크게 준비가 된 것 같네요.</v>
      </c>
    </row>
    <row r="576" spans="4:15">
      <c r="D576" s="462" t="s">
        <v>5180</v>
      </c>
      <c r="E576" s="462" t="s">
        <v>5181</v>
      </c>
      <c r="O576" s="462" t="str">
        <f t="shared" si="8"/>
        <v>1;흠~ 그나저나 폴씨의 목장에서 수입이 어마어마~ 하다는데... 그 돈은 다 어디에서 나오나요?</v>
      </c>
    </row>
    <row r="577" spans="1:15">
      <c r="D577" s="462" t="s">
        <v>5182</v>
      </c>
      <c r="E577" s="462" t="s">
        <v>5183</v>
      </c>
      <c r="O577" s="462" t="str">
        <f t="shared" si="8"/>
        <v>1;참` 최고 중의 최고 목장을 뽑는 그런 대회는 없나요?</v>
      </c>
    </row>
    <row r="578" spans="1:15">
      <c r="D578" s="462" t="s">
        <v>5184</v>
      </c>
      <c r="E578" s="462" t="s">
        <v>5185</v>
      </c>
      <c r="O578" s="462" t="str">
        <f t="shared" si="8"/>
        <v>1;에구구... 그나저나 벌써 이렇게 오랫동안 목장과 함께 생활했네요.</v>
      </c>
    </row>
    <row r="579" spans="1:15">
      <c r="O579" s="462">
        <f t="shared" si="8"/>
        <v>0</v>
      </c>
    </row>
    <row r="580" spans="1:15">
      <c r="A580" s="462" t="s">
        <v>2215</v>
      </c>
      <c r="B580" s="462" t="s">
        <v>2107</v>
      </c>
      <c r="D580" s="462" t="s">
        <v>5186</v>
      </c>
      <c r="E580" s="462" t="s">
        <v>5187</v>
      </c>
      <c r="O580" s="462" t="str">
        <f t="shared" si="8"/>
        <v>1;음...아뇨. 이런 대회가 있었다는건 좀 알려주셨으면 좋았을 텐데 ㅎㅎ</v>
      </c>
    </row>
    <row r="581" spans="1:15">
      <c r="D581" s="462" t="s">
        <v>5188</v>
      </c>
      <c r="E581" s="462" t="s">
        <v>5189</v>
      </c>
      <c r="O581" s="462" t="str">
        <f t="shared" ref="O581:O644" si="9">IF($B$1="한글",D581,IF($B$1="영어",E581,IF($B$1="일본어",F581)))</f>
        <v>1;그러게 말이에요.</v>
      </c>
    </row>
    <row r="582" spans="1:15">
      <c r="D582" s="462" t="s">
        <v>5190</v>
      </c>
      <c r="E582" s="462" t="s">
        <v>5191</v>
      </c>
      <c r="O582" s="462" t="str">
        <f t="shared" si="9"/>
        <v>2;제 목장의 위치가 궁금하십니까?</v>
      </c>
    </row>
    <row r="583" spans="1:15">
      <c r="D583" s="462" t="s">
        <v>5192</v>
      </c>
      <c r="E583" s="462" t="s">
        <v>5193</v>
      </c>
      <c r="O583" s="462" t="str">
        <f t="shared" si="9"/>
        <v>2;그런식이라뇨` 전 항상 타른 목장을 생각하면서 제가 해 줄 수 있는 최대한의 조언을 해주는 것 뿐입니다.</v>
      </c>
    </row>
    <row r="584" spans="1:15">
      <c r="D584" s="462" t="s">
        <v>5194</v>
      </c>
      <c r="E584" s="462" t="s">
        <v>5195</v>
      </c>
      <c r="O584" s="462" t="str">
        <f t="shared" si="9"/>
        <v>1;지금 즐거워 하시는 거에요?</v>
      </c>
    </row>
    <row r="585" spans="1:15">
      <c r="D585" s="462" t="s">
        <v>5196</v>
      </c>
      <c r="E585" s="462" t="s">
        <v>5197</v>
      </c>
      <c r="O585" s="462" t="str">
        <f t="shared" si="9"/>
        <v>1;흠~ 글쎄요. 만족스럽다면 만족스럽고` 별로라면 별로겠죠.</v>
      </c>
    </row>
    <row r="586" spans="1:15">
      <c r="D586" s="462" t="s">
        <v>5198</v>
      </c>
      <c r="E586" s="462" t="s">
        <v>5199</v>
      </c>
      <c r="O586" s="462" t="str">
        <f t="shared" si="9"/>
        <v>1;어떤 기술인가요?</v>
      </c>
    </row>
    <row r="587" spans="1:15">
      <c r="D587" s="462" t="s">
        <v>5200</v>
      </c>
      <c r="E587" s="462" t="s">
        <v>5201</v>
      </c>
      <c r="O587" s="462" t="str">
        <f t="shared" si="9"/>
        <v>2;하하` 저희 목장이 참여한다면 물론 1위는 문제도 아닙니다.</v>
      </c>
    </row>
    <row r="588" spans="1:15">
      <c r="D588" s="462" t="s">
        <v>5202</v>
      </c>
      <c r="E588" s="462" t="s">
        <v>5203</v>
      </c>
      <c r="O588" s="462" t="str">
        <f t="shared" si="9"/>
        <v>1;막내라뇨?</v>
      </c>
    </row>
    <row r="589" spans="1:15">
      <c r="D589" s="462" t="s">
        <v>5204</v>
      </c>
      <c r="E589" s="462" t="s">
        <v>5205</v>
      </c>
      <c r="O589" s="462" t="str">
        <f t="shared" si="9"/>
        <v>2;산양과 소는 그렇지 않다는 말입니까?</v>
      </c>
    </row>
    <row r="590" spans="1:15">
      <c r="D590" s="462" t="s">
        <v>5206</v>
      </c>
      <c r="E590" s="462" t="s">
        <v>5207</v>
      </c>
      <c r="O590" s="462" t="str">
        <f t="shared" si="9"/>
        <v>1;그러게요. 저쪽 유제품 코너에 가면 맛있는 치즈도 있어요!</v>
      </c>
    </row>
    <row r="591" spans="1:15">
      <c r="D591" s="462" t="s">
        <v>5208</v>
      </c>
      <c r="E591" s="462" t="s">
        <v>5209</v>
      </c>
      <c r="O591" s="462" t="str">
        <f t="shared" si="9"/>
        <v>2;그렇군요.</v>
      </c>
    </row>
    <row r="592" spans="1:15">
      <c r="D592" s="462" t="s">
        <v>5210</v>
      </c>
      <c r="E592" s="462" t="s">
        <v>5211</v>
      </c>
      <c r="O592" s="462" t="str">
        <f t="shared" si="9"/>
        <v>2;그냥 간단한 취미생활로 시작했는데 어느새 여기까지 왔더군요.</v>
      </c>
    </row>
    <row r="593" spans="4:15">
      <c r="D593" s="462" t="s">
        <v>5212</v>
      </c>
      <c r="E593" s="462" t="s">
        <v>5213</v>
      </c>
      <c r="O593" s="462" t="str">
        <f t="shared" si="9"/>
        <v>1;이것 저것 안해본 적이 없었죠.</v>
      </c>
    </row>
    <row r="594" spans="4:15">
      <c r="D594" s="462" t="s">
        <v>5214</v>
      </c>
      <c r="E594" s="462" t="s">
        <v>5215</v>
      </c>
      <c r="O594" s="462" t="str">
        <f t="shared" si="9"/>
        <v>2;흠. 좀 더 일찍 물어볼 줄 알았는데` 이제야 궁금해 지신 모양이군요.</v>
      </c>
    </row>
    <row r="595" spans="4:15">
      <c r="D595" s="462" t="s">
        <v>5216</v>
      </c>
      <c r="E595" s="462" t="s">
        <v>5217</v>
      </c>
      <c r="O595" s="462" t="str">
        <f t="shared" si="9"/>
        <v>2;물론이죠. 사무실에 앉아 있으면 정말 필요한게 뭔지 잘 모르게 되니까요.</v>
      </c>
    </row>
    <row r="596" spans="4:15">
      <c r="D596" s="462" t="s">
        <v>5218</v>
      </c>
      <c r="E596" s="462" t="s">
        <v>5219</v>
      </c>
      <c r="O596" s="462" t="str">
        <f t="shared" si="9"/>
        <v>1;최근엔 자주 만나고 있어요. 가족들을 목장으로 오게 할지 생각중이에요.</v>
      </c>
    </row>
    <row r="597" spans="4:15">
      <c r="D597" s="462" t="s">
        <v>5220</v>
      </c>
      <c r="E597" s="462" t="s">
        <v>5221</v>
      </c>
      <c r="O597" s="462" t="str">
        <f t="shared" si="9"/>
        <v>1;그럼요. 어떻게 시작한 목장인데` 잊을수가 없죠.</v>
      </c>
    </row>
    <row r="598" spans="4:15">
      <c r="D598" s="462" t="s">
        <v>5222</v>
      </c>
      <c r="E598" s="462" t="s">
        <v>5223</v>
      </c>
      <c r="O598" s="462" t="str">
        <f t="shared" si="9"/>
        <v>2;저희도 애를 먹기는 마찬가지입니다. 그래도 준비가 철저하다면 피해를 막을 수는 있죠.</v>
      </c>
    </row>
    <row r="599" spans="4:15">
      <c r="D599" s="462" t="s">
        <v>5224</v>
      </c>
      <c r="E599" s="462" t="s">
        <v>5225</v>
      </c>
      <c r="O599" s="462" t="str">
        <f t="shared" si="9"/>
        <v>1;그런데 이런 대회를 정기적으로 주최할려면 많은 돈이 들어갈텐데 그 돈은 어디서 나오는 걸까요?</v>
      </c>
    </row>
    <row r="600" spans="4:15">
      <c r="D600" s="462" t="s">
        <v>5226</v>
      </c>
      <c r="E600" s="462" t="s">
        <v>5227</v>
      </c>
      <c r="O600" s="462" t="str">
        <f t="shared" si="9"/>
        <v>2;그렇게 궁금하십니까?</v>
      </c>
    </row>
    <row r="601" spans="4:15">
      <c r="D601" s="462" t="s">
        <v>5228</v>
      </c>
      <c r="E601" s="462" t="s">
        <v>5229</v>
      </c>
      <c r="O601" s="462" t="str">
        <f t="shared" si="9"/>
        <v>1;배추를 길러서 누가 더 멋진 배추를 키웠는지 경쟁하는거죠!</v>
      </c>
    </row>
    <row r="602" spans="4:15">
      <c r="D602" s="462" t="s">
        <v>5230</v>
      </c>
      <c r="E602" s="462" t="s">
        <v>5231</v>
      </c>
      <c r="O602" s="462" t="str">
        <f t="shared" si="9"/>
        <v>2;예를 들면요?</v>
      </c>
    </row>
    <row r="603" spans="4:15">
      <c r="D603" s="462" t="s">
        <v>5232</v>
      </c>
      <c r="E603" s="462" t="s">
        <v>5233</v>
      </c>
      <c r="O603" s="462" t="str">
        <f t="shared" si="9"/>
        <v>1;목장들의 가축들이 순수 교배로 얻어진거였어요?</v>
      </c>
    </row>
    <row r="604" spans="4:15">
      <c r="D604" s="462" t="s">
        <v>5234</v>
      </c>
      <c r="E604" s="462" t="s">
        <v>5235</v>
      </c>
      <c r="O604" s="462" t="str">
        <f t="shared" si="9"/>
        <v>1;음~ 글쎄요. 목장을 하기 전에는 모든 일이 쉽지 않았어요.</v>
      </c>
    </row>
    <row r="605" spans="4:15">
      <c r="D605" s="462" t="s">
        <v>5236</v>
      </c>
      <c r="E605" s="462" t="s">
        <v>5237</v>
      </c>
      <c r="O605" s="462" t="str">
        <f t="shared" si="9"/>
        <v>1;굳이 꼽자면 도시에 있었을 적에 제가 일하던 곳에 항상 비아냥거리러 오던 친구하나가 있었죠.</v>
      </c>
    </row>
    <row r="606" spans="4:15">
      <c r="D606" s="462" t="s">
        <v>5238</v>
      </c>
      <c r="E606" s="462" t="s">
        <v>5239</v>
      </c>
      <c r="O606" s="462" t="str">
        <f t="shared" si="9"/>
        <v>2;해외에서 구제역이 심각하게 발생해서 대회에 참여하던 바이어의 수가 크게 줄어든 것 때문일 겁니다.</v>
      </c>
    </row>
    <row r="607" spans="4:15">
      <c r="D607" s="462" t="s">
        <v>5240</v>
      </c>
      <c r="E607" s="462" t="s">
        <v>5241</v>
      </c>
      <c r="O607" s="462" t="str">
        <f t="shared" si="9"/>
        <v>2;일전에 해외 구제역때문에 참가못했던 바이어들을 위해서 특별히 더 크게 준비되어있습니다.</v>
      </c>
    </row>
    <row r="608" spans="4:15">
      <c r="D608" s="462" t="s">
        <v>5242</v>
      </c>
      <c r="E608" s="462" t="s">
        <v>5243</v>
      </c>
      <c r="O608" s="462" t="str">
        <f t="shared" si="9"/>
        <v>2;목장의 쉐어중 제 몫으로 떨어지는 수익의 대부분은 다시 연구와 복지쪽으로 들어가게 됩니다.</v>
      </c>
    </row>
    <row r="609" spans="1:15">
      <c r="D609" s="462" t="s">
        <v>5244</v>
      </c>
      <c r="E609" s="462" t="s">
        <v>5245</v>
      </c>
      <c r="O609" s="462" t="str">
        <f t="shared" si="9"/>
        <v>2;그런 생각도 했었습니다만` 저희 목장 때문에 사실 열지 않기로 했습니다.</v>
      </c>
    </row>
    <row r="610" spans="1:15">
      <c r="D610" s="462" t="s">
        <v>5246</v>
      </c>
      <c r="E610" s="462" t="s">
        <v>5247</v>
      </c>
      <c r="O610" s="462" t="str">
        <f t="shared" si="9"/>
        <v>2;뭔가에 집중하다 보면 원래 시간이 금방 금방 가는 법입니다.</v>
      </c>
    </row>
    <row r="611" spans="1:15">
      <c r="O611" s="462">
        <f t="shared" si="9"/>
        <v>0</v>
      </c>
    </row>
    <row r="612" spans="1:15">
      <c r="A612" s="462" t="s">
        <v>2215</v>
      </c>
      <c r="B612" s="462" t="s">
        <v>2100</v>
      </c>
      <c r="D612" s="462" t="s">
        <v>5248</v>
      </c>
      <c r="E612" s="462" t="s">
        <v>5249</v>
      </c>
      <c r="O612" s="462" t="str">
        <f t="shared" si="9"/>
        <v>2;딱히 알려드리지 않아도 이 지역 목장들은 모두 자동적으로 후보에 올라는 구조이니 알려줄 필요가 없지 않겠습니까?</v>
      </c>
    </row>
    <row r="613" spans="1:15">
      <c r="D613" s="462" t="s">
        <v>5250</v>
      </c>
      <c r="E613" s="462" t="s">
        <v>5251</v>
      </c>
      <c r="O613" s="462" t="str">
        <f t="shared" si="9"/>
        <v>2;저의 뛰어난 목장 역시 날이 갈 수록 발전하고 있습니다.</v>
      </c>
    </row>
    <row r="614" spans="1:15">
      <c r="D614" s="462" t="s">
        <v>5252</v>
      </c>
      <c r="E614" s="462" t="s">
        <v>5253</v>
      </c>
      <c r="O614" s="462" t="str">
        <f t="shared" si="9"/>
        <v>1;아뇨` 당장 그 목장을 인수해버릴려고 생각하고 있었거든요.</v>
      </c>
    </row>
    <row r="615" spans="1:15">
      <c r="D615" s="462" t="s">
        <v>5254</v>
      </c>
      <c r="E615" s="462" t="s">
        <v>5254</v>
      </c>
      <c r="O615" s="462" t="str">
        <f t="shared" si="9"/>
        <v>1;...?</v>
      </c>
    </row>
    <row r="616" spans="1:15">
      <c r="D616" s="462" t="s">
        <v>5255</v>
      </c>
      <c r="E616" s="462" t="s">
        <v>5256</v>
      </c>
      <c r="O616" s="462" t="str">
        <f t="shared" si="9"/>
        <v xml:space="preserve">2;지금 웃고 있지 않습니까. </v>
      </c>
    </row>
    <row r="617" spans="1:15">
      <c r="D617" s="462" t="s">
        <v>5257</v>
      </c>
      <c r="E617" s="462" t="s">
        <v>5258</v>
      </c>
      <c r="O617" s="462" t="str">
        <f t="shared" si="9"/>
        <v>2;아주 어중간한 답변이로군요.</v>
      </c>
    </row>
    <row r="618" spans="1:15">
      <c r="D618" s="462" t="s">
        <v>5259</v>
      </c>
      <c r="E618" s="462" t="s">
        <v>5260</v>
      </c>
      <c r="O618" s="462" t="str">
        <f t="shared" si="9"/>
        <v>2;우유의 신선도를 대폭 향상 시키고` 기존 우유 대비 변질될 위험이 거의 제로에 가까운 새로운 저장 시설입니다.</v>
      </c>
    </row>
    <row r="619" spans="1:15">
      <c r="D619" s="462" t="s">
        <v>5261</v>
      </c>
      <c r="E619" s="462" t="s">
        <v>5262</v>
      </c>
      <c r="O619" s="462" t="str">
        <f t="shared" si="9"/>
        <v>2;이전에는 참가를 했지만 너무 많이 1위를 해서 다른 목장들의 항의로 심사를 하는 위치로 들어가게 되었죠.</v>
      </c>
    </row>
    <row r="620" spans="1:15">
      <c r="D620" s="462" t="s">
        <v>5263</v>
      </c>
      <c r="E620" s="462" t="s">
        <v>5264</v>
      </c>
      <c r="O620" s="462" t="str">
        <f t="shared" si="9"/>
        <v>2;긴급지원팀의 일꾼들은 모두 한 가족의 형제들입니다.</v>
      </c>
    </row>
    <row r="621" spans="1:15">
      <c r="D621" s="462" t="s">
        <v>5265</v>
      </c>
      <c r="E621" s="462" t="s">
        <v>5266</v>
      </c>
      <c r="O621" s="462" t="str">
        <f t="shared" si="9"/>
        <v>1;어... 아뇨 꼭 그런건 아니지만.</v>
      </c>
    </row>
    <row r="622" spans="1:15">
      <c r="D622" s="462" t="s">
        <v>5267</v>
      </c>
      <c r="E622" s="462" t="s">
        <v>5268</v>
      </c>
      <c r="O622" s="462" t="str">
        <f t="shared" si="9"/>
        <v>2;이 지역에서 생산되는 우유도 유명하지만` 특히 치즈나 버터등의 가공품도 아주 유명하죠.</v>
      </c>
    </row>
    <row r="623" spans="1:15">
      <c r="D623" s="462" t="s">
        <v>5269</v>
      </c>
      <c r="E623" s="462" t="s">
        <v>5270</v>
      </c>
      <c r="O623" s="462" t="str">
        <f t="shared" si="9"/>
        <v>1;근데 이 대회는 4년에 한번씩 이루어지잖아요?</v>
      </c>
    </row>
    <row r="624" spans="1:15">
      <c r="D624" s="462" t="s">
        <v>5271</v>
      </c>
      <c r="E624" s="462" t="s">
        <v>5272</v>
      </c>
      <c r="O624" s="462" t="str">
        <f t="shared" si="9"/>
        <v>1;그렇다면 지금은 뭔가 나름 새로운 목표같은게 생겼겠군요.</v>
      </c>
    </row>
    <row r="625" spans="4:15">
      <c r="D625" s="462" t="s">
        <v>5273</v>
      </c>
      <c r="E625" s="462" t="s">
        <v>5274</v>
      </c>
      <c r="O625" s="462" t="str">
        <f t="shared" si="9"/>
        <v>1;복권 덕분에 새로운 인생을 살뻔 했지만... 돈이 갑자기 많아지니 달라지는 사람들이 있더군요.</v>
      </c>
    </row>
    <row r="626" spans="4:15">
      <c r="D626" s="462" t="s">
        <v>5275</v>
      </c>
      <c r="E626" s="462" t="s">
        <v>5276</v>
      </c>
      <c r="O626" s="462" t="str">
        <f t="shared" si="9"/>
        <v>2;결론부터 말하자면 아무 문제 없습니다. 오랜 연구 끝에 가축들에게 어떠한 영향도 미치지 않도록 개발된 신 물질로 개발되었으니까요.</v>
      </c>
    </row>
    <row r="627" spans="4:15">
      <c r="D627" s="462" t="s">
        <v>5277</v>
      </c>
      <c r="E627" s="462" t="s">
        <v>5278</v>
      </c>
      <c r="O627" s="462" t="str">
        <f t="shared" si="9"/>
        <v>1;정말요? 웬지 폴씨라면 책상에 앉아서 일만 할 줄 알았는데.</v>
      </c>
    </row>
    <row r="628" spans="4:15">
      <c r="D628" s="462" t="s">
        <v>5279</v>
      </c>
      <c r="E628" s="462" t="s">
        <v>5280</v>
      </c>
      <c r="O628" s="462" t="str">
        <f t="shared" si="9"/>
        <v>1;폴씨는 가족들과 어떻게 지내시나요?</v>
      </c>
    </row>
    <row r="629" spans="4:15">
      <c r="D629" s="462" t="s">
        <v>5281</v>
      </c>
      <c r="E629" s="462" t="s">
        <v>5282</v>
      </c>
      <c r="O629" s="462" t="str">
        <f t="shared" si="9"/>
        <v>2;저도 솔직히 이 정도까지 오랫동안 운영해 나가고 있을지 상상도 못했습니다. 그동안 성적이 어떻든 말이죠.</v>
      </c>
    </row>
    <row r="630" spans="4:15">
      <c r="D630" s="462" t="s">
        <v>5283</v>
      </c>
      <c r="E630" s="462" t="s">
        <v>5284</v>
      </c>
      <c r="O630" s="462" t="str">
        <f t="shared" si="9"/>
        <v>1;그런데 그 많은 늑대들은 아무리 쫓아내도 어디서 다시 돌아오는 걸까요?</v>
      </c>
    </row>
    <row r="631" spans="4:15">
      <c r="D631" s="462" t="s">
        <v>5285</v>
      </c>
      <c r="E631" s="462" t="s">
        <v>5286</v>
      </c>
      <c r="O631" s="462" t="str">
        <f t="shared" si="9"/>
        <v>2;원래는 국가에서 지원을 했지만 저희가 심사위원으로 들어간 뒤에는 저희쪽에서 대다수의 금액을 부담하고 있습니다.</v>
      </c>
    </row>
    <row r="632" spans="4:15">
      <c r="D632" s="462" t="s">
        <v>5287</v>
      </c>
      <c r="E632" s="462" t="s">
        <v>5288</v>
      </c>
      <c r="O632" s="462" t="str">
        <f t="shared" si="9"/>
        <v>1;물론이죠.</v>
      </c>
    </row>
    <row r="633" spans="4:15">
      <c r="D633" s="462" t="s">
        <v>5289</v>
      </c>
      <c r="E633" s="462" t="s">
        <v>5290</v>
      </c>
      <c r="O633" s="462" t="str">
        <f t="shared" si="9"/>
        <v>2;있습니다.</v>
      </c>
    </row>
    <row r="634" spans="4:15">
      <c r="D634" s="462" t="s">
        <v>5291</v>
      </c>
      <c r="E634" s="462" t="s">
        <v>5292</v>
      </c>
      <c r="O634" s="462" t="str">
        <f t="shared" si="9"/>
        <v>1;예전엔 소고기를 구워먹는걸 정말 좋아했는데 이제는 먹지 않고 있어요.</v>
      </c>
    </row>
    <row r="635" spans="4:15">
      <c r="D635" s="462" t="s">
        <v>5293</v>
      </c>
      <c r="E635" s="462" t="s">
        <v>5294</v>
      </c>
      <c r="O635" s="462" t="str">
        <f t="shared" si="9"/>
        <v>2;물론이죠. 이 지역 내에서는 강제적인 유전자 조작을 통해 생산된 가축의 사용을 허용하고 있지 않습니다.</v>
      </c>
    </row>
    <row r="636" spans="4:15">
      <c r="D636" s="462" t="s">
        <v>5295</v>
      </c>
      <c r="E636" s="462" t="s">
        <v>5296</v>
      </c>
      <c r="O636" s="462" t="str">
        <f t="shared" si="9"/>
        <v>1;그때는 도시에 살면서 항상 돈이 부족했다는 거에 마음이 제일 힘들었던 것 같아요.</v>
      </c>
    </row>
    <row r="637" spans="4:15">
      <c r="D637" s="462" t="s">
        <v>5297</v>
      </c>
      <c r="E637" s="462" t="s">
        <v>5298</v>
      </c>
      <c r="O637" s="462" t="str">
        <f t="shared" si="9"/>
        <v>1;열심히 일해서 그 애의 콧대를 꺾을려고 했는데` 결국은 여기서 이렇게 잘 지내게 됐네요.</v>
      </c>
    </row>
    <row r="638" spans="4:15">
      <c r="D638" s="462" t="s">
        <v>5299</v>
      </c>
      <c r="E638" s="462" t="s">
        <v>5300</v>
      </c>
      <c r="O638" s="462" t="str">
        <f t="shared" si="9"/>
        <v>2;발병 국가에서 다녀온 인원들을 해당 지역으로 방문하지 못하도록 금지했기 때문이죠.</v>
      </c>
    </row>
    <row r="639" spans="4:15">
      <c r="D639" s="462" t="s">
        <v>5301</v>
      </c>
      <c r="E639" s="462" t="s">
        <v>5302</v>
      </c>
      <c r="O639" s="462" t="str">
        <f t="shared" si="9"/>
        <v>2;게다가 최근까지도 이 지역에 출입이 금지되었던 외국인들이 있었으니까요.</v>
      </c>
    </row>
    <row r="640" spans="4:15">
      <c r="D640" s="462" t="s">
        <v>5303</v>
      </c>
      <c r="E640" s="462" t="s">
        <v>5304</v>
      </c>
      <c r="O640" s="462" t="str">
        <f t="shared" si="9"/>
        <v>1;와` 의외네요. 폴씨라면 웬지 쉴때 황금 욕조에서 최고급 와인을 마시며 시간을 보낼 것 같았는데.</v>
      </c>
    </row>
    <row r="641" spans="1:15">
      <c r="D641" s="462" t="s">
        <v>5305</v>
      </c>
      <c r="E641" s="462" t="s">
        <v>5306</v>
      </c>
      <c r="O641" s="462" t="str">
        <f t="shared" si="9"/>
        <v>1;후후. 왜요? 폴씨 목장이 위험해지기라도 할 까봐요?</v>
      </c>
    </row>
    <row r="642" spans="1:15">
      <c r="D642" s="462" t="s">
        <v>5307</v>
      </c>
      <c r="E642" s="462" t="s">
        <v>5308</v>
      </c>
      <c r="O642" s="462" t="str">
        <f t="shared" si="9"/>
        <v>2;아` 그러고 보니 이 소식 들으셨습니까? 목장 선정 대회가 당분간 열리지 않는다고 합니다.</v>
      </c>
    </row>
    <row r="643" spans="1:15">
      <c r="O643" s="462">
        <f t="shared" si="9"/>
        <v>0</v>
      </c>
    </row>
    <row r="644" spans="1:15">
      <c r="A644" s="462" t="s">
        <v>2215</v>
      </c>
      <c r="B644" s="462" t="s">
        <v>2101</v>
      </c>
      <c r="D644" s="462" t="s">
        <v>5309</v>
      </c>
      <c r="E644" s="462" t="s">
        <v>5310</v>
      </c>
      <c r="O644" s="462" t="str">
        <f t="shared" si="9"/>
        <v>1;...안 알려 주셔서 정말 감사하네요. 좀 미리 알면 얼마나 좋았겠어요?</v>
      </c>
    </row>
    <row r="645" spans="1:15">
      <c r="D645" s="462" t="s">
        <v>5311</v>
      </c>
      <c r="E645" s="462" t="s">
        <v>5312</v>
      </c>
      <c r="O645" s="462" t="str">
        <f t="shared" ref="O645:O708" si="10">IF($B$1="한글",D645,IF($B$1="영어",E645,IF($B$1="일본어",F645)))</f>
        <v>1;...안 물어봤어요.</v>
      </c>
    </row>
    <row r="646" spans="1:15">
      <c r="D646" s="462" t="s">
        <v>5313</v>
      </c>
      <c r="E646" s="462" t="s">
        <v>5314</v>
      </c>
      <c r="O646" s="462" t="str">
        <f t="shared" si="10"/>
        <v>2;오호.</v>
      </c>
    </row>
    <row r="647" spans="1:15">
      <c r="D647" s="462" t="s">
        <v>5315</v>
      </c>
      <c r="E647" s="462" t="s">
        <v>5316</v>
      </c>
      <c r="O647" s="462" t="str">
        <f t="shared" si="10"/>
        <v>2;하긴` 어째 주변 목장들은 고마워할 줄을 모르더군요. 대체 뭔 말만 하면 왜 화를 내는건지 이유를 모르겠습니다.</v>
      </c>
    </row>
    <row r="648" spans="1:15">
      <c r="D648" s="462" t="s">
        <v>5317</v>
      </c>
      <c r="E648" s="462" t="s">
        <v>5318</v>
      </c>
      <c r="O648" s="462" t="str">
        <f t="shared" si="10"/>
        <v>1;... 지금도 웃고 있는 중인가요?</v>
      </c>
    </row>
    <row r="649" spans="1:15">
      <c r="D649" s="462" t="s">
        <v>5319</v>
      </c>
      <c r="E649" s="462" t="s">
        <v>5320</v>
      </c>
      <c r="O649" s="462" t="str">
        <f t="shared" si="10"/>
        <v>1;그게... 요즘은 웬지 제 의지와 상관 없이 목장이 운영되는거 같은 기분이 들어요.</v>
      </c>
    </row>
    <row r="650" spans="1:15">
      <c r="D650" s="462" t="s">
        <v>5321</v>
      </c>
      <c r="E650" s="462" t="s">
        <v>5322</v>
      </c>
      <c r="O650" s="462" t="str">
        <f t="shared" si="10"/>
        <v>1;우와` 그런게 가능한가요? 어떻게 하신거죠?</v>
      </c>
    </row>
    <row r="651" spans="1:15">
      <c r="D651" s="462" t="s">
        <v>5323</v>
      </c>
      <c r="E651" s="462" t="s">
        <v>5324</v>
      </c>
      <c r="O651" s="462" t="str">
        <f t="shared" si="10"/>
        <v>1;그런 일이 있었군요. 하긴` 폴씨라면 다른 목장에서 항의가 들어올만도 하겠네요.</v>
      </c>
    </row>
    <row r="652" spans="1:15">
      <c r="D652" s="462" t="s">
        <v>5325</v>
      </c>
      <c r="E652" s="462" t="s">
        <v>5326</v>
      </c>
      <c r="O652" s="462" t="str">
        <f t="shared" si="10"/>
        <v>1;그 9명이 모두 형제였다구요?</v>
      </c>
    </row>
    <row r="653" spans="1:15">
      <c r="D653" s="462" t="s">
        <v>5327</v>
      </c>
      <c r="E653" s="462" t="s">
        <v>5328</v>
      </c>
      <c r="O653" s="462" t="str">
        <f t="shared" si="10"/>
        <v>2;마리씨는 가축을 편애하시는게 아닌지 의심되는군요.</v>
      </c>
    </row>
    <row r="654" spans="1:15">
      <c r="D654" s="462" t="s">
        <v>5329</v>
      </c>
      <c r="E654" s="462" t="s">
        <v>5330</v>
      </c>
      <c r="O654" s="462" t="str">
        <f t="shared" si="10"/>
        <v>1;생각난 김에 치즈를 좀 더 사가는게 좋겠어요. 집에서 먹어야지!</v>
      </c>
    </row>
    <row r="655" spans="1:15">
      <c r="D655" s="462" t="s">
        <v>5331</v>
      </c>
      <c r="E655" s="462" t="s">
        <v>5332</v>
      </c>
      <c r="O655" s="462" t="str">
        <f t="shared" si="10"/>
        <v>2;그렇죠.</v>
      </c>
    </row>
    <row r="656" spans="1:15">
      <c r="D656" s="462" t="s">
        <v>5333</v>
      </c>
      <c r="E656" s="462" t="s">
        <v>5334</v>
      </c>
      <c r="O656" s="462" t="str">
        <f t="shared" si="10"/>
        <v>2;아뇨` 여전히 그냥 취미일 뿐입니다.</v>
      </c>
    </row>
    <row r="657" spans="4:15">
      <c r="D657" s="462" t="s">
        <v>5335</v>
      </c>
      <c r="E657" s="462" t="s">
        <v>5336</v>
      </c>
      <c r="O657" s="462" t="str">
        <f t="shared" si="10"/>
        <v>2;무슨 말이지 알 것 같군요.</v>
      </c>
    </row>
    <row r="658" spans="4:15">
      <c r="D658" s="462" t="s">
        <v>5337</v>
      </c>
      <c r="E658" s="462" t="s">
        <v>5338</v>
      </c>
      <c r="O658" s="462" t="str">
        <f t="shared" si="10"/>
        <v>1;오오...</v>
      </c>
    </row>
    <row r="659" spans="4:15">
      <c r="D659" s="462" t="s">
        <v>5339</v>
      </c>
      <c r="E659" s="462" t="s">
        <v>5340</v>
      </c>
      <c r="O659" s="462" t="str">
        <f t="shared" si="10"/>
        <v>2;현장이 어떻게 돌아가는지를 파악하는 것은 대표로써 당연한 업무중 하나라고 할 수 있습니다.</v>
      </c>
    </row>
    <row r="660" spans="4:15">
      <c r="D660" s="462" t="s">
        <v>5341</v>
      </c>
      <c r="E660" s="462" t="s">
        <v>5342</v>
      </c>
      <c r="O660" s="462" t="str">
        <f t="shared" si="10"/>
        <v>2;흠...사실 이곳에 함께 살았었는데` [넌 우리가 없어도 충분하니 우린 남은 여생을 즐기러 여행이나 가겠다] 라고 하시고 해외로 나가셨습니다.</v>
      </c>
    </row>
    <row r="661" spans="4:15">
      <c r="D661" s="462" t="s">
        <v>5343</v>
      </c>
      <c r="E661" s="462" t="s">
        <v>5344</v>
      </c>
      <c r="O661" s="462" t="str">
        <f t="shared" si="10"/>
        <v>1;그래요? 그럼 처음에는 얼마나 할 거라고 예상하셨어요?</v>
      </c>
    </row>
    <row r="662" spans="4:15">
      <c r="D662" s="462" t="s">
        <v>5345</v>
      </c>
      <c r="E662" s="462" t="s">
        <v>5346</v>
      </c>
      <c r="O662" s="462" t="str">
        <f t="shared" si="10"/>
        <v>2;글쎄요` 어딘가 늑대 왕국이라도 있는게 아닌가 싶군요.</v>
      </c>
    </row>
    <row r="663" spans="4:15">
      <c r="D663" s="462" t="s">
        <v>5347</v>
      </c>
      <c r="E663" s="462" t="s">
        <v>5348</v>
      </c>
      <c r="O663" s="462" t="str">
        <f t="shared" si="10"/>
        <v>1;어마어마한 자금이 들어가겠네요.</v>
      </c>
    </row>
    <row r="664" spans="4:15">
      <c r="D664" s="462" t="s">
        <v>5349</v>
      </c>
      <c r="E664" s="462" t="s">
        <v>5350</v>
      </c>
      <c r="O664" s="462" t="str">
        <f t="shared" si="10"/>
        <v>2;제 소유의 기업에서 이 지역에서 생산되는 우유의 90%를 매입한다... 정도만 알려드리겠습니다.</v>
      </c>
    </row>
    <row r="665" spans="4:15">
      <c r="D665" s="462" t="s">
        <v>5351</v>
      </c>
      <c r="E665" s="462" t="s">
        <v>5352</v>
      </c>
      <c r="O665" s="462" t="str">
        <f t="shared" si="10"/>
        <v>1;정말요???</v>
      </c>
    </row>
    <row r="666" spans="4:15">
      <c r="D666" s="462" t="s">
        <v>5353</v>
      </c>
      <c r="E666" s="462" t="s">
        <v>5354</v>
      </c>
      <c r="O666" s="462" t="str">
        <f t="shared" si="10"/>
        <v>1;이 지역은 고기값도 싸서 스테이크도 쉽게 먹을수 있는데 말이에요.</v>
      </c>
    </row>
    <row r="667" spans="4:15">
      <c r="D667" s="462" t="s">
        <v>5355</v>
      </c>
      <c r="E667" s="462" t="s">
        <v>5356</v>
      </c>
      <c r="O667" s="462" t="str">
        <f t="shared" si="10"/>
        <v>1;...그렇다면 소가 옷을 입고 다니는 것도 태어날 때 부터 그렇게 나온건가요??</v>
      </c>
    </row>
    <row r="668" spans="4:15">
      <c r="D668" s="462" t="s">
        <v>5357</v>
      </c>
      <c r="E668" s="462" t="s">
        <v>5358</v>
      </c>
      <c r="O668" s="462" t="str">
        <f t="shared" si="10"/>
        <v>2;지금은 어떤가요?</v>
      </c>
    </row>
    <row r="669" spans="4:15">
      <c r="D669" s="462" t="s">
        <v>5359</v>
      </c>
      <c r="E669" s="462" t="s">
        <v>5360</v>
      </c>
      <c r="O669" s="462" t="str">
        <f t="shared" si="10"/>
        <v>1;폴씨는 인생의 라이벌 같은게 있었나요?</v>
      </c>
    </row>
    <row r="670" spans="4:15">
      <c r="D670" s="462" t="s">
        <v>5361</v>
      </c>
      <c r="E670" s="462" t="s">
        <v>5362</v>
      </c>
      <c r="O670" s="462" t="str">
        <f t="shared" si="10"/>
        <v>1;저런...</v>
      </c>
    </row>
    <row r="671" spans="4:15">
      <c r="D671" s="462" t="s">
        <v>5363</v>
      </c>
      <c r="E671" s="462" t="s">
        <v>5364</v>
      </c>
      <c r="O671" s="462" t="str">
        <f t="shared" si="10"/>
        <v>1;이 행사가 생각보다 중요한 행사였군요.</v>
      </c>
    </row>
    <row r="672" spans="4:15">
      <c r="D672" s="462" t="s">
        <v>5365</v>
      </c>
      <c r="E672" s="462" t="s">
        <v>5366</v>
      </c>
      <c r="O672" s="462" t="str">
        <f t="shared" si="10"/>
        <v>2;뭐 그것도 나름 괜찮은 휴식방법이었죠.</v>
      </c>
    </row>
    <row r="673" spans="1:15">
      <c r="D673" s="462" t="s">
        <v>5367</v>
      </c>
      <c r="E673" s="462" t="s">
        <v>5368</v>
      </c>
      <c r="O673" s="462" t="str">
        <f t="shared" si="10"/>
        <v>2;이미 1위 목장이 건재한데 최고의 목장을 뽑으라니 뽑힌 목장은 얼마나 기분이 나쁘겠습니까?</v>
      </c>
    </row>
    <row r="674" spans="1:15">
      <c r="D674" s="462" t="s">
        <v>5369</v>
      </c>
      <c r="E674" s="462" t="s">
        <v>5370</v>
      </c>
      <c r="O674" s="462" t="str">
        <f t="shared" si="10"/>
        <v>1;네? 정말요?</v>
      </c>
    </row>
    <row r="675" spans="1:15">
      <c r="O675" s="462">
        <f t="shared" si="10"/>
        <v>0</v>
      </c>
    </row>
    <row r="676" spans="1:15">
      <c r="A676" s="462" t="s">
        <v>2215</v>
      </c>
      <c r="B676" s="462" t="s">
        <v>2102</v>
      </c>
      <c r="D676" s="462" t="s">
        <v>5371</v>
      </c>
      <c r="E676" s="462" t="s">
        <v>5372</v>
      </c>
      <c r="O676" s="462" t="str">
        <f t="shared" si="10"/>
        <v>2;별 말씀을요. 어차피 참가도 못할텐데 미리 알려줘서 뭐하겠습니까? 그러니 감사해하지 않으셔도 됩니다.</v>
      </c>
    </row>
    <row r="677" spans="1:15">
      <c r="D677" s="462" t="s">
        <v>5373</v>
      </c>
      <c r="E677" s="462" t="s">
        <v>5374</v>
      </c>
      <c r="O677" s="462" t="str">
        <f t="shared" si="10"/>
        <v>2;더 이상 최고의 자리에 있다고 하더라도` 노력을 게을리하게 되면 다른 지역의 목장들 처럼 인수당하게 되는거죠.</v>
      </c>
    </row>
    <row r="678" spans="1:15">
      <c r="D678" s="462" t="s">
        <v>5375</v>
      </c>
      <c r="E678" s="462" t="s">
        <v>5376</v>
      </c>
      <c r="O678" s="462" t="str">
        <f t="shared" si="10"/>
        <v>1;당황해서 버벅거리는 폴씨의 얼굴을 구경해봤으면 정말 기분이 좋을 것 같아요.</v>
      </c>
    </row>
    <row r="679" spans="1:15">
      <c r="D679" s="462" t="s">
        <v>5377</v>
      </c>
      <c r="E679" s="462" t="s">
        <v>5378</v>
      </c>
      <c r="O679" s="462" t="str">
        <f t="shared" si="10"/>
        <v>1;정말 모르겠어요?</v>
      </c>
    </row>
    <row r="680" spans="1:15">
      <c r="D680" s="462" t="s">
        <v>5379</v>
      </c>
      <c r="E680" s="462" t="s">
        <v>5380</v>
      </c>
      <c r="O680" s="462" t="str">
        <f t="shared" si="10"/>
        <v>2;아뇨.</v>
      </c>
    </row>
    <row r="681" spans="1:15">
      <c r="D681" s="462" t="s">
        <v>5381</v>
      </c>
      <c r="E681" s="462" t="s">
        <v>5382</v>
      </c>
      <c r="O681" s="462" t="str">
        <f t="shared" si="10"/>
        <v>1;뭔가 거대한 유리벽 너의 존재가 저를 손가락으로 조종한다는 꿈을 꾸기도...</v>
      </c>
    </row>
    <row r="682" spans="1:15">
      <c r="D682" s="462" t="s">
        <v>5383</v>
      </c>
      <c r="E682" s="462" t="s">
        <v>5384</v>
      </c>
      <c r="O682" s="462" t="str">
        <f t="shared" si="10"/>
        <v>2;@#$#@@$$##$$@ 를 활용했죠.</v>
      </c>
    </row>
    <row r="683" spans="1:15">
      <c r="D683" s="462" t="s">
        <v>5385</v>
      </c>
      <c r="E683" s="462" t="s">
        <v>5386</v>
      </c>
      <c r="O683" s="462" t="str">
        <f t="shared" si="10"/>
        <v>2;다른 목장의 질투와 시기심은 저라도 어쩔수 없죠.</v>
      </c>
    </row>
    <row r="684" spans="1:15">
      <c r="D684" s="462" t="s">
        <v>5387</v>
      </c>
      <c r="E684" s="462" t="s">
        <v>5388</v>
      </c>
      <c r="O684" s="462" t="str">
        <f t="shared" si="10"/>
        <v>2;몰랐습니까?</v>
      </c>
    </row>
    <row r="685" spans="1:15">
      <c r="D685" s="462" t="s">
        <v>5389</v>
      </c>
      <c r="E685" s="462" t="s">
        <v>5390</v>
      </c>
      <c r="O685" s="462" t="str">
        <f t="shared" si="10"/>
        <v>1;그`그럴리가요. 전 제 목장에 있는 모든 가축들을 사랑해요.</v>
      </c>
    </row>
    <row r="686" spans="1:15">
      <c r="D686" s="462" t="s">
        <v>5391</v>
      </c>
      <c r="E686" s="462" t="s">
        <v>5392</v>
      </c>
      <c r="O686" s="462" t="str">
        <f t="shared" si="10"/>
        <v>2;그렇게 먹으면 살 찔텐데요.</v>
      </c>
    </row>
    <row r="687" spans="1:15">
      <c r="D687" s="462" t="s">
        <v>5393</v>
      </c>
      <c r="E687" s="462" t="s">
        <v>5394</v>
      </c>
      <c r="O687" s="462" t="str">
        <f t="shared" si="10"/>
        <v>1;지금이 몇 년이죠?</v>
      </c>
    </row>
    <row r="688" spans="1:15">
      <c r="D688" s="462" t="s">
        <v>5395</v>
      </c>
      <c r="E688" s="462" t="s">
        <v>5396</v>
      </c>
      <c r="O688" s="462" t="str">
        <f t="shared" si="10"/>
        <v>1;...우와.</v>
      </c>
    </row>
    <row r="689" spans="4:15">
      <c r="D689" s="462" t="s">
        <v>5397</v>
      </c>
      <c r="E689" s="462" t="s">
        <v>5398</v>
      </c>
      <c r="O689" s="462" t="str">
        <f t="shared" si="10"/>
        <v>1;아무리 돈이 많아도 꼭 행복해지는 것은 아닌것 같아요.</v>
      </c>
    </row>
    <row r="690" spans="4:15">
      <c r="D690" s="462" t="s">
        <v>5399</v>
      </c>
      <c r="E690" s="462" t="s">
        <v>5400</v>
      </c>
      <c r="O690" s="462" t="str">
        <f t="shared" si="10"/>
        <v>2;또한 이러한 약품은 전 세계 중 오직 이곳에서만 사용 할 수 있도록 철저하게 관리가 되어지고 있습니다.</v>
      </c>
    </row>
    <row r="691" spans="4:15">
      <c r="D691" s="462" t="s">
        <v>5401</v>
      </c>
      <c r="E691" s="462" t="s">
        <v>5402</v>
      </c>
      <c r="O691" s="462" t="str">
        <f t="shared" si="10"/>
        <v>1;와. 뭔가 멋진 말인데 폴씨가 말하니까 좀...</v>
      </c>
    </row>
    <row r="692" spans="4:15">
      <c r="D692" s="462" t="s">
        <v>5403</v>
      </c>
      <c r="E692" s="462" t="s">
        <v>5403</v>
      </c>
      <c r="O692" s="462" t="str">
        <f t="shared" si="10"/>
        <v>1;...</v>
      </c>
    </row>
    <row r="693" spans="4:15">
      <c r="D693" s="462" t="s">
        <v>5404</v>
      </c>
      <c r="E693" s="462" t="s">
        <v>5405</v>
      </c>
      <c r="O693" s="462" t="str">
        <f t="shared" si="10"/>
        <v>2;첫달만에 그만두고 도망가지 않을까 싶었습니다.</v>
      </c>
    </row>
    <row r="694" spans="4:15">
      <c r="D694" s="462">
        <v>0</v>
      </c>
      <c r="E694" s="462">
        <v>0</v>
      </c>
      <c r="O694" s="462">
        <f t="shared" si="10"/>
        <v>0</v>
      </c>
    </row>
    <row r="695" spans="4:15">
      <c r="D695" s="462" t="s">
        <v>5406</v>
      </c>
      <c r="E695" s="462" t="s">
        <v>5407</v>
      </c>
      <c r="O695" s="462" t="str">
        <f t="shared" si="10"/>
        <v>2;액수로 따지자면 적지 않은 금액이지만 이런 대회를 통해서 축척되는 이미지가 저희 목장 그룹에 큰 도움이 되고 있습니다.</v>
      </c>
    </row>
    <row r="696" spans="4:15">
      <c r="D696" s="462" t="s">
        <v>5408</v>
      </c>
      <c r="E696" s="462" t="s">
        <v>5409</v>
      </c>
      <c r="O696" s="462" t="str">
        <f t="shared" si="10"/>
        <v>1;정말이에요? 목장이 아니라 기업도 있었다구요?</v>
      </c>
    </row>
    <row r="697" spans="4:15">
      <c r="D697" s="462" t="s">
        <v>5410</v>
      </c>
      <c r="E697" s="462" t="s">
        <v>5411</v>
      </c>
      <c r="O697" s="462" t="str">
        <f t="shared" si="10"/>
        <v>2;마리씨 목장에서 나오는 작물들로는 참가하지 않는 것이 정신건강에 좋을 것 같아 말씀드리지 않은 것 뿐입니다.</v>
      </c>
    </row>
    <row r="698" spans="4:15">
      <c r="D698" s="462" t="s">
        <v>5412</v>
      </c>
      <c r="E698" s="462" t="s">
        <v>5413</v>
      </c>
      <c r="O698" s="462" t="str">
        <f t="shared" si="10"/>
        <v>2;간혹 그런 분들이 있긴 합니다. 그나저나 치즈버거 하나 드시겠습니까?</v>
      </c>
    </row>
    <row r="699" spans="4:15">
      <c r="D699" s="462" t="s">
        <v>5414</v>
      </c>
      <c r="E699" s="462" t="s">
        <v>5415</v>
      </c>
      <c r="O699" s="462" t="str">
        <f t="shared" si="10"/>
        <v>2;?? 당연하죠. 소가 옷을 입고 나오는게 이상하다니... 마리씨 갑자기 왜 그러시는겁니까?</v>
      </c>
    </row>
    <row r="700" spans="4:15">
      <c r="D700" s="462" t="s">
        <v>5416</v>
      </c>
      <c r="E700" s="462" t="s">
        <v>5417</v>
      </c>
      <c r="O700" s="462" t="str">
        <f t="shared" si="10"/>
        <v>1;지금은 힘들어도 나름 여유가 있는 것 같아요.</v>
      </c>
    </row>
    <row r="701" spans="4:15">
      <c r="D701" s="462" t="s">
        <v>5418</v>
      </c>
      <c r="E701" s="462" t="s">
        <v>5419</v>
      </c>
      <c r="O701" s="462" t="str">
        <f t="shared" si="10"/>
        <v>2;자칭 라이벌이라는 사람은 많았는데` 글쎄요. 잘 모르겠습니다. 라이벌이라는게 무슨 뜻인지도 가물가물해지는 군요.</v>
      </c>
    </row>
    <row r="702" spans="4:15">
      <c r="D702" s="462" t="s">
        <v>5420</v>
      </c>
      <c r="E702" s="462" t="s">
        <v>5421</v>
      </c>
      <c r="O702" s="462" t="str">
        <f t="shared" si="10"/>
        <v>2;저희 목장의 연구시설에서 치료제 개발이 끝나가니 다음 해애는 다시 활발해 질겁니다.</v>
      </c>
    </row>
    <row r="703" spans="4:15">
      <c r="D703" s="462" t="s">
        <v>5422</v>
      </c>
      <c r="E703" s="462" t="s">
        <v>5423</v>
      </c>
      <c r="O703" s="462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>
      <c r="D704" s="462" t="s">
        <v>5424</v>
      </c>
      <c r="E704" s="462" t="s">
        <v>5425</v>
      </c>
      <c r="O704" s="462" t="str">
        <f t="shared" si="10"/>
        <v>1;진짜였어요??</v>
      </c>
    </row>
    <row r="705" spans="1:15">
      <c r="D705" s="462" t="s">
        <v>5426</v>
      </c>
      <c r="E705" s="462" t="s">
        <v>5427</v>
      </c>
      <c r="O705" s="462" t="str">
        <f t="shared" si="10"/>
        <v>1;하아..</v>
      </c>
    </row>
    <row r="706" spans="1:15">
      <c r="D706" s="462" t="s">
        <v>5428</v>
      </c>
      <c r="E706" s="462" t="s">
        <v>5429</v>
      </c>
      <c r="O706" s="462" t="str">
        <f t="shared" si="10"/>
        <v>2;목장 협회의 대표가 바뀌면서 목장 선정 대회가 얼마간 중단되는 것일 뿐입니다.</v>
      </c>
    </row>
    <row r="707" spans="1:15">
      <c r="O707" s="462">
        <f t="shared" si="10"/>
        <v>0</v>
      </c>
    </row>
    <row r="708" spans="1:15">
      <c r="A708" s="462" t="s">
        <v>2215</v>
      </c>
      <c r="B708" s="462" t="s">
        <v>2103</v>
      </c>
      <c r="D708" s="462" t="s">
        <v>5430</v>
      </c>
      <c r="E708" s="462" t="s">
        <v>5431</v>
      </c>
      <c r="O708" s="462" t="str">
        <f t="shared" si="10"/>
        <v>1;...고맙다는거 아니거든요.</v>
      </c>
    </row>
    <row r="709" spans="1:15">
      <c r="D709" s="462" t="s">
        <v>5432</v>
      </c>
      <c r="E709" s="462" t="s">
        <v>5433</v>
      </c>
      <c r="O709" s="462" t="str">
        <f t="shared" ref="O709:O772" si="11">IF($B$1="한글",D709,IF($B$1="영어",E709,IF($B$1="일본어",F709)))</f>
        <v>1;그것도... 안 물어봤어요.</v>
      </c>
    </row>
    <row r="710" spans="1:15">
      <c r="D710" s="462" t="s">
        <v>5434</v>
      </c>
      <c r="E710" s="462" t="s">
        <v>5435</v>
      </c>
      <c r="O710" s="462" t="str">
        <f t="shared" si="11"/>
        <v>2;그럴일은 없습니다. 저희 목장은 제 특별한 요구조건에 의해 그 누구에게도 매각하지 않도록 되어있죠.</v>
      </c>
    </row>
    <row r="711" spans="1:15">
      <c r="D711" s="462" t="s">
        <v>5436</v>
      </c>
      <c r="E711" s="462" t="s">
        <v>5437</v>
      </c>
      <c r="O711" s="462" t="str">
        <f t="shared" si="11"/>
        <v>2;전 항상 진실만을 이야기 합니다.</v>
      </c>
    </row>
    <row r="712" spans="1:15">
      <c r="D712" s="462" t="s">
        <v>5438</v>
      </c>
      <c r="E712" s="462" t="s">
        <v>5439</v>
      </c>
      <c r="O712" s="462" t="str">
        <f t="shared" si="11"/>
        <v>1;음...</v>
      </c>
    </row>
    <row r="713" spans="1:15">
      <c r="D713" s="462" t="s">
        <v>5440</v>
      </c>
      <c r="E713" s="462" t="s">
        <v>5441</v>
      </c>
      <c r="O713" s="462" t="str">
        <f t="shared" si="11"/>
        <v>2;부질없는 생각을 하시는군요. 집에가서 스마트폰이나 충전시키시죠.</v>
      </c>
    </row>
    <row r="714" spans="1:15">
      <c r="D714" s="462" t="s">
        <v>5442</v>
      </c>
      <c r="E714" s="462" t="s">
        <v>5443</v>
      </c>
      <c r="O714" s="462" t="str">
        <f t="shared" si="11"/>
        <v>1;...네? 지금 무슨 말 하신거에요?</v>
      </c>
    </row>
    <row r="715" spans="1:15">
      <c r="D715" s="462" t="s">
        <v>5444</v>
      </c>
      <c r="E715" s="462" t="s">
        <v>5445</v>
      </c>
      <c r="O715" s="462" t="str">
        <f t="shared" si="11"/>
        <v>1;딱히 질투와 시기심 때문이라기 보다는...</v>
      </c>
    </row>
    <row r="716" spans="1:15">
      <c r="D716" s="462" t="s">
        <v>5446</v>
      </c>
      <c r="E716" s="462" t="s">
        <v>5447</v>
      </c>
      <c r="O716" s="462" t="str">
        <f t="shared" si="11"/>
        <v>1;오옹...세상에는 신기한 일이 많군요. 폴씨의 그 표정이라던가.</v>
      </c>
    </row>
    <row r="717" spans="1:15">
      <c r="D717" s="462" t="s">
        <v>5448</v>
      </c>
      <c r="E717" s="462" t="s">
        <v>5449</v>
      </c>
      <c r="O717" s="462" t="str">
        <f t="shared" si="11"/>
        <v>2;참고로 전 산양을 가장 좋아합니다.</v>
      </c>
    </row>
    <row r="718" spans="1:15">
      <c r="D718" s="462" t="s">
        <v>5450</v>
      </c>
      <c r="E718" s="462" t="s">
        <v>5451</v>
      </c>
      <c r="O718" s="462" t="str">
        <f t="shared" si="11"/>
        <v>1;흥` 그렇게 말해도 먹고 싶은건 먹고 싶은거죠.</v>
      </c>
    </row>
    <row r="719" spans="1:15">
      <c r="D719" s="462" t="s">
        <v>5452</v>
      </c>
      <c r="E719" s="462" t="s">
        <v>5453</v>
      </c>
      <c r="O719" s="462" t="str">
        <f t="shared" si="11"/>
        <v>2;...거기까지.</v>
      </c>
    </row>
    <row r="720" spans="1:15">
      <c r="D720" s="462">
        <v>0</v>
      </c>
      <c r="E720" s="462">
        <v>0</v>
      </c>
      <c r="O720" s="462">
        <f t="shared" si="11"/>
        <v>0</v>
      </c>
    </row>
    <row r="721" spans="4:15">
      <c r="D721" s="462" t="s">
        <v>5454</v>
      </c>
      <c r="E721" s="462" t="s">
        <v>5455</v>
      </c>
      <c r="O721" s="462" t="str">
        <f t="shared" si="11"/>
        <v>2;맞는 말 입니다.</v>
      </c>
    </row>
    <row r="722" spans="4:15">
      <c r="D722" s="462" t="s">
        <v>5456</v>
      </c>
      <c r="E722" s="462" t="s">
        <v>5457</v>
      </c>
      <c r="O722" s="462" t="str">
        <f t="shared" si="11"/>
        <v>1;오오오~.</v>
      </c>
    </row>
    <row r="723" spans="4:15">
      <c r="D723" s="462" t="s">
        <v>5458</v>
      </c>
      <c r="E723" s="462" t="s">
        <v>5459</v>
      </c>
      <c r="O723" s="462" t="str">
        <f t="shared" si="11"/>
        <v>2;좀..?</v>
      </c>
    </row>
    <row r="724" spans="4:15">
      <c r="D724" s="462">
        <v>0</v>
      </c>
      <c r="E724" s="462">
        <v>0</v>
      </c>
      <c r="O724" s="462">
        <f t="shared" si="11"/>
        <v>0</v>
      </c>
    </row>
    <row r="725" spans="4:15">
      <c r="D725" s="462" t="s">
        <v>5460</v>
      </c>
      <c r="E725" s="462" t="s">
        <v>5461</v>
      </c>
      <c r="O725" s="462" t="str">
        <f t="shared" si="11"/>
        <v>1;예상이 빗나가서 정말 안타깝겠네요. 이를 어쩌나~</v>
      </c>
    </row>
    <row r="726" spans="4:15">
      <c r="D726" s="462">
        <v>0</v>
      </c>
      <c r="E726" s="462">
        <v>0</v>
      </c>
      <c r="O726" s="462">
        <f t="shared" si="11"/>
        <v>0</v>
      </c>
    </row>
    <row r="727" spans="4:15">
      <c r="D727" s="462" t="s">
        <v>5462</v>
      </c>
      <c r="E727" s="462" t="s">
        <v>5463</v>
      </c>
      <c r="O727" s="462" t="str">
        <f t="shared" si="11"/>
        <v>1;오오~ 멋진데요?</v>
      </c>
    </row>
    <row r="728" spans="4:15">
      <c r="D728" s="462" t="s">
        <v>5464</v>
      </c>
      <c r="E728" s="462" t="s">
        <v>5465</v>
      </c>
      <c r="O728" s="462" t="str">
        <f t="shared" si="11"/>
        <v>2;제가 언제 거짓말을 한적이 있습니까?</v>
      </c>
    </row>
    <row r="729" spans="4:15">
      <c r="D729" s="462" t="s">
        <v>5466</v>
      </c>
      <c r="E729" s="462" t="s">
        <v>5467</v>
      </c>
      <c r="O729" s="462" t="str">
        <f t="shared" si="11"/>
        <v>1;배려에 눈물이 다 나올 지경이네요...</v>
      </c>
    </row>
    <row r="730" spans="4:15">
      <c r="D730" s="462" t="s">
        <v>5468</v>
      </c>
      <c r="E730" s="462" t="s">
        <v>5469</v>
      </c>
      <c r="O730" s="462" t="str">
        <f t="shared" si="11"/>
        <v>1;네! 치즈버거 완전 좋아해요.</v>
      </c>
    </row>
    <row r="731" spans="4:15">
      <c r="D731" s="462" t="s">
        <v>5470</v>
      </c>
      <c r="E731" s="462" t="s">
        <v>5471</v>
      </c>
      <c r="O731" s="462" t="str">
        <f t="shared" si="11"/>
        <v>1;아뇨 죄송합니다...</v>
      </c>
    </row>
    <row r="732" spans="4:15">
      <c r="D732" s="462" t="s">
        <v>5472</v>
      </c>
      <c r="E732" s="462" t="s">
        <v>5473</v>
      </c>
      <c r="O732" s="462" t="str">
        <f t="shared" si="11"/>
        <v>1;돈에 시달리지도 않고` 노력한 만큼의 보람이 있으니까요.</v>
      </c>
    </row>
    <row r="733" spans="4:15">
      <c r="D733" s="462" t="s">
        <v>5474</v>
      </c>
      <c r="E733" s="462" t="s">
        <v>5475</v>
      </c>
      <c r="O733" s="462" t="str">
        <f t="shared" si="11"/>
        <v>1;어련하시겠어요..</v>
      </c>
    </row>
    <row r="734" spans="4:15">
      <c r="D734" s="462" t="s">
        <v>5476</v>
      </c>
      <c r="E734" s="462" t="s">
        <v>5477</v>
      </c>
      <c r="O734" s="462" t="str">
        <f t="shared" si="11"/>
        <v>1;정말 다행이네요.</v>
      </c>
    </row>
    <row r="735" spans="4:15">
      <c r="D735" s="462" t="s">
        <v>5478</v>
      </c>
      <c r="E735" s="462" t="s">
        <v>5479</v>
      </c>
      <c r="O735" s="462" t="str">
        <f t="shared" si="11"/>
        <v>1;그 말도 안했으면 참 좋았을텐데요.</v>
      </c>
    </row>
    <row r="736" spans="4:15">
      <c r="D736" s="462">
        <v>0</v>
      </c>
      <c r="E736" s="462">
        <v>0</v>
      </c>
      <c r="O736" s="462">
        <f t="shared" si="11"/>
        <v>0</v>
      </c>
    </row>
    <row r="737" spans="1:15">
      <c r="D737" s="462">
        <v>0</v>
      </c>
      <c r="E737" s="462">
        <v>0</v>
      </c>
      <c r="O737" s="462">
        <f t="shared" si="11"/>
        <v>0</v>
      </c>
    </row>
    <row r="738" spans="1:15">
      <c r="D738" s="462" t="s">
        <v>5480</v>
      </c>
      <c r="E738" s="462" t="s">
        <v>5481</v>
      </c>
      <c r="O738" s="462" t="str">
        <f t="shared" si="11"/>
        <v>2;시간이 지나면 대회는 다시 열린다고 하니 그때까지 기다리면 될 것 같군요.</v>
      </c>
    </row>
    <row r="739" spans="1:15">
      <c r="O739" s="462">
        <f t="shared" si="11"/>
        <v>0</v>
      </c>
    </row>
    <row r="740" spans="1:15">
      <c r="A740" s="462" t="s">
        <v>2215</v>
      </c>
      <c r="B740" s="462" t="s">
        <v>2104</v>
      </c>
      <c r="D740" s="422">
        <v>0</v>
      </c>
      <c r="E740" s="462">
        <v>0</v>
      </c>
      <c r="O740" s="462">
        <f t="shared" si="11"/>
        <v>0</v>
      </c>
    </row>
    <row r="741" spans="1:15">
      <c r="D741" s="422">
        <v>0</v>
      </c>
      <c r="E741" s="462">
        <v>0</v>
      </c>
      <c r="O741" s="462">
        <f t="shared" si="11"/>
        <v>0</v>
      </c>
    </row>
    <row r="742" spans="1:15">
      <c r="D742" s="422" t="s">
        <v>5482</v>
      </c>
      <c r="E742" s="462" t="s">
        <v>5483</v>
      </c>
      <c r="O742" s="462" t="str">
        <f t="shared" si="11"/>
        <v>2;그러니 지도에 스마트하고 천재적인 S and G 목장의 정보가 없는 것은 당연하죠.</v>
      </c>
    </row>
    <row r="743" spans="1:15">
      <c r="D743" s="422" t="s">
        <v>5484</v>
      </c>
      <c r="E743" s="462" t="s">
        <v>5485</v>
      </c>
      <c r="O743" s="462" t="str">
        <f t="shared" si="11"/>
        <v>1;원래 그런 성격이군요.</v>
      </c>
    </row>
    <row r="744" spans="1:15">
      <c r="D744" s="422">
        <v>0</v>
      </c>
      <c r="E744" s="462">
        <v>0</v>
      </c>
      <c r="O744" s="462">
        <f t="shared" si="11"/>
        <v>0</v>
      </c>
    </row>
    <row r="745" spans="1:15">
      <c r="D745" s="422" t="s">
        <v>5486</v>
      </c>
      <c r="E745" s="462" t="s">
        <v>5487</v>
      </c>
      <c r="O745" s="462" t="str">
        <f t="shared" si="11"/>
        <v>1;네...</v>
      </c>
    </row>
    <row r="746" spans="1:15">
      <c r="D746" s="422" t="s">
        <v>5488</v>
      </c>
      <c r="E746" s="462" t="s">
        <v>5489</v>
      </c>
      <c r="O746" s="462" t="str">
        <f t="shared" si="11"/>
        <v>2;간단하게 말씀드리자면 @@#$$$$#@@###@$@$# 를 적용했다고 할 수도 있습니다.</v>
      </c>
    </row>
    <row r="747" spans="1:15">
      <c r="D747" s="422">
        <v>0</v>
      </c>
      <c r="E747" s="462">
        <v>0</v>
      </c>
      <c r="O747" s="462">
        <f t="shared" si="11"/>
        <v>0</v>
      </c>
    </row>
    <row r="748" spans="1:15">
      <c r="D748" s="422" t="s">
        <v>5490</v>
      </c>
      <c r="E748" s="462" t="s">
        <v>5491</v>
      </c>
      <c r="O748" s="462" t="str">
        <f t="shared" si="11"/>
        <v>2;무슨 말을 하는지 모르겠군요.</v>
      </c>
    </row>
    <row r="749" spans="1:15">
      <c r="D749" s="422" t="s">
        <v>5403</v>
      </c>
      <c r="E749" s="462" t="s">
        <v>5403</v>
      </c>
      <c r="O749" s="462" t="str">
        <f t="shared" si="11"/>
        <v>1;...</v>
      </c>
    </row>
    <row r="750" spans="1:15">
      <c r="D750" s="422" t="s">
        <v>5492</v>
      </c>
      <c r="E750" s="462" t="s">
        <v>5493</v>
      </c>
      <c r="O750" s="462" t="str">
        <f t="shared" si="11"/>
        <v>2;아예 목장에 치즈 가공소를 하나 차리시는게 어떻습니까? 그럼 매일 먹고 보름달 처럼 될텐데.</v>
      </c>
    </row>
    <row r="751" spans="1:15">
      <c r="D751" s="422">
        <v>0</v>
      </c>
      <c r="E751" s="462">
        <v>0</v>
      </c>
      <c r="O751" s="462">
        <f t="shared" si="11"/>
        <v>0</v>
      </c>
    </row>
    <row r="752" spans="1:15">
      <c r="D752" s="422">
        <v>0</v>
      </c>
      <c r="E752" s="462">
        <v>0</v>
      </c>
      <c r="O752" s="462">
        <f t="shared" si="11"/>
        <v>0</v>
      </c>
    </row>
    <row r="753" spans="4:15">
      <c r="D753" s="422" t="s">
        <v>5494</v>
      </c>
      <c r="E753" s="462" t="s">
        <v>5495</v>
      </c>
      <c r="O753" s="462" t="str">
        <f t="shared" si="11"/>
        <v>1;그래도 전 돈이 좋아요.</v>
      </c>
    </row>
    <row r="754" spans="4:15">
      <c r="D754" s="422" t="s">
        <v>5496</v>
      </c>
      <c r="E754" s="462" t="s">
        <v>5497</v>
      </c>
      <c r="O754" s="462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>
      <c r="D755" s="422" t="s">
        <v>5498</v>
      </c>
      <c r="E755" s="462" t="s">
        <v>5499</v>
      </c>
      <c r="O755" s="462" t="str">
        <f t="shared" si="11"/>
        <v>1;아하하.. 아무것도 아니에요.</v>
      </c>
    </row>
    <row r="756" spans="4:15">
      <c r="D756" s="422">
        <v>0</v>
      </c>
      <c r="E756" s="462">
        <v>0</v>
      </c>
      <c r="O756" s="462">
        <f t="shared" si="11"/>
        <v>0</v>
      </c>
    </row>
    <row r="757" spans="4:15">
      <c r="D757" s="422" t="s">
        <v>5500</v>
      </c>
      <c r="E757" s="462" t="s">
        <v>5501</v>
      </c>
      <c r="O757" s="462" t="str">
        <f t="shared" si="11"/>
        <v>2;사실 그런것도 좀 있긴 합니다.</v>
      </c>
    </row>
    <row r="758" spans="4:15">
      <c r="D758" s="422">
        <v>0</v>
      </c>
      <c r="E758" s="462">
        <v>0</v>
      </c>
      <c r="O758" s="462">
        <f t="shared" si="11"/>
        <v>0</v>
      </c>
    </row>
    <row r="759" spans="4:15">
      <c r="D759" s="422">
        <v>0</v>
      </c>
      <c r="E759" s="462">
        <v>0</v>
      </c>
      <c r="O759" s="462">
        <f t="shared" si="11"/>
        <v>0</v>
      </c>
    </row>
    <row r="760" spans="4:15">
      <c r="D760" s="422" t="s">
        <v>5502</v>
      </c>
      <c r="E760" s="462" t="s">
        <v>5503</v>
      </c>
      <c r="O760" s="462" t="str">
        <f t="shared" si="11"/>
        <v>1;헐... 그럼 그냥 재수없는 목장주가 아니라 회장 아니에요?</v>
      </c>
    </row>
    <row r="761" spans="4:15">
      <c r="D761" s="422" t="s">
        <v>5504</v>
      </c>
      <c r="E761" s="462" t="s">
        <v>5505</v>
      </c>
      <c r="O761" s="462" t="str">
        <f t="shared" si="11"/>
        <v>2;그 정도 배려는 아무것도 아니니 감동하실 것 없습니다.</v>
      </c>
    </row>
    <row r="762" spans="4:15">
      <c r="D762" s="422" t="s">
        <v>5506</v>
      </c>
      <c r="E762" s="462" t="s">
        <v>5507</v>
      </c>
      <c r="O762" s="462" t="str">
        <f t="shared" si="11"/>
        <v>2;소고기를 안드신다고 하지 않으셨습니까?</v>
      </c>
    </row>
    <row r="763" spans="4:15">
      <c r="D763" s="422">
        <v>0</v>
      </c>
      <c r="E763" s="462">
        <v>0</v>
      </c>
      <c r="O763" s="462">
        <f t="shared" si="11"/>
        <v>0</v>
      </c>
    </row>
    <row r="764" spans="4:15">
      <c r="D764" s="422" t="s">
        <v>5508</v>
      </c>
      <c r="E764" s="462" t="s">
        <v>5509</v>
      </c>
      <c r="O764" s="462" t="str">
        <f t="shared" si="11"/>
        <v>2;좋은 자세입니다.</v>
      </c>
    </row>
    <row r="765" spans="4:15">
      <c r="D765" s="422">
        <v>0</v>
      </c>
      <c r="E765" s="462">
        <v>0</v>
      </c>
      <c r="O765" s="462">
        <f t="shared" si="11"/>
        <v>0</v>
      </c>
    </row>
    <row r="766" spans="4:15">
      <c r="D766" s="422">
        <v>0</v>
      </c>
      <c r="E766" s="462">
        <v>0</v>
      </c>
      <c r="O766" s="462">
        <f t="shared" si="11"/>
        <v>0</v>
      </c>
    </row>
    <row r="767" spans="4:15">
      <c r="D767" s="422" t="s">
        <v>5510</v>
      </c>
      <c r="E767" s="462" t="s">
        <v>5511</v>
      </c>
      <c r="O767" s="462" t="str">
        <f t="shared" si="11"/>
        <v>2;사실은 사실이니까요. 안그렇습니까?</v>
      </c>
    </row>
    <row r="768" spans="4:15">
      <c r="D768" s="422">
        <v>0</v>
      </c>
      <c r="E768" s="462">
        <v>0</v>
      </c>
      <c r="O768" s="462">
        <f t="shared" si="11"/>
        <v>0</v>
      </c>
    </row>
    <row r="769" spans="1:15">
      <c r="D769" s="422">
        <v>0</v>
      </c>
      <c r="E769" s="462">
        <v>0</v>
      </c>
      <c r="O769" s="462">
        <f t="shared" si="11"/>
        <v>0</v>
      </c>
    </row>
    <row r="770" spans="1:15">
      <c r="D770" s="422" t="s">
        <v>5512</v>
      </c>
      <c r="E770" s="462" t="s">
        <v>5513</v>
      </c>
      <c r="O770" s="462" t="str">
        <f t="shared" si="11"/>
        <v>1;와! 정말요?  그럼 그때까지 준비를 잘 해놔야겠네요. 빨리 다음 대회가 왔으면 좋겠어요!</v>
      </c>
    </row>
    <row r="771" spans="1:15">
      <c r="O771" s="462">
        <f t="shared" si="11"/>
        <v>0</v>
      </c>
    </row>
    <row r="772" spans="1:15">
      <c r="A772" s="462" t="s">
        <v>2215</v>
      </c>
      <c r="B772" s="462" t="s">
        <v>2105</v>
      </c>
      <c r="D772" s="462">
        <v>0</v>
      </c>
      <c r="E772" s="462">
        <v>0</v>
      </c>
      <c r="O772" s="462">
        <f t="shared" si="11"/>
        <v>0</v>
      </c>
    </row>
    <row r="773" spans="1:15">
      <c r="D773" s="462">
        <v>0</v>
      </c>
      <c r="E773" s="462">
        <v>0</v>
      </c>
      <c r="O773" s="462">
        <f t="shared" ref="O773:O836" si="12">IF($B$1="한글",D773,IF($B$1="영어",E773,IF($B$1="일본어",F773)))</f>
        <v>0</v>
      </c>
    </row>
    <row r="774" spans="1:15">
      <c r="D774" s="462" t="s">
        <v>5514</v>
      </c>
      <c r="E774" s="462" t="s">
        <v>5515</v>
      </c>
      <c r="O774" s="462" t="str">
        <f t="shared" si="12"/>
        <v>1;그것 참 안타까운 사실이네요.</v>
      </c>
    </row>
    <row r="775" spans="1:15">
      <c r="D775" s="462" t="s">
        <v>5516</v>
      </c>
      <c r="E775" s="462" t="s">
        <v>5517</v>
      </c>
      <c r="O775" s="462" t="str">
        <f t="shared" si="12"/>
        <v>2;대체 왜 그러시는지 모르겠군요.</v>
      </c>
    </row>
    <row r="776" spans="1:15">
      <c r="D776" s="462">
        <v>0</v>
      </c>
      <c r="E776" s="462">
        <v>0</v>
      </c>
      <c r="O776" s="462">
        <f t="shared" si="12"/>
        <v>0</v>
      </c>
    </row>
    <row r="777" spans="1:15">
      <c r="D777" s="462">
        <v>0</v>
      </c>
      <c r="E777" s="462">
        <v>0</v>
      </c>
      <c r="O777" s="462">
        <f t="shared" si="12"/>
        <v>0</v>
      </c>
    </row>
    <row r="778" spans="1:15">
      <c r="D778" s="462" t="s">
        <v>5518</v>
      </c>
      <c r="E778" s="462" t="s">
        <v>5519</v>
      </c>
      <c r="O778" s="462" t="str">
        <f t="shared" si="12"/>
        <v>1;??? 물어본 제가 경솔했습니다...</v>
      </c>
    </row>
    <row r="779" spans="1:15">
      <c r="D779" s="462">
        <v>0</v>
      </c>
      <c r="E779" s="462">
        <v>0</v>
      </c>
      <c r="O779" s="462">
        <f t="shared" si="12"/>
        <v>0</v>
      </c>
    </row>
    <row r="780" spans="1:15">
      <c r="D780" s="462">
        <v>0</v>
      </c>
      <c r="E780" s="462">
        <v>0</v>
      </c>
      <c r="O780" s="462">
        <f t="shared" si="12"/>
        <v>0</v>
      </c>
    </row>
    <row r="781" spans="1:15">
      <c r="D781" s="462">
        <v>0</v>
      </c>
      <c r="E781" s="462">
        <v>0</v>
      </c>
      <c r="O781" s="462">
        <f t="shared" si="12"/>
        <v>0</v>
      </c>
    </row>
    <row r="782" spans="1:15">
      <c r="D782" s="462" t="s">
        <v>5520</v>
      </c>
      <c r="E782" s="462" t="s">
        <v>5521</v>
      </c>
      <c r="O782" s="462" t="str">
        <f t="shared" si="12"/>
        <v>1;으으으...</v>
      </c>
    </row>
    <row r="783" spans="1:15">
      <c r="D783" s="462">
        <v>0</v>
      </c>
      <c r="E783" s="462">
        <v>0</v>
      </c>
      <c r="O783" s="462">
        <f t="shared" si="12"/>
        <v>0</v>
      </c>
    </row>
    <row r="784" spans="1:15">
      <c r="D784" s="462">
        <v>0</v>
      </c>
      <c r="E784" s="462">
        <v>0</v>
      </c>
      <c r="O784" s="462">
        <f t="shared" si="12"/>
        <v>0</v>
      </c>
    </row>
    <row r="785" spans="4:15">
      <c r="D785" s="462" t="s">
        <v>5522</v>
      </c>
      <c r="E785" s="462" t="s">
        <v>5523</v>
      </c>
      <c r="O785" s="462" t="str">
        <f t="shared" si="12"/>
        <v>2;훌륭한 자세입니다.</v>
      </c>
    </row>
    <row r="786" spans="4:15">
      <c r="D786" s="462" t="s">
        <v>5524</v>
      </c>
      <c r="E786" s="462" t="s">
        <v>5525</v>
      </c>
      <c r="O786" s="462" t="str">
        <f t="shared" si="12"/>
        <v>1;헐.</v>
      </c>
    </row>
    <row r="787" spans="4:15">
      <c r="D787" s="462">
        <v>0</v>
      </c>
      <c r="E787" s="462">
        <v>0</v>
      </c>
      <c r="O787" s="462">
        <f t="shared" si="12"/>
        <v>0</v>
      </c>
    </row>
    <row r="788" spans="4:15">
      <c r="D788" s="462">
        <v>0</v>
      </c>
      <c r="E788" s="462">
        <v>0</v>
      </c>
      <c r="O788" s="462">
        <f t="shared" si="12"/>
        <v>0</v>
      </c>
    </row>
    <row r="789" spans="4:15">
      <c r="D789" s="462" t="s">
        <v>5526</v>
      </c>
      <c r="E789" s="462" t="s">
        <v>5527</v>
      </c>
      <c r="O789" s="462" t="str">
        <f t="shared" si="12"/>
        <v>1;하하..</v>
      </c>
    </row>
    <row r="790" spans="4:15">
      <c r="D790" s="462">
        <v>0</v>
      </c>
      <c r="E790" s="462">
        <v>0</v>
      </c>
      <c r="O790" s="462">
        <f t="shared" si="12"/>
        <v>0</v>
      </c>
    </row>
    <row r="791" spans="4:15">
      <c r="D791" s="462">
        <v>0</v>
      </c>
      <c r="E791" s="462">
        <v>0</v>
      </c>
      <c r="O791" s="462">
        <f t="shared" si="12"/>
        <v>0</v>
      </c>
    </row>
    <row r="792" spans="4:15">
      <c r="D792" s="462" t="s">
        <v>5528</v>
      </c>
      <c r="E792" s="462" t="s">
        <v>5529</v>
      </c>
      <c r="O792" s="462" t="str">
        <f t="shared" si="12"/>
        <v>2;그렇게 부르는 사람도 있더군요.</v>
      </c>
    </row>
    <row r="793" spans="4:15">
      <c r="D793" s="462" t="s">
        <v>5530</v>
      </c>
      <c r="E793" s="462" t="s">
        <v>5531</v>
      </c>
      <c r="O793" s="462" t="str">
        <f t="shared" si="12"/>
        <v>1;에휴...</v>
      </c>
    </row>
    <row r="794" spans="4:15">
      <c r="D794" s="462" t="s">
        <v>5532</v>
      </c>
      <c r="E794" s="462" t="s">
        <v>5533</v>
      </c>
      <c r="O794" s="462" t="str">
        <f t="shared" si="12"/>
        <v>1;적어도 고기를 직접 보지는 않잖아요. 아 맛있다.</v>
      </c>
    </row>
    <row r="795" spans="4:15">
      <c r="D795" s="462">
        <v>0</v>
      </c>
      <c r="E795" s="462">
        <v>0</v>
      </c>
      <c r="O795" s="462">
        <f t="shared" si="12"/>
        <v>0</v>
      </c>
    </row>
    <row r="796" spans="4:15">
      <c r="D796" s="462">
        <v>0</v>
      </c>
      <c r="E796" s="462">
        <v>0</v>
      </c>
      <c r="O796" s="462">
        <f t="shared" si="12"/>
        <v>0</v>
      </c>
    </row>
    <row r="797" spans="4:15">
      <c r="D797" s="462">
        <v>0</v>
      </c>
      <c r="E797" s="462">
        <v>0</v>
      </c>
      <c r="O797" s="462">
        <f t="shared" si="12"/>
        <v>0</v>
      </c>
    </row>
    <row r="798" spans="4:15">
      <c r="D798" s="462">
        <v>0</v>
      </c>
      <c r="E798" s="462">
        <v>0</v>
      </c>
      <c r="O798" s="462">
        <f t="shared" si="12"/>
        <v>0</v>
      </c>
    </row>
    <row r="799" spans="4:15">
      <c r="D799" s="462">
        <v>0</v>
      </c>
      <c r="E799" s="462">
        <v>0</v>
      </c>
      <c r="O799" s="462">
        <f t="shared" si="12"/>
        <v>0</v>
      </c>
    </row>
    <row r="800" spans="4:15">
      <c r="D800" s="462">
        <v>0</v>
      </c>
      <c r="E800" s="462">
        <v>0</v>
      </c>
      <c r="O800" s="462">
        <f t="shared" si="12"/>
        <v>0</v>
      </c>
    </row>
    <row r="801" spans="1:15">
      <c r="D801" s="462">
        <v>0</v>
      </c>
      <c r="E801" s="462">
        <v>0</v>
      </c>
      <c r="O801" s="462">
        <f t="shared" si="12"/>
        <v>0</v>
      </c>
    </row>
    <row r="802" spans="1:15">
      <c r="D802" s="462">
        <v>0</v>
      </c>
      <c r="E802" s="462">
        <v>0</v>
      </c>
      <c r="O802" s="462">
        <f t="shared" si="12"/>
        <v>0</v>
      </c>
    </row>
    <row r="803" spans="1:15">
      <c r="O803" s="462">
        <f t="shared" si="12"/>
        <v>0</v>
      </c>
    </row>
    <row r="804" spans="1:15">
      <c r="A804" s="462" t="s">
        <v>2215</v>
      </c>
      <c r="B804" s="462" t="s">
        <v>5534</v>
      </c>
      <c r="D804" s="462">
        <v>0</v>
      </c>
      <c r="E804" s="462">
        <v>0</v>
      </c>
      <c r="O804" s="462">
        <f t="shared" si="12"/>
        <v>0</v>
      </c>
    </row>
    <row r="805" spans="1:15">
      <c r="D805" s="462">
        <v>0</v>
      </c>
      <c r="E805" s="462">
        <v>0</v>
      </c>
      <c r="O805" s="462">
        <f t="shared" si="12"/>
        <v>0</v>
      </c>
    </row>
    <row r="806" spans="1:15">
      <c r="D806" s="462">
        <v>0</v>
      </c>
      <c r="E806" s="462">
        <v>0</v>
      </c>
      <c r="O806" s="462">
        <f t="shared" si="12"/>
        <v>0</v>
      </c>
    </row>
    <row r="807" spans="1:15">
      <c r="D807" s="462">
        <v>0</v>
      </c>
      <c r="E807" s="462">
        <v>0</v>
      </c>
      <c r="O807" s="462">
        <f t="shared" si="12"/>
        <v>0</v>
      </c>
    </row>
    <row r="808" spans="1:15">
      <c r="D808" s="462">
        <v>0</v>
      </c>
      <c r="E808" s="462">
        <v>0</v>
      </c>
      <c r="O808" s="462">
        <f t="shared" si="12"/>
        <v>0</v>
      </c>
    </row>
    <row r="809" spans="1:15">
      <c r="D809" s="462">
        <v>0</v>
      </c>
      <c r="E809" s="462">
        <v>0</v>
      </c>
      <c r="O809" s="462">
        <f t="shared" si="12"/>
        <v>0</v>
      </c>
    </row>
    <row r="810" spans="1:15">
      <c r="D810" s="462">
        <v>0</v>
      </c>
      <c r="E810" s="462">
        <v>0</v>
      </c>
      <c r="O810" s="462">
        <f t="shared" si="12"/>
        <v>0</v>
      </c>
    </row>
    <row r="811" spans="1:15">
      <c r="D811" s="462">
        <v>0</v>
      </c>
      <c r="E811" s="462">
        <v>0</v>
      </c>
      <c r="O811" s="462">
        <f t="shared" si="12"/>
        <v>0</v>
      </c>
    </row>
    <row r="812" spans="1:15">
      <c r="D812" s="462">
        <v>0</v>
      </c>
      <c r="E812" s="462">
        <v>0</v>
      </c>
      <c r="O812" s="462">
        <f t="shared" si="12"/>
        <v>0</v>
      </c>
    </row>
    <row r="813" spans="1:15">
      <c r="D813" s="462">
        <v>0</v>
      </c>
      <c r="E813" s="462">
        <v>0</v>
      </c>
      <c r="O813" s="462">
        <f t="shared" si="12"/>
        <v>0</v>
      </c>
    </row>
    <row r="814" spans="1:15">
      <c r="D814" s="462">
        <v>0</v>
      </c>
      <c r="E814" s="462">
        <v>0</v>
      </c>
      <c r="O814" s="462">
        <f t="shared" si="12"/>
        <v>0</v>
      </c>
    </row>
    <row r="815" spans="1:15">
      <c r="D815" s="462">
        <v>0</v>
      </c>
      <c r="E815" s="462">
        <v>0</v>
      </c>
      <c r="O815" s="462">
        <f t="shared" si="12"/>
        <v>0</v>
      </c>
    </row>
    <row r="816" spans="1:15">
      <c r="D816" s="462">
        <v>0</v>
      </c>
      <c r="E816" s="462">
        <v>0</v>
      </c>
      <c r="O816" s="462">
        <f t="shared" si="12"/>
        <v>0</v>
      </c>
    </row>
    <row r="817" spans="4:15">
      <c r="D817" s="462">
        <v>0</v>
      </c>
      <c r="E817" s="462">
        <v>0</v>
      </c>
      <c r="O817" s="462">
        <f t="shared" si="12"/>
        <v>0</v>
      </c>
    </row>
    <row r="818" spans="4:15">
      <c r="D818" s="462">
        <v>0</v>
      </c>
      <c r="E818" s="462">
        <v>0</v>
      </c>
      <c r="O818" s="462">
        <f t="shared" si="12"/>
        <v>0</v>
      </c>
    </row>
    <row r="819" spans="4:15">
      <c r="D819" s="462">
        <v>0</v>
      </c>
      <c r="E819" s="462">
        <v>0</v>
      </c>
      <c r="O819" s="462">
        <f t="shared" si="12"/>
        <v>0</v>
      </c>
    </row>
    <row r="820" spans="4:15">
      <c r="D820" s="462">
        <v>0</v>
      </c>
      <c r="E820" s="462">
        <v>0</v>
      </c>
      <c r="O820" s="462">
        <f t="shared" si="12"/>
        <v>0</v>
      </c>
    </row>
    <row r="821" spans="4:15">
      <c r="D821" s="462">
        <v>0</v>
      </c>
      <c r="E821" s="462">
        <v>0</v>
      </c>
      <c r="O821" s="462">
        <f t="shared" si="12"/>
        <v>0</v>
      </c>
    </row>
    <row r="822" spans="4:15">
      <c r="D822" s="462">
        <v>0</v>
      </c>
      <c r="E822" s="462">
        <v>0</v>
      </c>
      <c r="O822" s="462">
        <f t="shared" si="12"/>
        <v>0</v>
      </c>
    </row>
    <row r="823" spans="4:15">
      <c r="D823" s="462">
        <v>0</v>
      </c>
      <c r="E823" s="462">
        <v>0</v>
      </c>
      <c r="O823" s="462">
        <f t="shared" si="12"/>
        <v>0</v>
      </c>
    </row>
    <row r="824" spans="4:15">
      <c r="D824" s="462" t="s">
        <v>5535</v>
      </c>
      <c r="E824" s="462" t="s">
        <v>5536</v>
      </c>
      <c r="O824" s="462" t="str">
        <f t="shared" si="12"/>
        <v>1;우와..</v>
      </c>
    </row>
    <row r="825" spans="4:15">
      <c r="D825" s="462">
        <v>0</v>
      </c>
      <c r="E825" s="462">
        <v>0</v>
      </c>
      <c r="O825" s="462">
        <f t="shared" si="12"/>
        <v>0</v>
      </c>
    </row>
    <row r="826" spans="4:15">
      <c r="D826" s="462" t="s">
        <v>5537</v>
      </c>
      <c r="E826" s="462" t="s">
        <v>5538</v>
      </c>
      <c r="O826" s="462" t="str">
        <f t="shared" si="12"/>
        <v>2;후우..</v>
      </c>
    </row>
    <row r="827" spans="4:15">
      <c r="D827" s="462">
        <v>0</v>
      </c>
      <c r="E827" s="462">
        <v>0</v>
      </c>
      <c r="O827" s="462">
        <f t="shared" si="12"/>
        <v>0</v>
      </c>
    </row>
    <row r="828" spans="4:15">
      <c r="D828" s="462">
        <v>0</v>
      </c>
      <c r="E828" s="462">
        <v>0</v>
      </c>
      <c r="O828" s="462">
        <f t="shared" si="12"/>
        <v>0</v>
      </c>
    </row>
    <row r="829" spans="4:15">
      <c r="D829" s="462">
        <v>0</v>
      </c>
      <c r="E829" s="462">
        <v>0</v>
      </c>
      <c r="O829" s="462">
        <f t="shared" si="12"/>
        <v>0</v>
      </c>
    </row>
    <row r="830" spans="4:15">
      <c r="D830" s="462">
        <v>0</v>
      </c>
      <c r="E830" s="462">
        <v>0</v>
      </c>
      <c r="O830" s="462">
        <f t="shared" si="12"/>
        <v>0</v>
      </c>
    </row>
    <row r="831" spans="4:15">
      <c r="D831" s="462">
        <v>0</v>
      </c>
      <c r="E831" s="462">
        <v>0</v>
      </c>
      <c r="O831" s="462">
        <f t="shared" si="12"/>
        <v>0</v>
      </c>
    </row>
    <row r="832" spans="4:15">
      <c r="D832" s="462">
        <v>0</v>
      </c>
      <c r="E832" s="462">
        <v>0</v>
      </c>
      <c r="O832" s="462">
        <f t="shared" si="12"/>
        <v>0</v>
      </c>
    </row>
    <row r="833" spans="1:15">
      <c r="D833" s="462">
        <v>0</v>
      </c>
      <c r="E833" s="462">
        <v>0</v>
      </c>
      <c r="O833" s="462">
        <f t="shared" si="12"/>
        <v>0</v>
      </c>
    </row>
    <row r="834" spans="1:15">
      <c r="D834" s="462">
        <v>0</v>
      </c>
      <c r="E834" s="462">
        <v>0</v>
      </c>
      <c r="O834" s="462">
        <f t="shared" si="12"/>
        <v>0</v>
      </c>
    </row>
    <row r="835" spans="1:15">
      <c r="O835" s="462">
        <f t="shared" si="12"/>
        <v>0</v>
      </c>
    </row>
    <row r="836" spans="1:15">
      <c r="A836" s="462" t="s">
        <v>2219</v>
      </c>
      <c r="B836" s="462" t="s">
        <v>2210</v>
      </c>
      <c r="D836" s="462" t="s">
        <v>5539</v>
      </c>
      <c r="E836" s="462" t="s">
        <v>5540</v>
      </c>
      <c r="O836" s="462" t="str">
        <f t="shared" si="12"/>
        <v>이번 목장 선정 대회의 심사를 시작하겠습니다. 과연 어느 목장이 가장 많은 발전을 했을지 궁금하군요.</v>
      </c>
    </row>
    <row r="837" spans="1:15">
      <c r="D837" s="462" t="s">
        <v>5541</v>
      </c>
      <c r="E837" s="462" t="s">
        <v>5542</v>
      </c>
      <c r="O837" s="462" t="str">
        <f t="shared" ref="O837:O900" si="13">IF($B$1="한글",D837,IF($B$1="영어",E837,IF($B$1="일본어",F837)))</f>
        <v>그럼 먼저 짜요 목장의 심사를 시작하도록 하겠습니다.</v>
      </c>
    </row>
    <row r="838" spans="1:15">
      <c r="D838" s="462" t="s">
        <v>5543</v>
      </c>
      <c r="E838" s="462" t="s">
        <v>5544</v>
      </c>
      <c r="O838" s="462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>
      <c r="D839" s="462" t="s">
        <v>5545</v>
      </c>
      <c r="E839" s="462" t="s">
        <v>5546</v>
      </c>
      <c r="O839" s="462" t="str">
        <f t="shared" si="13"/>
        <v>기본적인 목표 달성에는 성공하셨군요. 좋은 자세입니다. 조금 더 노력하면 좋은 결과를 기대해도 될 것 같네요.</v>
      </c>
    </row>
    <row r="840" spans="1:15">
      <c r="D840" s="462" t="s">
        <v>5547</v>
      </c>
      <c r="E840" s="462" t="s">
        <v>5548</v>
      </c>
      <c r="O840" s="462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>
      <c r="D841" s="462" t="s">
        <v>5549</v>
      </c>
      <c r="E841" s="462" t="s">
        <v>5550</v>
      </c>
      <c r="O841" s="462" t="str">
        <f t="shared" si="13"/>
        <v>참가한 목장들 중에서 단연 최고의 성적을 달성했다고 봐도 무방하군요!;축하드립니다. 짜요 목장이 이번 대회에서 1등입니다!</v>
      </c>
    </row>
    <row r="842" spans="1:15">
      <c r="D842" s="462" t="s">
        <v>5551</v>
      </c>
      <c r="E842" s="462" t="s">
        <v>5552</v>
      </c>
      <c r="O842" s="462" t="str">
        <f t="shared" si="13"/>
        <v>대회가 마무리되어 갑니다. 이제 4년 뒤 다시 열릴 목장 선정 대회의 달성 목표를 공표하도록 하겠습니다.</v>
      </c>
    </row>
    <row r="843" spans="1:15">
      <c r="D843" s="462" t="s">
        <v>5553</v>
      </c>
      <c r="E843" s="462" t="s">
        <v>5554</v>
      </c>
      <c r="O843" s="462" t="str">
        <f t="shared" si="13"/>
        <v>그럼 4년 뒤에 다시 보도록 하겠습니다!</v>
      </c>
    </row>
    <row r="844" spans="1:15">
      <c r="D844" s="462" t="s">
        <v>5555</v>
      </c>
      <c r="E844" s="462" t="s">
        <v>5556</v>
      </c>
      <c r="O844" s="462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>
      <c r="D845" s="462" t="s">
        <v>5557</v>
      </c>
      <c r="E845" s="462" t="s">
        <v>5558</v>
      </c>
      <c r="O845" s="462" t="str">
        <f t="shared" si="13"/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>
      <c r="O846" s="462">
        <f t="shared" si="13"/>
        <v>0</v>
      </c>
    </row>
    <row r="847" spans="1:15">
      <c r="A847" s="462" t="s">
        <v>2219</v>
      </c>
      <c r="B847" s="462" t="s">
        <v>2107</v>
      </c>
      <c r="D847" s="462" t="s">
        <v>5559</v>
      </c>
      <c r="E847" s="462" t="s">
        <v>5560</v>
      </c>
      <c r="O847" s="462" t="str">
        <f t="shared" si="13"/>
        <v>올해에도 더 좋은 목장으로 발전하기 위해 노력해 주신 여러분들께 감사드리며` 목장 선정 대회 심사를 시작하겠습니다.</v>
      </c>
    </row>
    <row r="848" spans="1:15">
      <c r="D848" s="462" t="s">
        <v>5561</v>
      </c>
      <c r="E848" s="462" t="s">
        <v>5562</v>
      </c>
      <c r="O848" s="462" t="str">
        <f t="shared" si="13"/>
        <v>다음 차례는 짜요 목장의 순서군요. 그동안 좋은 성적을 거두었길 기대하겠습니다.</v>
      </c>
    </row>
    <row r="849" spans="1:15">
      <c r="D849" s="462" t="s">
        <v>5563</v>
      </c>
      <c r="E849" s="462" t="s">
        <v>5564</v>
      </c>
      <c r="O849" s="462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>
      <c r="D850" s="462" t="s">
        <v>5565</v>
      </c>
      <c r="E850" s="462" t="s">
        <v>5566</v>
      </c>
      <c r="O850" s="462" t="str">
        <f t="shared" si="13"/>
        <v>아쉽다면 아쉬운 결과로군요. 좀 더 노력한다면 상위권도 가능할 것 같습니다. 다음 목장 선정대회를 기대하도록 할께요.</v>
      </c>
    </row>
    <row r="851" spans="1:15">
      <c r="D851" s="462" t="s">
        <v>5567</v>
      </c>
      <c r="E851" s="462" t="s">
        <v>5568</v>
      </c>
      <c r="O851" s="462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>
      <c r="D852" s="462" t="s">
        <v>5569</v>
      </c>
      <c r="E852" s="462" t="s">
        <v>5570</v>
      </c>
      <c r="O852" s="462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>
      <c r="D853" s="462" t="s">
        <v>5571</v>
      </c>
      <c r="E853" s="462" t="s">
        <v>5572</v>
      </c>
      <c r="O853" s="462" t="str">
        <f t="shared" si="13"/>
        <v>그럼 이제` 다음 4년 뒤 다시 열릴 목장 선정 대회의 새로운 달성 목표를 알려드리도록 하겠습니다.</v>
      </c>
    </row>
    <row r="854" spans="1:15">
      <c r="D854" s="462" t="s">
        <v>5573</v>
      </c>
      <c r="E854" s="462" t="s">
        <v>5574</v>
      </c>
      <c r="O854" s="462" t="str">
        <f t="shared" si="13"/>
        <v>그럼 다음 대회에서 좋은 성적을 거두길 기대할게요.</v>
      </c>
    </row>
    <row r="855" spans="1:15">
      <c r="D855" s="462">
        <v>0</v>
      </c>
      <c r="E855" s="462">
        <v>0</v>
      </c>
      <c r="O855" s="462">
        <f t="shared" si="13"/>
        <v>0</v>
      </c>
    </row>
    <row r="856" spans="1:15">
      <c r="D856" s="462">
        <v>0</v>
      </c>
      <c r="E856" s="462">
        <v>0</v>
      </c>
      <c r="O856" s="462">
        <f t="shared" si="13"/>
        <v>0</v>
      </c>
    </row>
    <row r="857" spans="1:15">
      <c r="O857" s="462">
        <f t="shared" si="13"/>
        <v>0</v>
      </c>
    </row>
    <row r="858" spans="1:15">
      <c r="A858" s="462" t="s">
        <v>2219</v>
      </c>
      <c r="B858" s="462" t="s">
        <v>2100</v>
      </c>
      <c r="D858" s="462" t="s">
        <v>5575</v>
      </c>
      <c r="E858" s="462" t="s">
        <v>5576</v>
      </c>
      <c r="O858" s="462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>
      <c r="D859" s="462" t="s">
        <v>5577</v>
      </c>
      <c r="E859" s="462" t="s">
        <v>5578</v>
      </c>
      <c r="O859" s="462" t="str">
        <f t="shared" si="13"/>
        <v>음...이번엔 짜요 목장의 순서로군요? 올해에는 얼마나 목표를 달성했는지 기대가 되는군요.</v>
      </c>
    </row>
    <row r="860" spans="1:15">
      <c r="D860" s="462" t="s">
        <v>5579</v>
      </c>
      <c r="E860" s="462" t="s">
        <v>5580</v>
      </c>
      <c r="O860" s="462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>
      <c r="D861" s="462" t="s">
        <v>5581</v>
      </c>
      <c r="E861" s="462" t="s">
        <v>5582</v>
      </c>
      <c r="O861" s="462" t="str">
        <f t="shared" si="13"/>
        <v>기초 달성 목표에는 성공하셨군요. 목장을 좀 더 효율적으로 운영한다면 다음번엔 더 좋은 성적도 거둘수 있을 것 같습니다.</v>
      </c>
    </row>
    <row r="862" spans="1:15">
      <c r="D862" s="462" t="s">
        <v>5583</v>
      </c>
      <c r="E862" s="462" t="s">
        <v>5584</v>
      </c>
      <c r="O862" s="462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>
      <c r="D863" s="462" t="s">
        <v>5585</v>
      </c>
      <c r="E863" s="462" t="s">
        <v>5586</v>
      </c>
      <c r="O863" s="462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>
      <c r="D864" s="462" t="s">
        <v>5587</v>
      </c>
      <c r="E864" s="462" t="s">
        <v>5588</v>
      </c>
      <c r="O864" s="462" t="str">
        <f t="shared" si="13"/>
        <v>여러분 수고하셨습니다. 다음 4년 뒤 열릴 목장 선정 대회의 목표는 다음과 같습니다.</v>
      </c>
    </row>
    <row r="865" spans="1:15">
      <c r="D865" s="462" t="s">
        <v>5589</v>
      </c>
      <c r="E865" s="462" t="s">
        <v>5590</v>
      </c>
      <c r="O865" s="462" t="str">
        <f t="shared" si="13"/>
        <v>그럼 다음 대회까지 열심히 노력해주시는 모습을 보여주길 바랍니다.</v>
      </c>
    </row>
    <row r="866" spans="1:15">
      <c r="D866" s="462">
        <v>0</v>
      </c>
      <c r="E866" s="462">
        <v>0</v>
      </c>
      <c r="O866" s="462">
        <f t="shared" si="13"/>
        <v>0</v>
      </c>
    </row>
    <row r="867" spans="1:15">
      <c r="D867" s="462">
        <v>0</v>
      </c>
      <c r="E867" s="462">
        <v>0</v>
      </c>
      <c r="O867" s="462">
        <f t="shared" si="13"/>
        <v>0</v>
      </c>
    </row>
    <row r="868" spans="1:15">
      <c r="O868" s="462">
        <f t="shared" si="13"/>
        <v>0</v>
      </c>
    </row>
    <row r="869" spans="1:15">
      <c r="A869" s="462" t="s">
        <v>5591</v>
      </c>
      <c r="B869" s="462" t="s">
        <v>5592</v>
      </c>
      <c r="D869" s="462" t="s">
        <v>5593</v>
      </c>
      <c r="E869" s="462" t="s">
        <v>5594</v>
      </c>
      <c r="O869" s="462" t="str">
        <f t="shared" si="13"/>
        <v>1리터 우유추가</v>
      </c>
    </row>
    <row r="870" spans="1:15">
      <c r="D870" s="462" t="s">
        <v>5595</v>
      </c>
      <c r="E870" s="462" t="s">
        <v>5596</v>
      </c>
      <c r="O870" s="462" t="str">
        <f t="shared" si="13"/>
        <v>우유 (n)리터 생성</v>
      </c>
    </row>
    <row r="871" spans="1:15">
      <c r="D871" s="462" t="s">
        <v>5597</v>
      </c>
      <c r="E871" s="462" t="s">
        <v>5598</v>
      </c>
      <c r="O871" s="462" t="str">
        <f t="shared" si="13"/>
        <v>신선도 (n)추가</v>
      </c>
    </row>
    <row r="872" spans="1:15">
      <c r="D872" s="462" t="s">
        <v>5599</v>
      </c>
      <c r="E872" s="462" t="s">
        <v>5600</v>
      </c>
      <c r="O872" s="462" t="str">
        <f t="shared" si="13"/>
        <v>양동이크기(n)증가</v>
      </c>
    </row>
    <row r="873" spans="1:15">
      <c r="D873" s="462" t="s">
        <v>5601</v>
      </c>
      <c r="E873" s="462" t="s">
        <v>5602</v>
      </c>
      <c r="O873" s="462" t="str">
        <f t="shared" si="13"/>
        <v>일꾼 (n)명 사용가능</v>
      </c>
    </row>
    <row r="874" spans="1:15">
      <c r="D874" s="462" t="s">
        <v>5603</v>
      </c>
      <c r="E874" s="462" t="s">
        <v>5604</v>
      </c>
      <c r="O874" s="462" t="str">
        <f t="shared" si="13"/>
        <v>2리터 추가^착유 속도 증가</v>
      </c>
    </row>
    <row r="875" spans="1:15">
      <c r="D875" s="462" t="s">
        <v>5605</v>
      </c>
      <c r="E875" s="462" t="s">
        <v>5606</v>
      </c>
      <c r="O875" s="462" t="str">
        <f t="shared" si="13"/>
        <v>코인 획득 확률 (n)단계</v>
      </c>
    </row>
    <row r="876" spans="1:15">
      <c r="D876" s="462" t="s">
        <v>5607</v>
      </c>
      <c r="E876" s="462" t="s">
        <v>5608</v>
      </c>
      <c r="O876" s="462" t="str">
        <f t="shared" si="13"/>
        <v>피버 획득 확률 (n)단계^피버 획득코인 확률 (n)단계</v>
      </c>
    </row>
    <row r="877" spans="1:15">
      <c r="D877" s="462" t="s">
        <v>5609</v>
      </c>
      <c r="E877" s="462" t="s">
        <v>5610</v>
      </c>
      <c r="O877" s="462" t="str">
        <f t="shared" si="13"/>
        <v>(n)만 코인 생성</v>
      </c>
    </row>
    <row r="878" spans="1:15">
      <c r="D878" s="462" t="s">
        <v>5611</v>
      </c>
      <c r="E878" s="462" t="s">
        <v>5612</v>
      </c>
      <c r="O878" s="462" t="str">
        <f t="shared" si="13"/>
        <v>피버 시간 증가 (n)초</v>
      </c>
    </row>
    <row r="879" spans="1:15">
      <c r="D879" s="462" t="s">
        <v>5613</v>
      </c>
      <c r="E879" s="462" t="s">
        <v>5614</v>
      </c>
      <c r="O879" s="462" t="str">
        <f t="shared" si="13"/>
        <v>게임 시간 증가 (n)초</v>
      </c>
    </row>
    <row r="880" spans="1:15">
      <c r="O880" s="462">
        <f t="shared" si="13"/>
        <v>0</v>
      </c>
    </row>
    <row r="881" spans="1:15">
      <c r="A881" s="462" t="s">
        <v>5591</v>
      </c>
      <c r="B881" s="462" t="s">
        <v>5615</v>
      </c>
      <c r="D881" s="462" t="s">
        <v>5616</v>
      </c>
      <c r="E881" s="462" t="s">
        <v>5617</v>
      </c>
      <c r="O881" s="462" t="str">
        <f t="shared" si="13"/>
        <v>(n)회 터치시</v>
      </c>
    </row>
    <row r="882" spans="1:15">
      <c r="D882" s="462" t="s">
        <v>5618</v>
      </c>
      <c r="E882" s="462" t="s">
        <v>5619</v>
      </c>
      <c r="O882" s="462" t="str">
        <f t="shared" si="13"/>
        <v>(n)초 마다</v>
      </c>
    </row>
    <row r="883" spans="1:15">
      <c r="D883" s="462" t="s">
        <v>5620</v>
      </c>
      <c r="E883" s="462" t="s">
        <v>5621</v>
      </c>
      <c r="O883" s="462" t="str">
        <f t="shared" si="13"/>
        <v>매 착유시 (n)%확률</v>
      </c>
    </row>
    <row r="884" spans="1:15">
      <c r="D884" s="462" t="s">
        <v>5622</v>
      </c>
      <c r="E884" s="462" t="s">
        <v>5623</v>
      </c>
      <c r="O884" s="462" t="str">
        <f t="shared" si="13"/>
        <v>패시브</v>
      </c>
    </row>
    <row r="885" spans="1:15">
      <c r="D885" s="462" t="s">
        <v>5622</v>
      </c>
      <c r="E885" s="462" t="s">
        <v>5623</v>
      </c>
      <c r="O885" s="462" t="str">
        <f t="shared" si="13"/>
        <v>패시브</v>
      </c>
    </row>
    <row r="886" spans="1:15">
      <c r="D886" s="462" t="s">
        <v>5624</v>
      </c>
      <c r="E886" s="462" t="s">
        <v>5625</v>
      </c>
      <c r="O886" s="462" t="str">
        <f t="shared" si="13"/>
        <v>소 (n)회 착유시</v>
      </c>
    </row>
    <row r="887" spans="1:15">
      <c r="D887" s="462" t="s">
        <v>5626</v>
      </c>
      <c r="E887" s="462" t="s">
        <v>5627</v>
      </c>
      <c r="O887" s="462" t="str">
        <f t="shared" si="13"/>
        <v>양 터치시</v>
      </c>
    </row>
    <row r="888" spans="1:15">
      <c r="D888" s="462" t="s">
        <v>5628</v>
      </c>
      <c r="E888" s="462" t="s">
        <v>5629</v>
      </c>
      <c r="O888" s="462" t="str">
        <f t="shared" si="13"/>
        <v>산양 배치시</v>
      </c>
    </row>
    <row r="889" spans="1:15">
      <c r="D889" s="462" t="s">
        <v>5618</v>
      </c>
      <c r="E889" s="462" t="s">
        <v>5619</v>
      </c>
      <c r="O889" s="462" t="str">
        <f t="shared" si="13"/>
        <v>(n)초 마다</v>
      </c>
    </row>
    <row r="890" spans="1:15">
      <c r="D890" s="462" t="s">
        <v>5630</v>
      </c>
      <c r="E890" s="462" t="s">
        <v>5631</v>
      </c>
      <c r="O890" s="462" t="str">
        <f t="shared" si="13"/>
        <v>피버 발동시</v>
      </c>
    </row>
    <row r="891" spans="1:15">
      <c r="D891" s="462" t="s">
        <v>5632</v>
      </c>
      <c r="E891" s="462" t="s">
        <v>5633</v>
      </c>
      <c r="O891" s="462" t="str">
        <f t="shared" si="13"/>
        <v>매 착유시 일정확률</v>
      </c>
    </row>
    <row r="892" spans="1:15">
      <c r="O892" s="462">
        <f t="shared" si="13"/>
        <v>0</v>
      </c>
    </row>
    <row r="893" spans="1:15">
      <c r="A893" s="462" t="s">
        <v>5634</v>
      </c>
      <c r="B893" s="462" t="s">
        <v>1089</v>
      </c>
      <c r="D893" s="462" t="s">
        <v>5635</v>
      </c>
      <c r="E893" s="462" t="s">
        <v>5636</v>
      </c>
      <c r="O893" s="462" t="str">
        <f t="shared" si="13"/>
        <v>상점에 새로운^가축이 들어왔어요!</v>
      </c>
    </row>
    <row r="894" spans="1:15">
      <c r="D894" s="462" t="s">
        <v>5637</v>
      </c>
      <c r="E894" s="462" t="s">
        <v>5638</v>
      </c>
      <c r="O894" s="462" t="str">
        <f t="shared" si="13"/>
        <v>경작지에 새로운^작물을 키울 수 있어요!</v>
      </c>
    </row>
    <row r="895" spans="1:15">
      <c r="D895" s="462" t="s">
        <v>5639</v>
      </c>
      <c r="E895" s="462" t="s">
        <v>5640</v>
      </c>
      <c r="O895" s="462" t="str">
        <f t="shared" si="13"/>
        <v>상점에 새로운^액세서리가 들어왔어요!</v>
      </c>
    </row>
    <row r="896" spans="1:15">
      <c r="D896" s="462" t="s">
        <v>5641</v>
      </c>
      <c r="E896" s="462" t="s">
        <v>5642</v>
      </c>
      <c r="O896" s="462" t="str">
        <f t="shared" si="13"/>
        <v>새로운 업그레이드가^가능해졌어요!</v>
      </c>
    </row>
    <row r="897" spans="1:15">
      <c r="D897" s="462" t="s">
        <v>5643</v>
      </c>
      <c r="E897" s="462" t="s">
        <v>5644</v>
      </c>
      <c r="O897" s="462" t="str">
        <f t="shared" si="13"/>
        <v>이제 새로운^상인이 등장해요!</v>
      </c>
    </row>
    <row r="898" spans="1:15">
      <c r="D898" s="462" t="s">
        <v>5645</v>
      </c>
      <c r="E898" s="462" t="s">
        <v>5646</v>
      </c>
      <c r="O898" s="462" t="str">
        <f t="shared" si="13"/>
        <v>목장에 가축을^추가로 배치할 수 있어요!</v>
      </c>
    </row>
    <row r="899" spans="1:15">
      <c r="D899" s="462" t="s">
        <v>5647</v>
      </c>
      <c r="E899" s="462" t="s">
        <v>5648</v>
      </c>
      <c r="O899" s="462" t="str">
        <f t="shared" si="13"/>
        <v>이제 더 강한^늑대가 등장해요!</v>
      </c>
    </row>
    <row r="900" spans="1:15">
      <c r="D900" s="462" t="s">
        <v>5649</v>
      </c>
      <c r="E900" s="462" t="s">
        <v>5650</v>
      </c>
      <c r="O900" s="462" t="str">
        <f t="shared" si="13"/>
        <v>새로운 주택으로^향상 가능해요!</v>
      </c>
    </row>
    <row r="901" spans="1:15">
      <c r="D901" s="462" t="s">
        <v>5651</v>
      </c>
      <c r="E901" s="462" t="s">
        <v>5652</v>
      </c>
      <c r="O901" s="462" t="str">
        <f t="shared" ref="O901:O931" si="14">IF($B$1="한글",D901,IF($B$1="영어",E901,IF($B$1="일본어",F901)))</f>
        <v>일반 교배에서^새로운 가축 등장!</v>
      </c>
    </row>
    <row r="902" spans="1:15">
      <c r="D902" s="462" t="s">
        <v>5653</v>
      </c>
      <c r="E902" s="462" t="s">
        <v>5654</v>
      </c>
      <c r="O902" s="462" t="str">
        <f t="shared" si="14"/>
        <v>10레벨^가축 오픈</v>
      </c>
    </row>
    <row r="903" spans="1:15">
      <c r="D903" s="462" t="s">
        <v>5655</v>
      </c>
      <c r="E903" s="462" t="s">
        <v>5656</v>
      </c>
      <c r="O903" s="462" t="str">
        <f t="shared" si="14"/>
        <v>20레벨^가축 오픈</v>
      </c>
    </row>
    <row r="904" spans="1:15">
      <c r="D904" s="462" t="s">
        <v>5657</v>
      </c>
      <c r="E904" s="462" t="s">
        <v>5658</v>
      </c>
      <c r="O904" s="462" t="str">
        <f t="shared" si="14"/>
        <v>30레벨^가축 오픈</v>
      </c>
    </row>
    <row r="905" spans="1:15">
      <c r="D905" s="462" t="s">
        <v>5659</v>
      </c>
      <c r="E905" s="462" t="s">
        <v>5660</v>
      </c>
      <c r="O905" s="462" t="str">
        <f t="shared" si="14"/>
        <v>40레벨^가축 오픈</v>
      </c>
    </row>
    <row r="906" spans="1:15">
      <c r="O906" s="462">
        <f t="shared" si="14"/>
        <v>0</v>
      </c>
    </row>
    <row r="907" spans="1:15">
      <c r="A907" s="462" t="s">
        <v>2700</v>
      </c>
      <c r="B907" s="462" t="s">
        <v>689</v>
      </c>
      <c r="D907" s="462" t="s">
        <v>5661</v>
      </c>
      <c r="E907" s="462" t="s">
        <v>5662</v>
      </c>
      <c r="O907" s="462" t="str">
        <f t="shared" si="14"/>
        <v>이제부터 목장을 구매할 수 있습니다</v>
      </c>
    </row>
    <row r="908" spans="1:15">
      <c r="D908" s="462" t="s">
        <v>5663</v>
      </c>
      <c r="E908" s="462" t="s">
        <v>5664</v>
      </c>
      <c r="O908" s="462" t="str">
        <f t="shared" si="14"/>
        <v>이 곳에는 짜요 목장 이외에도^다양한 목장이 존재합니다.</v>
      </c>
    </row>
    <row r="909" spans="1:15">
      <c r="D909" s="462" t="s">
        <v>5665</v>
      </c>
      <c r="E909" s="462" t="s">
        <v>5666</v>
      </c>
      <c r="O909" s="462" t="str">
        <f t="shared" si="14"/>
        <v>거래를 하면서 모은 돈으로`^목장을 구매 할 수 있습니다.</v>
      </c>
    </row>
    <row r="910" spans="1:15">
      <c r="D910" s="462" t="s">
        <v>5667</v>
      </c>
      <c r="E910" s="462" t="s">
        <v>5668</v>
      </c>
      <c r="O910" s="462" t="str">
        <f t="shared" si="14"/>
        <v>거래를 하면서 모은 [FF0000]코인[-]과 교배로 얻은 [FF0000]가축[-]으로`^목장을 구매 할 수 있습니다.</v>
      </c>
    </row>
    <row r="911" spans="1:15">
      <c r="D911" s="462" t="s">
        <v>5669</v>
      </c>
      <c r="E911" s="462" t="s">
        <v>5670</v>
      </c>
      <c r="O911" s="462" t="str">
        <f t="shared" si="14"/>
        <v>목장을 구매하게 되면` 일정 시간마다^수입을 올릴 수 있습니다.</v>
      </c>
    </row>
    <row r="912" spans="1:15">
      <c r="D912" s="462" t="s">
        <v>5671</v>
      </c>
      <c r="E912" s="462" t="s">
        <v>5672</v>
      </c>
      <c r="O912" s="462" t="str">
        <f t="shared" si="14"/>
        <v>뿐만 아니라 특정 지역 내의 목장을 모두 구입하면`^새로운 상인을 만날 수 있습니다.!</v>
      </c>
    </row>
    <row r="913" spans="1:15">
      <c r="D913" s="462" t="s">
        <v>5673</v>
      </c>
      <c r="E913" s="462" t="s">
        <v>5674</v>
      </c>
      <c r="O913" s="462" t="str">
        <f t="shared" si="14"/>
        <v>새로운 상인은 거래시 더 많은 코인을 획득 가능하며`^상인 조건 만족시 더 특별한 보상을 획득 할 수 있습니다.</v>
      </c>
    </row>
    <row r="914" spans="1:15">
      <c r="D914" s="462" t="s">
        <v>5675</v>
      </c>
      <c r="E914" s="462" t="s">
        <v>5676</v>
      </c>
      <c r="O914" s="462" t="str">
        <f t="shared" si="14"/>
        <v>뿐만 아니라 레벨도 추가로 상승가능하며^교배에서 좋은 가축을 얻을 가능성도 높아집니다.</v>
      </c>
    </row>
    <row r="915" spans="1:15">
      <c r="D915" s="462" t="s">
        <v>5677</v>
      </c>
      <c r="E915" s="462" t="s">
        <v>5678</v>
      </c>
      <c r="O915" s="462" t="str">
        <f t="shared" si="14"/>
        <v>지속적인 거래와 교배로 더 많은 목장을 점령해 보세요!</v>
      </c>
    </row>
    <row r="916" spans="1:15">
      <c r="O916" s="462">
        <f t="shared" si="14"/>
        <v>0</v>
      </c>
    </row>
    <row r="917" spans="1:15">
      <c r="A917" s="462" t="s">
        <v>5679</v>
      </c>
      <c r="B917" s="462" t="s">
        <v>689</v>
      </c>
      <c r="D917" s="462" t="s">
        <v>5680</v>
      </c>
      <c r="E917" s="462" t="s">
        <v>5681</v>
      </c>
      <c r="O917" s="462" t="str">
        <f t="shared" si="14"/>
        <v>보너스 코인 획득양` 건초 보관양을 늘려줍니다.</v>
      </c>
    </row>
    <row r="918" spans="1:15">
      <c r="D918" s="462" t="s">
        <v>5682</v>
      </c>
      <c r="E918" s="462" t="s">
        <v>5683</v>
      </c>
      <c r="O918" s="462" t="str">
        <f t="shared" si="14"/>
        <v>신형 우유탱크로 교체하여` 보관할 수 있는 우유의 수량을 늘려줍니다.</v>
      </c>
    </row>
    <row r="919" spans="1:15">
      <c r="D919" s="462" t="s">
        <v>5684</v>
      </c>
      <c r="E919" s="462" t="s">
        <v>5685</v>
      </c>
      <c r="O919" s="462" t="str">
        <f t="shared" si="14"/>
        <v>저온 보관 기법으로 저장된 우유의 신선도를 높여줍니다.</v>
      </c>
    </row>
    <row r="920" spans="1:15">
      <c r="D920" s="462" t="s">
        <v>5686</v>
      </c>
      <c r="E920" s="462" t="s">
        <v>5687</v>
      </c>
      <c r="O920" s="462" t="str">
        <f t="shared" si="14"/>
        <v>목장의 환경을 개선하여 동물들이 질병에 걸릴 확률을 낮춰줍니다.</v>
      </c>
    </row>
    <row r="921" spans="1:15">
      <c r="D921" s="462" t="s">
        <v>5688</v>
      </c>
      <c r="E921" s="462" t="s">
        <v>5689</v>
      </c>
      <c r="O921" s="462" t="str">
        <f t="shared" si="14"/>
        <v xml:space="preserve"> 들고 다니는 양동이의 크기를 늘려` 더 오랫동안 우유를 짤 수 있게 됩니다.</v>
      </c>
    </row>
    <row r="922" spans="1:15">
      <c r="D922" s="462" t="s">
        <v>5690</v>
      </c>
      <c r="E922" s="462" t="s">
        <v>5691</v>
      </c>
      <c r="O922" s="462" t="str">
        <f t="shared" si="14"/>
        <v>우유를 보다 빠르게 짤 수 있습니다. 15레벨에 도달하면 우유를 추가로 획득할 수 있습니다.</v>
      </c>
    </row>
    <row r="923" spans="1:15">
      <c r="D923" s="462" t="s">
        <v>5692</v>
      </c>
      <c r="E923" s="462" t="s">
        <v>5693</v>
      </c>
      <c r="O923" s="462" t="str">
        <f t="shared" si="14"/>
        <v>우유 탱크를 터치 할 때 주입되는 우유의 양을 늘려` 더 빠르게 양동이의 우유를 탱크로 옮길 수 있습니다.</v>
      </c>
    </row>
    <row r="924" spans="1:15">
      <c r="O924" s="462">
        <f t="shared" si="14"/>
        <v>0</v>
      </c>
    </row>
    <row r="925" spans="1:15">
      <c r="A925" s="462" t="s">
        <v>5679</v>
      </c>
      <c r="B925" s="462" t="s">
        <v>5694</v>
      </c>
      <c r="D925" s="462">
        <v>-1</v>
      </c>
      <c r="E925" s="462">
        <v>-1</v>
      </c>
      <c r="O925" s="462">
        <f t="shared" si="14"/>
        <v>-1</v>
      </c>
    </row>
    <row r="926" spans="1:15">
      <c r="D926" s="462">
        <v>-1</v>
      </c>
      <c r="E926" s="462">
        <v>-1</v>
      </c>
      <c r="O926" s="462">
        <f t="shared" si="14"/>
        <v>-1</v>
      </c>
    </row>
    <row r="927" spans="1:15">
      <c r="D927" s="462">
        <v>-1</v>
      </c>
      <c r="E927" s="462">
        <v>-1</v>
      </c>
      <c r="O927" s="462">
        <f t="shared" si="14"/>
        <v>-1</v>
      </c>
    </row>
    <row r="928" spans="1:15">
      <c r="D928" s="462">
        <v>-1</v>
      </c>
      <c r="E928" s="462">
        <v>-1</v>
      </c>
      <c r="O928" s="462">
        <f t="shared" si="14"/>
        <v>-1</v>
      </c>
    </row>
    <row r="929" spans="4:15">
      <c r="D929" s="462">
        <v>-1</v>
      </c>
      <c r="E929" s="462">
        <v>-1</v>
      </c>
      <c r="O929" s="462">
        <f t="shared" si="14"/>
        <v>-1</v>
      </c>
    </row>
    <row r="930" spans="4:15">
      <c r="D930" s="462" t="s">
        <v>5695</v>
      </c>
      <c r="E930" s="462" t="s">
        <v>5696</v>
      </c>
      <c r="O930" s="462" t="str">
        <f t="shared" si="14"/>
        <v>우유 획득 확률 상승</v>
      </c>
    </row>
    <row r="931" spans="4:15">
      <c r="D931" s="462">
        <v>-1</v>
      </c>
      <c r="E931" s="462">
        <v>-1</v>
      </c>
      <c r="O931" s="462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B1" sqref="B1"/>
    </sheetView>
  </sheetViews>
  <sheetFormatPr defaultRowHeight="16.5"/>
  <cols>
    <col min="1" max="1" width="19.375" style="467" bestFit="1" customWidth="1"/>
    <col min="2" max="2" width="11.125" style="467" bestFit="1" customWidth="1"/>
    <col min="3" max="3" width="5.75" style="467" bestFit="1" customWidth="1"/>
    <col min="4" max="4" width="59" style="467" customWidth="1"/>
    <col min="5" max="5" width="59.5" style="467" customWidth="1"/>
    <col min="6" max="6" width="70.875" style="467" customWidth="1"/>
    <col min="7" max="14" width="9" style="467" customWidth="1"/>
    <col min="15" max="16384" width="9" style="467"/>
  </cols>
  <sheetData>
    <row r="1" spans="1:15" s="471" customFormat="1" ht="17.25">
      <c r="A1" s="471" t="s">
        <v>6782</v>
      </c>
      <c r="B1" s="471" t="s">
        <v>6783</v>
      </c>
    </row>
    <row r="2" spans="1:15" s="471" customFormat="1" ht="17.25"/>
    <row r="3" spans="1:15" s="461" customFormat="1" ht="17.25">
      <c r="A3" s="461" t="s">
        <v>4340</v>
      </c>
      <c r="B3" s="461" t="s">
        <v>4341</v>
      </c>
      <c r="C3" s="461" t="s">
        <v>4342</v>
      </c>
      <c r="D3" s="461" t="s">
        <v>4343</v>
      </c>
      <c r="E3" s="461" t="s">
        <v>6781</v>
      </c>
      <c r="F3" s="461" t="s">
        <v>4344</v>
      </c>
    </row>
    <row r="4" spans="1:15" ht="17.25">
      <c r="A4" s="467" t="s">
        <v>863</v>
      </c>
      <c r="B4" s="467" t="s">
        <v>712</v>
      </c>
      <c r="C4" s="467">
        <v>0</v>
      </c>
      <c r="D4" s="467" t="s">
        <v>5697</v>
      </c>
      <c r="E4" s="467" t="s">
        <v>5698</v>
      </c>
      <c r="O4" s="462" t="str">
        <f>IF($B$1="한글",D4,IF($B$1="영어",E4,IF($B$1="일본어",F4)))</f>
        <v>젖소</v>
      </c>
    </row>
    <row r="5" spans="1:15" ht="17.25">
      <c r="D5" s="467" t="s">
        <v>5699</v>
      </c>
      <c r="E5" s="467" t="s">
        <v>5700</v>
      </c>
      <c r="O5" s="462" t="str">
        <f t="shared" ref="O5:O68" si="0">IF($B$1="한글",D5,IF($B$1="영어",E5,IF($B$1="일본어",F5)))</f>
        <v>하늘색 젖소</v>
      </c>
    </row>
    <row r="6" spans="1:15" ht="17.25">
      <c r="D6" s="467" t="s">
        <v>5701</v>
      </c>
      <c r="E6" s="467" t="s">
        <v>5702</v>
      </c>
      <c r="O6" s="462" t="str">
        <f t="shared" si="0"/>
        <v>노랑 젖소</v>
      </c>
    </row>
    <row r="7" spans="1:15" ht="17.25">
      <c r="D7" s="467" t="s">
        <v>5703</v>
      </c>
      <c r="E7" s="467" t="s">
        <v>5704</v>
      </c>
      <c r="O7" s="462" t="str">
        <f t="shared" si="0"/>
        <v>검은소</v>
      </c>
    </row>
    <row r="8" spans="1:15" ht="17.25">
      <c r="D8" s="467" t="s">
        <v>5705</v>
      </c>
      <c r="E8" s="467" t="s">
        <v>5706</v>
      </c>
      <c r="O8" s="462" t="str">
        <f t="shared" si="0"/>
        <v>분홍 점박이 젖소</v>
      </c>
    </row>
    <row r="9" spans="1:15" ht="17.25">
      <c r="D9" s="467" t="s">
        <v>5707</v>
      </c>
      <c r="E9" s="467" t="s">
        <v>5708</v>
      </c>
      <c r="O9" s="462" t="str">
        <f t="shared" si="0"/>
        <v>노랑 점박이 젖소</v>
      </c>
    </row>
    <row r="10" spans="1:15" ht="17.25">
      <c r="D10" s="467" t="s">
        <v>5709</v>
      </c>
      <c r="E10" s="467" t="s">
        <v>5710</v>
      </c>
      <c r="O10" s="462" t="str">
        <f t="shared" si="0"/>
        <v>파란 꽃무늬 젖소</v>
      </c>
    </row>
    <row r="11" spans="1:15" ht="17.25">
      <c r="D11" s="467" t="s">
        <v>5711</v>
      </c>
      <c r="E11" s="467" t="s">
        <v>5712</v>
      </c>
      <c r="O11" s="462" t="str">
        <f t="shared" si="0"/>
        <v>분홍 꽃무늬 젖소</v>
      </c>
    </row>
    <row r="12" spans="1:15" ht="17.25">
      <c r="D12" s="467" t="s">
        <v>5713</v>
      </c>
      <c r="E12" s="467" t="s">
        <v>5714</v>
      </c>
      <c r="O12" s="462" t="str">
        <f t="shared" si="0"/>
        <v>연보라 꽃무늬 젖소</v>
      </c>
    </row>
    <row r="13" spans="1:15" ht="17.25">
      <c r="D13" s="467" t="s">
        <v>5715</v>
      </c>
      <c r="E13" s="467" t="s">
        <v>5716</v>
      </c>
      <c r="O13" s="462" t="str">
        <f t="shared" si="0"/>
        <v>빗살무늬 젖소</v>
      </c>
    </row>
    <row r="14" spans="1:15" ht="17.25">
      <c r="D14" s="467" t="s">
        <v>5717</v>
      </c>
      <c r="E14" s="467" t="s">
        <v>5718</v>
      </c>
      <c r="O14" s="462" t="str">
        <f t="shared" si="0"/>
        <v>터프한 젖소</v>
      </c>
    </row>
    <row r="15" spans="1:15" ht="17.25">
      <c r="D15" s="467" t="s">
        <v>5719</v>
      </c>
      <c r="E15" s="467" t="s">
        <v>5720</v>
      </c>
      <c r="O15" s="462" t="str">
        <f t="shared" si="0"/>
        <v>봉제 인형 소</v>
      </c>
    </row>
    <row r="16" spans="1:15" ht="17.25">
      <c r="D16" s="467" t="s">
        <v>5721</v>
      </c>
      <c r="E16" s="467" t="s">
        <v>5722</v>
      </c>
      <c r="O16" s="462" t="str">
        <f t="shared" si="0"/>
        <v>세일러 젖소</v>
      </c>
    </row>
    <row r="17" spans="4:15" ht="17.25">
      <c r="D17" s="467" t="s">
        <v>5723</v>
      </c>
      <c r="E17" s="467" t="s">
        <v>5724</v>
      </c>
      <c r="O17" s="462" t="str">
        <f t="shared" si="0"/>
        <v>얼짱 젖소</v>
      </c>
    </row>
    <row r="18" spans="4:15" ht="17.25">
      <c r="D18" s="467" t="s">
        <v>5725</v>
      </c>
      <c r="E18" s="467" t="s">
        <v>5726</v>
      </c>
      <c r="O18" s="462" t="str">
        <f t="shared" si="0"/>
        <v>무법자 젖소</v>
      </c>
    </row>
    <row r="19" spans="4:15" ht="17.25">
      <c r="D19" s="467" t="s">
        <v>5727</v>
      </c>
      <c r="E19" s="467" t="s">
        <v>5728</v>
      </c>
      <c r="O19" s="462" t="str">
        <f t="shared" si="0"/>
        <v>블랙야크</v>
      </c>
    </row>
    <row r="20" spans="4:15" ht="17.25">
      <c r="D20" s="467" t="s">
        <v>5729</v>
      </c>
      <c r="E20" s="468" t="s">
        <v>5729</v>
      </c>
      <c r="O20" s="462" t="str">
        <f t="shared" si="0"/>
        <v>얼음 냉기 젖소</v>
      </c>
    </row>
    <row r="21" spans="4:15" ht="17.25">
      <c r="D21" s="467" t="s">
        <v>5730</v>
      </c>
      <c r="E21" s="468" t="s">
        <v>5730</v>
      </c>
      <c r="O21" s="462" t="str">
        <f t="shared" si="0"/>
        <v>노랑녹색 젖소</v>
      </c>
    </row>
    <row r="22" spans="4:15" ht="17.25">
      <c r="D22" s="467" t="s">
        <v>5731</v>
      </c>
      <c r="E22" s="468" t="s">
        <v>5731</v>
      </c>
      <c r="O22" s="462" t="str">
        <f t="shared" si="0"/>
        <v>이겼 소!</v>
      </c>
    </row>
    <row r="23" spans="4:15" ht="17.25">
      <c r="D23" s="467" t="s">
        <v>5732</v>
      </c>
      <c r="E23" s="468" t="s">
        <v>5732</v>
      </c>
      <c r="O23" s="462" t="str">
        <f t="shared" si="0"/>
        <v>공주병 젖소</v>
      </c>
    </row>
    <row r="24" spans="4:15" ht="17.25">
      <c r="D24" s="467" t="s">
        <v>5733</v>
      </c>
      <c r="E24" s="468" t="s">
        <v>5733</v>
      </c>
      <c r="O24" s="462" t="str">
        <f t="shared" si="0"/>
        <v>주황색 공주병 젖소</v>
      </c>
    </row>
    <row r="25" spans="4:15" ht="17.25">
      <c r="D25" s="467" t="s">
        <v>5734</v>
      </c>
      <c r="E25" s="468" t="s">
        <v>5734</v>
      </c>
      <c r="O25" s="462" t="str">
        <f t="shared" si="0"/>
        <v>젖소(지원용)</v>
      </c>
    </row>
    <row r="26" spans="4:15" ht="17.25">
      <c r="D26" s="467" t="s">
        <v>5735</v>
      </c>
      <c r="E26" s="468" t="s">
        <v>5735</v>
      </c>
      <c r="O26" s="462" t="str">
        <f t="shared" si="0"/>
        <v>보라색 공주병 젖소</v>
      </c>
    </row>
    <row r="27" spans="4:15" ht="17.25">
      <c r="D27" s="467" t="s">
        <v>5737</v>
      </c>
      <c r="E27" s="468" t="s">
        <v>5737</v>
      </c>
      <c r="O27" s="462" t="str">
        <f t="shared" si="0"/>
        <v>패션 리더 젖소</v>
      </c>
    </row>
    <row r="28" spans="4:15" ht="17.25">
      <c r="D28" s="467" t="s">
        <v>5740</v>
      </c>
      <c r="E28" s="468" t="s">
        <v>5740</v>
      </c>
      <c r="O28" s="462" t="str">
        <f>IF($B$1="한글",D28,IF($B$1="영어",E28,IF($B$1="일본어",F28)))</f>
        <v>보라색 패션 리더 젖소</v>
      </c>
    </row>
    <row r="29" spans="4:15" ht="17.25">
      <c r="D29" s="467" t="s">
        <v>5741</v>
      </c>
      <c r="E29" s="468" t="s">
        <v>5741</v>
      </c>
      <c r="O29" s="462" t="str">
        <f>IF($B$1="한글",D29,IF($B$1="영어",E29,IF($B$1="일본어",F29)))</f>
        <v>푸른색 패션 리더 젖소</v>
      </c>
    </row>
    <row r="30" spans="4:15" ht="17.25">
      <c r="D30" s="467" t="s">
        <v>5736</v>
      </c>
      <c r="E30" s="468" t="s">
        <v>5736</v>
      </c>
      <c r="O30" s="462" t="str">
        <f>IF($B$1="한글",D30,IF($B$1="영어",E30,IF($B$1="일본어",F30)))</f>
        <v>폭주족 젖소</v>
      </c>
    </row>
    <row r="31" spans="4:15" ht="17.25">
      <c r="D31" s="467" t="s">
        <v>5738</v>
      </c>
      <c r="E31" s="468" t="s">
        <v>5738</v>
      </c>
      <c r="O31" s="462" t="str">
        <f t="shared" si="0"/>
        <v>남색 폭주족 젖소</v>
      </c>
    </row>
    <row r="32" spans="4:15" ht="17.25">
      <c r="D32" s="467" t="s">
        <v>5739</v>
      </c>
      <c r="E32" s="468" t="s">
        <v>5739</v>
      </c>
      <c r="O32" s="462" t="str">
        <f t="shared" si="0"/>
        <v>갈색 폭주족 젖소</v>
      </c>
    </row>
    <row r="33" spans="1:15" ht="17.25">
      <c r="O33" s="462">
        <f t="shared" si="0"/>
        <v>0</v>
      </c>
    </row>
    <row r="34" spans="1:15" ht="17.25">
      <c r="A34" s="467" t="s">
        <v>863</v>
      </c>
      <c r="B34" s="467" t="s">
        <v>864</v>
      </c>
      <c r="D34" s="467" t="s">
        <v>5742</v>
      </c>
      <c r="E34" s="467" t="s">
        <v>5743</v>
      </c>
      <c r="O34" s="462" t="str">
        <f t="shared" si="0"/>
        <v>기본 젖소.</v>
      </c>
    </row>
    <row r="35" spans="1:15" ht="17.25">
      <c r="D35" s="467" t="s">
        <v>5744</v>
      </c>
      <c r="E35" s="467" t="s">
        <v>5745</v>
      </c>
      <c r="O35" s="462" t="str">
        <f t="shared" si="0"/>
        <v>하늘색 무늬를 지닌 젖소.</v>
      </c>
    </row>
    <row r="36" spans="1:15" ht="17.25">
      <c r="D36" s="467" t="s">
        <v>5746</v>
      </c>
      <c r="E36" s="467" t="s">
        <v>5747</v>
      </c>
      <c r="O36" s="462" t="str">
        <f t="shared" si="0"/>
        <v>노란 무늬를 지닌 젖소.</v>
      </c>
    </row>
    <row r="37" spans="1:15" ht="17.25">
      <c r="D37" s="467" t="s">
        <v>5748</v>
      </c>
      <c r="E37" s="467" t="s">
        <v>5749</v>
      </c>
      <c r="O37" s="462" t="str">
        <f t="shared" si="0"/>
        <v>흑갈색 털을 지닌 건강한 젖소.</v>
      </c>
    </row>
    <row r="38" spans="1:15" ht="17.25">
      <c r="D38" s="467" t="s">
        <v>5750</v>
      </c>
      <c r="E38" s="467" t="s">
        <v>5751</v>
      </c>
      <c r="O38" s="462" t="str">
        <f t="shared" si="0"/>
        <v>분홍색 무늬를 가진 우수한 검은소.</v>
      </c>
    </row>
    <row r="39" spans="1:15" ht="17.25">
      <c r="D39" s="467" t="s">
        <v>5752</v>
      </c>
      <c r="E39" s="467" t="s">
        <v>5753</v>
      </c>
      <c r="O39" s="462" t="str">
        <f t="shared" si="0"/>
        <v>검은 소들 중에서 가장 우수한 소.</v>
      </c>
    </row>
    <row r="40" spans="1:15" ht="17.25">
      <c r="D40" s="467" t="s">
        <v>5754</v>
      </c>
      <c r="E40" s="467" t="s">
        <v>5755</v>
      </c>
      <c r="O40" s="462" t="str">
        <f t="shared" si="0"/>
        <v>선명한 파란색 꽃무늬가 특징인 우수 품종 젖소.</v>
      </c>
    </row>
    <row r="41" spans="1:15" ht="17.25">
      <c r="D41" s="467" t="s">
        <v>5756</v>
      </c>
      <c r="E41" s="467" t="s">
        <v>5757</v>
      </c>
      <c r="O41" s="462" t="str">
        <f t="shared" si="0"/>
        <v>꽃무늬 젖소 중에서도 무늬가 분홍색인 우수한 젖소.</v>
      </c>
    </row>
    <row r="42" spans="1:15" ht="17.25">
      <c r="D42" s="467" t="s">
        <v>5758</v>
      </c>
      <c r="E42" s="467" t="s">
        <v>5759</v>
      </c>
      <c r="O42" s="462" t="str">
        <f t="shared" si="0"/>
        <v>꽃무늬 젖소들 중 가장 우수한 연보라색 꽃무늬 젖소.</v>
      </c>
    </row>
    <row r="43" spans="1:15" ht="17.25">
      <c r="D43" s="467" t="s">
        <v>5760</v>
      </c>
      <c r="E43" s="467" t="s">
        <v>5761</v>
      </c>
      <c r="O43" s="462" t="str">
        <f t="shared" si="0"/>
        <v>주황색 털에 흰색 빗살 무늬 털이 있는 우수한 젖소.</v>
      </c>
    </row>
    <row r="44" spans="1:15" ht="17.25">
      <c r="D44" s="467" t="s">
        <v>5762</v>
      </c>
      <c r="E44" s="467" t="s">
        <v>5763</v>
      </c>
      <c r="O44" s="462" t="str">
        <f t="shared" si="0"/>
        <v>오랫동안 험한 세상에서 생활한 강인한 젖소.</v>
      </c>
    </row>
    <row r="45" spans="1:15" ht="17.25">
      <c r="D45" s="467" t="s">
        <v>5764</v>
      </c>
      <c r="E45" s="467" t="s">
        <v>5765</v>
      </c>
      <c r="O45" s="462" t="str">
        <f t="shared" si="0"/>
        <v>마치 인형같이 생긴 포근한 젖소.</v>
      </c>
    </row>
    <row r="46" spans="1:15" ht="17.25">
      <c r="D46" s="467" t="s">
        <v>5766</v>
      </c>
      <c r="E46" s="467" t="s">
        <v>5767</v>
      </c>
      <c r="O46" s="462" t="str">
        <f t="shared" si="0"/>
        <v>거친 바다에서 살아온 젖소. 배를 모는 솜씨도 수준급이다.</v>
      </c>
    </row>
    <row r="47" spans="1:15" ht="17.25">
      <c r="D47" s="467" t="s">
        <v>5768</v>
      </c>
      <c r="E47" s="467" t="s">
        <v>5769</v>
      </c>
      <c r="O47" s="462" t="str">
        <f t="shared" si="0"/>
        <v>짜요랜드에서 예쁘기로 소문난 젖소.</v>
      </c>
    </row>
    <row r="48" spans="1:15" ht="17.25">
      <c r="D48" s="467" t="s">
        <v>5770</v>
      </c>
      <c r="E48" s="467" t="s">
        <v>5771</v>
      </c>
      <c r="O48" s="462" t="str">
        <f t="shared" si="0"/>
        <v>거친 황야에서 살아온 젖소. 왠진 모르지만 스파게티를 좋아한다.</v>
      </c>
    </row>
    <row r="49" spans="1:15" ht="17.25">
      <c r="D49" s="467" t="s">
        <v>5772</v>
      </c>
      <c r="E49" s="467" t="s">
        <v>5773</v>
      </c>
      <c r="O49" s="462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>
      <c r="D50" s="467" t="s">
        <v>5774</v>
      </c>
      <c r="E50" s="468" t="s">
        <v>5774</v>
      </c>
      <c r="O50" s="462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>
      <c r="D51" s="467" t="s">
        <v>799</v>
      </c>
      <c r="E51" s="468" t="s">
        <v>799</v>
      </c>
      <c r="O51" s="462" t="str">
        <f t="shared" si="0"/>
        <v>최고의 성능에 생산량이 조금 상승</v>
      </c>
    </row>
    <row r="52" spans="1:15" ht="17.25">
      <c r="D52" s="467" t="s">
        <v>5775</v>
      </c>
      <c r="E52" s="468" t="s">
        <v>5775</v>
      </c>
      <c r="O52" s="462" t="str">
        <f t="shared" si="0"/>
        <v>이겼소~ 이겼소~ 우리나라가 이겼소!</v>
      </c>
    </row>
    <row r="53" spans="1:15" ht="17.25">
      <c r="D53" s="467" t="s">
        <v>5776</v>
      </c>
      <c r="E53" s="468" t="s">
        <v>5776</v>
      </c>
      <c r="O53" s="462" t="str">
        <f t="shared" si="0"/>
        <v>목에 레이스를 두르고 다니는 공주병에 빠진 젖소.</v>
      </c>
    </row>
    <row r="54" spans="1:15" ht="17.25">
      <c r="D54" s="467" t="s">
        <v>5777</v>
      </c>
      <c r="E54" s="468" t="s">
        <v>5777</v>
      </c>
      <c r="O54" s="462" t="str">
        <f t="shared" si="0"/>
        <v>목에 레이스를 두르고 다니는 공주병에 빠진 주황색 젖소.</v>
      </c>
    </row>
    <row r="55" spans="1:15" ht="17.25">
      <c r="D55" s="467" t="s">
        <v>5778</v>
      </c>
      <c r="E55" s="468" t="s">
        <v>5778</v>
      </c>
      <c r="O55" s="462" t="str">
        <f t="shared" si="0"/>
        <v>지원용 기본 소</v>
      </c>
    </row>
    <row r="56" spans="1:15" ht="17.25">
      <c r="D56" s="467" t="s">
        <v>5779</v>
      </c>
      <c r="E56" s="468" t="s">
        <v>5779</v>
      </c>
      <c r="O56" s="462" t="str">
        <f t="shared" si="0"/>
        <v>목에 레이스를 두르고 다니는 중증 공주병에 빠진 보라색 젖소.</v>
      </c>
    </row>
    <row r="57" spans="1:15" ht="17.25">
      <c r="D57" s="467" t="s">
        <v>6786</v>
      </c>
      <c r="E57" s="468" t="s">
        <v>6787</v>
      </c>
      <c r="O57" s="462" t="str">
        <f t="shared" si="0"/>
        <v>자칭 패션의 리더라고 주장하는 멋부리기 좋아하는 젖소.</v>
      </c>
    </row>
    <row r="58" spans="1:15" ht="17.25">
      <c r="D58" s="467" t="s">
        <v>5782</v>
      </c>
      <c r="E58" s="468" t="s">
        <v>5782</v>
      </c>
      <c r="O58" s="462" t="str">
        <f>IF($B$1="한글",D58,IF($B$1="영어",E58,IF($B$1="일본어",F58)))</f>
        <v>자칭 패션의 리더라고 주장하는 멋부리기 좋아하는 보라색 젖소.</v>
      </c>
    </row>
    <row r="59" spans="1:15" ht="17.25">
      <c r="D59" s="467" t="s">
        <v>5783</v>
      </c>
      <c r="E59" s="468" t="s">
        <v>5783</v>
      </c>
      <c r="O59" s="462" t="str">
        <f>IF($B$1="한글",D59,IF($B$1="영어",E59,IF($B$1="일본어",F59)))</f>
        <v>자칭 패션의 리더라고 주장하는 멋부리기 좋아하는 푸른색 젖소.</v>
      </c>
    </row>
    <row r="60" spans="1:15" ht="17.25">
      <c r="D60" s="467" t="s">
        <v>6784</v>
      </c>
      <c r="E60" s="468" t="s">
        <v>6785</v>
      </c>
      <c r="O60" s="462" t="str">
        <f>IF($B$1="한글",D60,IF($B$1="영어",E60,IF($B$1="일본어",F60)))</f>
        <v>의리빼고 남는게 없다는 폭주족 젖소. 달구지를 난폭하게 몬다.</v>
      </c>
    </row>
    <row r="61" spans="1:15" ht="17.25">
      <c r="D61" s="467" t="s">
        <v>5780</v>
      </c>
      <c r="E61" s="468" t="s">
        <v>5780</v>
      </c>
      <c r="O61" s="462" t="str">
        <f t="shared" si="0"/>
        <v>의리빼고 남는게 없다는 남색 폭주족 젖소. 달구지를 거칠고 난폭하게 몬다.</v>
      </c>
    </row>
    <row r="62" spans="1:15" ht="17.25">
      <c r="D62" s="467" t="s">
        <v>5781</v>
      </c>
      <c r="E62" s="468" t="s">
        <v>5781</v>
      </c>
      <c r="O62" s="462" t="str">
        <f t="shared" si="0"/>
        <v>의리빼고 남는게 없다는 갈색 폭주족 젖소. 달구지 따위는 타지 않는다.</v>
      </c>
    </row>
    <row r="63" spans="1:15" ht="17.25">
      <c r="O63" s="462">
        <f t="shared" si="0"/>
        <v>0</v>
      </c>
    </row>
    <row r="64" spans="1:15" ht="17.25">
      <c r="A64" s="467" t="s">
        <v>863</v>
      </c>
      <c r="B64" s="467" t="s">
        <v>712</v>
      </c>
      <c r="D64" s="467" t="s">
        <v>5784</v>
      </c>
      <c r="E64" s="467" t="s">
        <v>5785</v>
      </c>
      <c r="O64" s="462" t="str">
        <f t="shared" si="0"/>
        <v>양</v>
      </c>
    </row>
    <row r="65" spans="4:15" ht="17.25">
      <c r="D65" s="467" t="s">
        <v>5786</v>
      </c>
      <c r="E65" s="467" t="s">
        <v>5787</v>
      </c>
      <c r="O65" s="462" t="str">
        <f t="shared" si="0"/>
        <v>갈색 양</v>
      </c>
    </row>
    <row r="66" spans="4:15" ht="17.25">
      <c r="D66" s="467" t="s">
        <v>5788</v>
      </c>
      <c r="E66" s="467" t="s">
        <v>5789</v>
      </c>
      <c r="O66" s="462" t="str">
        <f t="shared" si="0"/>
        <v>분홍 양</v>
      </c>
    </row>
    <row r="67" spans="4:15" ht="17.25">
      <c r="D67" s="467" t="s">
        <v>5790</v>
      </c>
      <c r="E67" s="467" t="s">
        <v>5791</v>
      </c>
      <c r="O67" s="462" t="str">
        <f t="shared" si="0"/>
        <v>검은양</v>
      </c>
    </row>
    <row r="68" spans="4:15" ht="17.25">
      <c r="D68" s="467" t="s">
        <v>5792</v>
      </c>
      <c r="E68" s="467" t="s">
        <v>5793</v>
      </c>
      <c r="O68" s="462" t="str">
        <f t="shared" si="0"/>
        <v>노란별무늬 양</v>
      </c>
    </row>
    <row r="69" spans="4:15" ht="17.25">
      <c r="D69" s="467" t="s">
        <v>5794</v>
      </c>
      <c r="E69" s="467" t="s">
        <v>5795</v>
      </c>
      <c r="O69" s="462" t="str">
        <f t="shared" ref="O69:O132" si="1">IF($B$1="한글",D69,IF($B$1="영어",E69,IF($B$1="일본어",F69)))</f>
        <v>파란별무늬 양</v>
      </c>
    </row>
    <row r="70" spans="4:15" ht="17.25">
      <c r="D70" s="467" t="s">
        <v>5796</v>
      </c>
      <c r="E70" s="467" t="s">
        <v>5797</v>
      </c>
      <c r="O70" s="462" t="str">
        <f t="shared" si="1"/>
        <v>노랑 체크무늬 양</v>
      </c>
    </row>
    <row r="71" spans="4:15" ht="17.25">
      <c r="D71" s="467" t="s">
        <v>5798</v>
      </c>
      <c r="E71" s="467" t="s">
        <v>5799</v>
      </c>
      <c r="O71" s="462" t="str">
        <f t="shared" si="1"/>
        <v>분홍 체크무늬 양</v>
      </c>
    </row>
    <row r="72" spans="4:15" ht="17.25">
      <c r="D72" s="467" t="s">
        <v>5800</v>
      </c>
      <c r="E72" s="467" t="s">
        <v>5801</v>
      </c>
      <c r="O72" s="462" t="str">
        <f t="shared" si="1"/>
        <v>하늘색 체크무늬 양</v>
      </c>
    </row>
    <row r="73" spans="4:15" ht="17.25">
      <c r="D73" s="467" t="s">
        <v>5802</v>
      </c>
      <c r="E73" s="467" t="s">
        <v>5803</v>
      </c>
      <c r="O73" s="462" t="str">
        <f t="shared" si="1"/>
        <v>봉제 인형 양</v>
      </c>
    </row>
    <row r="74" spans="4:15" ht="17.25">
      <c r="D74" s="467" t="s">
        <v>5804</v>
      </c>
      <c r="E74" s="467" t="s">
        <v>5805</v>
      </c>
      <c r="O74" s="462" t="str">
        <f t="shared" si="1"/>
        <v>늑대가죽 양</v>
      </c>
    </row>
    <row r="75" spans="4:15" ht="17.25">
      <c r="D75" s="467" t="s">
        <v>5806</v>
      </c>
      <c r="E75" s="467" t="s">
        <v>5807</v>
      </c>
      <c r="O75" s="462" t="str">
        <f t="shared" si="1"/>
        <v>시크한 검은 양</v>
      </c>
    </row>
    <row r="76" spans="4:15" ht="17.25">
      <c r="D76" s="467" t="s">
        <v>5808</v>
      </c>
      <c r="E76" s="467" t="s">
        <v>5809</v>
      </c>
      <c r="O76" s="462" t="str">
        <f t="shared" si="1"/>
        <v>얼짱 양</v>
      </c>
    </row>
    <row r="77" spans="4:15" ht="17.25">
      <c r="D77" s="467" t="s">
        <v>5810</v>
      </c>
      <c r="E77" s="467" t="s">
        <v>5811</v>
      </c>
      <c r="O77" s="462" t="str">
        <f t="shared" si="1"/>
        <v>뭉게뭉게 구름 양</v>
      </c>
    </row>
    <row r="78" spans="4:15" ht="17.25">
      <c r="D78" s="467" t="s">
        <v>5812</v>
      </c>
      <c r="E78" s="467" t="s">
        <v>5813</v>
      </c>
      <c r="O78" s="462" t="str">
        <f t="shared" si="1"/>
        <v>황금뿔 양</v>
      </c>
    </row>
    <row r="79" spans="4:15" ht="17.25">
      <c r="D79" s="467" t="s">
        <v>5814</v>
      </c>
      <c r="E79" s="467" t="s">
        <v>5815</v>
      </c>
      <c r="O79" s="462" t="str">
        <f t="shared" si="1"/>
        <v>황금털 양</v>
      </c>
    </row>
    <row r="80" spans="4:15" ht="17.25">
      <c r="D80" s="467" t="s">
        <v>5816</v>
      </c>
      <c r="E80" s="468" t="s">
        <v>5816</v>
      </c>
      <c r="O80" s="462" t="str">
        <f t="shared" si="1"/>
        <v>흑인 양</v>
      </c>
    </row>
    <row r="81" spans="1:15" ht="17.25">
      <c r="D81" s="467" t="s">
        <v>5817</v>
      </c>
      <c r="E81" s="468" t="s">
        <v>5817</v>
      </c>
      <c r="O81" s="462" t="str">
        <f t="shared" si="1"/>
        <v>별빛털 양</v>
      </c>
    </row>
    <row r="82" spans="1:15" ht="17.25">
      <c r="D82" s="467" t="s">
        <v>5818</v>
      </c>
      <c r="E82" s="468" t="s">
        <v>5818</v>
      </c>
      <c r="O82" s="462" t="str">
        <f t="shared" si="1"/>
        <v>승리한거 양!</v>
      </c>
    </row>
    <row r="83" spans="1:15" ht="17.25">
      <c r="D83" s="467" t="s">
        <v>5819</v>
      </c>
      <c r="E83" s="468" t="s">
        <v>5819</v>
      </c>
      <c r="O83" s="462" t="str">
        <f t="shared" si="1"/>
        <v>솜사탕 양</v>
      </c>
    </row>
    <row r="84" spans="1:15" ht="17.25">
      <c r="D84" s="467" t="s">
        <v>5820</v>
      </c>
      <c r="E84" s="468" t="s">
        <v>5820</v>
      </c>
      <c r="O84" s="462" t="str">
        <f t="shared" si="1"/>
        <v>분홍 솜사탕 양</v>
      </c>
    </row>
    <row r="85" spans="1:15" ht="17.25">
      <c r="D85" s="467" t="s">
        <v>5821</v>
      </c>
      <c r="E85" s="468" t="s">
        <v>5821</v>
      </c>
      <c r="O85" s="462" t="str">
        <f t="shared" si="1"/>
        <v>보라 솜사탕 양</v>
      </c>
    </row>
    <row r="86" spans="1:15" ht="17.25">
      <c r="D86" s="467" t="s">
        <v>5822</v>
      </c>
      <c r="E86" s="468" t="s">
        <v>5822</v>
      </c>
      <c r="O86" s="462" t="str">
        <f t="shared" si="1"/>
        <v>레이디 레이스 양</v>
      </c>
    </row>
    <row r="87" spans="1:15" ht="17.25">
      <c r="D87" s="467" t="s">
        <v>5824</v>
      </c>
      <c r="E87" s="468" t="s">
        <v>5824</v>
      </c>
      <c r="O87" s="462" t="str">
        <f t="shared" si="1"/>
        <v>하늘색 레이스 레이디 양</v>
      </c>
    </row>
    <row r="88" spans="1:15" ht="17.25">
      <c r="D88" s="467" t="s">
        <v>5825</v>
      </c>
      <c r="E88" s="468" t="s">
        <v>5825</v>
      </c>
      <c r="O88" s="462" t="str">
        <f t="shared" si="1"/>
        <v>연보라 레이스 레이디 양</v>
      </c>
    </row>
    <row r="89" spans="1:15" ht="17.25">
      <c r="D89" s="467" t="s">
        <v>5823</v>
      </c>
      <c r="E89" s="468" t="s">
        <v>5823</v>
      </c>
      <c r="O89" s="462" t="str">
        <f>IF($B$1="한글",D89,IF($B$1="영어",E89,IF($B$1="일본어",F89)))</f>
        <v>럭셔리 코트 양</v>
      </c>
    </row>
    <row r="90" spans="1:15" ht="17.25">
      <c r="D90" s="467" t="s">
        <v>5826</v>
      </c>
      <c r="E90" s="468" t="s">
        <v>5826</v>
      </c>
      <c r="O90" s="462" t="str">
        <f t="shared" si="1"/>
        <v>주황색 럭셔리 코트 양</v>
      </c>
    </row>
    <row r="91" spans="1:15" ht="17.25">
      <c r="D91" s="467" t="s">
        <v>5827</v>
      </c>
      <c r="E91" s="468" t="s">
        <v>5827</v>
      </c>
      <c r="O91" s="462" t="str">
        <f t="shared" si="1"/>
        <v>연보라 럭셔리 코트 양</v>
      </c>
    </row>
    <row r="92" spans="1:15" ht="17.25">
      <c r="O92" s="462">
        <f t="shared" si="1"/>
        <v>0</v>
      </c>
    </row>
    <row r="93" spans="1:15" ht="17.25">
      <c r="A93" s="467" t="s">
        <v>863</v>
      </c>
      <c r="B93" s="467" t="s">
        <v>864</v>
      </c>
      <c r="D93" s="467" t="s">
        <v>5828</v>
      </c>
      <c r="E93" s="467" t="s">
        <v>5829</v>
      </c>
      <c r="O93" s="462" t="str">
        <f t="shared" si="1"/>
        <v>평범하게 볼 수 있는 양.</v>
      </c>
    </row>
    <row r="94" spans="1:15" ht="17.25">
      <c r="D94" s="467" t="s">
        <v>5830</v>
      </c>
      <c r="E94" s="467" t="s">
        <v>5831</v>
      </c>
      <c r="O94" s="462" t="str">
        <f t="shared" si="1"/>
        <v>갈색 털을 가진 양</v>
      </c>
    </row>
    <row r="95" spans="1:15" ht="17.25">
      <c r="D95" s="467" t="s">
        <v>5832</v>
      </c>
      <c r="E95" s="467" t="s">
        <v>5833</v>
      </c>
      <c r="O95" s="462" t="str">
        <f t="shared" si="1"/>
        <v>특이한 분홍색 털을 지닌 양.</v>
      </c>
    </row>
    <row r="96" spans="1:15" ht="17.25">
      <c r="D96" s="467" t="s">
        <v>5834</v>
      </c>
      <c r="E96" s="467" t="s">
        <v>5835</v>
      </c>
      <c r="O96" s="462" t="str">
        <f t="shared" si="1"/>
        <v>온통 검은 털로 뒤덮인 양.</v>
      </c>
    </row>
    <row r="97" spans="4:15" ht="17.25">
      <c r="D97" s="467" t="s">
        <v>5836</v>
      </c>
      <c r="E97" s="467" t="s">
        <v>5837</v>
      </c>
      <c r="O97" s="462" t="str">
        <f t="shared" si="1"/>
        <v>별모양으로 노란색 털이 자란 특이한 검은 양.</v>
      </c>
    </row>
    <row r="98" spans="4:15" ht="17.25">
      <c r="D98" s="467" t="s">
        <v>5838</v>
      </c>
      <c r="E98" s="467" t="s">
        <v>5839</v>
      </c>
      <c r="O98" s="462" t="str">
        <f t="shared" si="1"/>
        <v>검은 양중 가장 우수하다고 알려진 파란 별 무늬 양.</v>
      </c>
    </row>
    <row r="99" spans="4:15" ht="17.25">
      <c r="D99" s="467" t="s">
        <v>5840</v>
      </c>
      <c r="E99" s="467" t="s">
        <v>5841</v>
      </c>
      <c r="O99" s="462" t="str">
        <f t="shared" si="1"/>
        <v>예쁜 체크 무늬를 가진 양. 종종 식탁보로 오인받는다.</v>
      </c>
    </row>
    <row r="100" spans="4:15" ht="17.25">
      <c r="D100" s="467" t="s">
        <v>5842</v>
      </c>
      <c r="E100" s="467" t="s">
        <v>5843</v>
      </c>
      <c r="O100" s="462" t="str">
        <f t="shared" si="1"/>
        <v>분홍색 체크 무늬를 가진 우수한 양.</v>
      </c>
    </row>
    <row r="101" spans="4:15" ht="17.25">
      <c r="D101" s="467" t="s">
        <v>5844</v>
      </c>
      <c r="E101" s="467" t="s">
        <v>5845</v>
      </c>
      <c r="O101" s="462" t="str">
        <f t="shared" si="1"/>
        <v>체크무늬를 가진 양들에거도 가장 우수한 하늘색 체크무늬 양.</v>
      </c>
    </row>
    <row r="102" spans="4:15" ht="17.25">
      <c r="D102" s="467" t="s">
        <v>5846</v>
      </c>
      <c r="E102" s="467" t="s">
        <v>5847</v>
      </c>
      <c r="O102" s="462" t="str">
        <f t="shared" si="1"/>
        <v>마치 인형같이 생긴 포근한 양. 바코드는 사실 찍히지 않는다.</v>
      </c>
    </row>
    <row r="103" spans="4:15" ht="17.25">
      <c r="D103" s="467" t="s">
        <v>5848</v>
      </c>
      <c r="E103" s="467" t="s">
        <v>5849</v>
      </c>
      <c r="O103" s="462" t="str">
        <f t="shared" si="1"/>
        <v>늑대로 부터 보호하기 위해 늑대 가죽을 뒤집어 씌워놓은 양. 사실 별 효과는 없다.</v>
      </c>
    </row>
    <row r="104" spans="4:15" ht="17.25">
      <c r="D104" s="467" t="s">
        <v>5850</v>
      </c>
      <c r="E104" s="467" t="s">
        <v>5851</v>
      </c>
      <c r="O104" s="462" t="str">
        <f t="shared" si="1"/>
        <v>항상 텃을 빳빳하게 유지하는 멋쟁이 양. 생김새와는 달리 신사적이다.</v>
      </c>
    </row>
    <row r="105" spans="4:15" ht="17.25">
      <c r="D105" s="467" t="s">
        <v>5852</v>
      </c>
      <c r="E105" s="467" t="s">
        <v>5853</v>
      </c>
      <c r="O105" s="462" t="str">
        <f t="shared" si="1"/>
        <v>예쁜 양 뽑기 대회에서 우승한 양으로 공주병 기질이 강하다.</v>
      </c>
    </row>
    <row r="106" spans="4:15" ht="17.25">
      <c r="D106" s="467" t="s">
        <v>5854</v>
      </c>
      <c r="E106" s="467" t="s">
        <v>5855</v>
      </c>
      <c r="O106" s="462" t="str">
        <f t="shared" si="1"/>
        <v>구름같이 생긴 포근한 털을 가진 양으로 여러마리가 모여있으면 간혹 구름떼로 오인받는다.</v>
      </c>
    </row>
    <row r="107" spans="4:15" ht="17.25">
      <c r="D107" s="467" t="s">
        <v>5856</v>
      </c>
      <c r="E107" s="467" t="s">
        <v>5857</v>
      </c>
      <c r="O107" s="462" t="str">
        <f t="shared" si="1"/>
        <v>양중에서도 강인하기로 소문난 황금색 뿔을 가진 양이다.</v>
      </c>
    </row>
    <row r="108" spans="4:15" ht="17.25">
      <c r="D108" s="467" t="s">
        <v>5858</v>
      </c>
      <c r="E108" s="467" t="s">
        <v>5859</v>
      </c>
      <c r="O108" s="462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>
      <c r="D109" s="467" t="s">
        <v>799</v>
      </c>
      <c r="E109" s="467" t="s">
        <v>799</v>
      </c>
      <c r="O109" s="462" t="str">
        <f t="shared" si="1"/>
        <v>최고의 성능에 생산량이 조금 상승</v>
      </c>
    </row>
    <row r="110" spans="4:15" ht="17.25">
      <c r="D110" s="467" t="s">
        <v>5860</v>
      </c>
      <c r="E110" s="467" t="s">
        <v>5860</v>
      </c>
      <c r="O110" s="462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>
      <c r="D111" s="467" t="s">
        <v>5861</v>
      </c>
      <c r="E111" s="467" t="s">
        <v>5861</v>
      </c>
      <c r="O111" s="462" t="str">
        <f t="shared" si="1"/>
        <v>우리나라가 또 이긴거양? 그런거양?</v>
      </c>
    </row>
    <row r="112" spans="4:15" ht="17.25">
      <c r="D112" s="467" t="s">
        <v>5862</v>
      </c>
      <c r="E112" s="467" t="s">
        <v>5862</v>
      </c>
      <c r="O112" s="462" t="str">
        <f t="shared" si="1"/>
        <v>달콤한 털을 만들어 내는 양. 사과맛이 난다고 한다!</v>
      </c>
    </row>
    <row r="113" spans="1:15" ht="17.25">
      <c r="D113" s="467" t="s">
        <v>5863</v>
      </c>
      <c r="E113" s="467" t="s">
        <v>5863</v>
      </c>
      <c r="O113" s="462" t="str">
        <f t="shared" si="1"/>
        <v>달콤한 털을 만들어 내는 양. 딸기맛이 난다고 한다!</v>
      </c>
    </row>
    <row r="114" spans="1:15" ht="17.25">
      <c r="D114" s="467" t="s">
        <v>5864</v>
      </c>
      <c r="E114" s="467" t="s">
        <v>5864</v>
      </c>
      <c r="O114" s="462" t="str">
        <f t="shared" si="1"/>
        <v>달콤한 털을 만들어 내는 양. 포도맛이 난다고 한다!</v>
      </c>
    </row>
    <row r="115" spans="1:15" ht="17.25">
      <c r="D115" s="467" t="s">
        <v>5865</v>
      </c>
      <c r="E115" s="467" t="s">
        <v>5865</v>
      </c>
      <c r="O115" s="462" t="str">
        <f t="shared" si="1"/>
        <v>귀여운 외모로 꽃단장을 즐기는 양이다. 매끄러운 털이 최고!</v>
      </c>
    </row>
    <row r="116" spans="1:15" ht="17.25">
      <c r="D116" s="467" t="s">
        <v>5867</v>
      </c>
      <c r="E116" s="467" t="s">
        <v>5867</v>
      </c>
      <c r="O116" s="462" t="str">
        <f>IF($B$1="한글",D116,IF($B$1="영어",E116,IF($B$1="일본어",F116)))</f>
        <v>귀여운 외모로 꽃단장을 즐기는 하늘색 양이다. 매끄러운 털이 최고!</v>
      </c>
    </row>
    <row r="117" spans="1:15" ht="17.25">
      <c r="D117" s="467" t="s">
        <v>5868</v>
      </c>
      <c r="E117" s="467" t="s">
        <v>5868</v>
      </c>
      <c r="O117" s="462" t="str">
        <f>IF($B$1="한글",D117,IF($B$1="영어",E117,IF($B$1="일본어",F117)))</f>
        <v>귀여운 외모로 꽃단장을 즐기는 연보라색 양이다. 매끄러운 털이 최고!</v>
      </c>
    </row>
    <row r="118" spans="1:15" ht="17.25">
      <c r="D118" s="467" t="s">
        <v>5866</v>
      </c>
      <c r="E118" s="467" t="s">
        <v>5866</v>
      </c>
      <c r="O118" s="462" t="str">
        <f t="shared" si="1"/>
        <v>항상 폭신한 털코트를 입는 양. 언제나 코트를 깔끔하게 관리한다.</v>
      </c>
    </row>
    <row r="119" spans="1:15" ht="17.25">
      <c r="D119" s="467" t="s">
        <v>5869</v>
      </c>
      <c r="E119" s="467" t="s">
        <v>5869</v>
      </c>
      <c r="O119" s="462" t="str">
        <f t="shared" si="1"/>
        <v>항상 폭신한 주황색 털코트를 입는 양. 코트가 한층 부드럽고 따뜻하다.</v>
      </c>
    </row>
    <row r="120" spans="1:15" ht="17.25">
      <c r="D120" s="467" t="s">
        <v>5870</v>
      </c>
      <c r="E120" s="467" t="s">
        <v>5870</v>
      </c>
      <c r="O120" s="462" t="str">
        <f t="shared" si="1"/>
        <v>항상 폭신한 연보라 털코트를 입는 양. 최고 품질을 자랑하는 털 코트를 입는다.</v>
      </c>
    </row>
    <row r="121" spans="1:15" ht="17.25">
      <c r="O121" s="462">
        <f t="shared" si="1"/>
        <v>0</v>
      </c>
    </row>
    <row r="122" spans="1:15" ht="17.25">
      <c r="A122" s="467" t="s">
        <v>863</v>
      </c>
      <c r="B122" s="467" t="s">
        <v>712</v>
      </c>
      <c r="D122" s="467" t="s">
        <v>5871</v>
      </c>
      <c r="E122" s="467" t="s">
        <v>5872</v>
      </c>
      <c r="O122" s="462" t="str">
        <f t="shared" si="1"/>
        <v>산양</v>
      </c>
    </row>
    <row r="123" spans="1:15" ht="17.25">
      <c r="D123" s="467" t="s">
        <v>5873</v>
      </c>
      <c r="E123" s="467" t="s">
        <v>5874</v>
      </c>
      <c r="O123" s="462" t="str">
        <f t="shared" si="1"/>
        <v>갈색 산양</v>
      </c>
    </row>
    <row r="124" spans="1:15" ht="17.25">
      <c r="D124" s="467" t="s">
        <v>5875</v>
      </c>
      <c r="E124" s="467" t="s">
        <v>5876</v>
      </c>
      <c r="O124" s="462" t="str">
        <f t="shared" si="1"/>
        <v>분홍 산양</v>
      </c>
    </row>
    <row r="125" spans="1:15" ht="17.25">
      <c r="D125" s="467" t="s">
        <v>5877</v>
      </c>
      <c r="E125" s="467" t="s">
        <v>5878</v>
      </c>
      <c r="O125" s="462" t="str">
        <f t="shared" si="1"/>
        <v>검은 산양</v>
      </c>
    </row>
    <row r="126" spans="1:15" ht="17.25">
      <c r="D126" s="467" t="s">
        <v>5879</v>
      </c>
      <c r="E126" s="467" t="s">
        <v>5880</v>
      </c>
      <c r="O126" s="462" t="str">
        <f t="shared" si="1"/>
        <v>하얀 점박이 산양</v>
      </c>
    </row>
    <row r="127" spans="1:15" ht="17.25">
      <c r="D127" s="467" t="s">
        <v>5881</v>
      </c>
      <c r="E127" s="467" t="s">
        <v>5882</v>
      </c>
      <c r="O127" s="462" t="str">
        <f t="shared" si="1"/>
        <v>노랑 점박이 산양</v>
      </c>
    </row>
    <row r="128" spans="1:15" ht="17.25">
      <c r="D128" s="467" t="s">
        <v>5883</v>
      </c>
      <c r="E128" s="467" t="s">
        <v>5884</v>
      </c>
      <c r="O128" s="462" t="str">
        <f t="shared" si="1"/>
        <v>하늘색 러블리 산양</v>
      </c>
    </row>
    <row r="129" spans="4:15" ht="17.25">
      <c r="D129" s="467" t="s">
        <v>5885</v>
      </c>
      <c r="E129" s="467" t="s">
        <v>5886</v>
      </c>
      <c r="O129" s="462" t="str">
        <f t="shared" si="1"/>
        <v>분홍 러블리 산양</v>
      </c>
    </row>
    <row r="130" spans="4:15" ht="17.25">
      <c r="D130" s="467" t="s">
        <v>5887</v>
      </c>
      <c r="E130" s="467" t="s">
        <v>5888</v>
      </c>
      <c r="O130" s="462" t="str">
        <f t="shared" si="1"/>
        <v>보라 러블리 산양</v>
      </c>
    </row>
    <row r="131" spans="4:15" ht="17.25">
      <c r="D131" s="467" t="s">
        <v>5889</v>
      </c>
      <c r="E131" s="467" t="s">
        <v>5890</v>
      </c>
      <c r="O131" s="462" t="str">
        <f t="shared" si="1"/>
        <v>봉제 인형 산양</v>
      </c>
    </row>
    <row r="132" spans="4:15" ht="17.25">
      <c r="D132" s="467" t="s">
        <v>5891</v>
      </c>
      <c r="E132" s="467" t="s">
        <v>5892</v>
      </c>
      <c r="O132" s="462" t="str">
        <f t="shared" si="1"/>
        <v>빵봉투 산양</v>
      </c>
    </row>
    <row r="133" spans="4:15" ht="17.25">
      <c r="D133" s="467" t="s">
        <v>5893</v>
      </c>
      <c r="E133" s="467" t="s">
        <v>5894</v>
      </c>
      <c r="O133" s="462" t="str">
        <f t="shared" ref="O133:O196" si="2">IF($B$1="한글",D133,IF($B$1="영어",E133,IF($B$1="일본어",F133)))</f>
        <v>팔랑팔랑 산양</v>
      </c>
    </row>
    <row r="134" spans="4:15" ht="17.25">
      <c r="D134" s="467" t="s">
        <v>5895</v>
      </c>
      <c r="E134" s="467" t="s">
        <v>5896</v>
      </c>
      <c r="O134" s="462" t="str">
        <f t="shared" si="2"/>
        <v>루돌프 산양</v>
      </c>
    </row>
    <row r="135" spans="4:15" ht="17.25">
      <c r="D135" s="467" t="s">
        <v>5897</v>
      </c>
      <c r="E135" s="467" t="s">
        <v>5898</v>
      </c>
      <c r="O135" s="462" t="str">
        <f t="shared" si="2"/>
        <v>얼짱 산양</v>
      </c>
    </row>
    <row r="136" spans="4:15" ht="17.25">
      <c r="D136" s="467" t="s">
        <v>5899</v>
      </c>
      <c r="E136" s="467" t="s">
        <v>5900</v>
      </c>
      <c r="O136" s="462" t="str">
        <f t="shared" si="2"/>
        <v>조로 산양</v>
      </c>
    </row>
    <row r="137" spans="4:15" ht="17.25">
      <c r="D137" s="467" t="s">
        <v>5901</v>
      </c>
      <c r="E137" s="467" t="s">
        <v>5902</v>
      </c>
      <c r="O137" s="462" t="str">
        <f t="shared" si="2"/>
        <v>얼음뿔 산양</v>
      </c>
    </row>
    <row r="138" spans="4:15" ht="17.25">
      <c r="D138" s="467" t="s">
        <v>5903</v>
      </c>
      <c r="E138" s="468" t="s">
        <v>5903</v>
      </c>
      <c r="O138" s="462" t="str">
        <f t="shared" si="2"/>
        <v>머플러핏산양</v>
      </c>
    </row>
    <row r="139" spans="4:15" ht="17.25">
      <c r="D139" s="467" t="s">
        <v>5904</v>
      </c>
      <c r="E139" s="468" t="s">
        <v>5904</v>
      </c>
      <c r="O139" s="462" t="str">
        <f t="shared" si="2"/>
        <v>방울방울 산양</v>
      </c>
    </row>
    <row r="140" spans="4:15" ht="17.25">
      <c r="D140" s="467" t="s">
        <v>5905</v>
      </c>
      <c r="E140" s="468" t="s">
        <v>5905</v>
      </c>
      <c r="O140" s="462" t="str">
        <f t="shared" si="2"/>
        <v>또 이겼 산양~</v>
      </c>
    </row>
    <row r="141" spans="4:15" ht="17.25">
      <c r="D141" s="467" t="s">
        <v>5906</v>
      </c>
      <c r="E141" s="468" t="s">
        <v>5906</v>
      </c>
      <c r="O141" s="462" t="str">
        <f t="shared" si="2"/>
        <v>후드 산양</v>
      </c>
    </row>
    <row r="142" spans="4:15" ht="17.25">
      <c r="D142" s="467" t="s">
        <v>5907</v>
      </c>
      <c r="E142" s="468" t="s">
        <v>5907</v>
      </c>
      <c r="O142" s="462" t="str">
        <f t="shared" si="2"/>
        <v>노란 후드 산양</v>
      </c>
    </row>
    <row r="143" spans="4:15" ht="17.25">
      <c r="D143" s="467" t="s">
        <v>5908</v>
      </c>
      <c r="E143" s="468" t="s">
        <v>5908</v>
      </c>
      <c r="O143" s="462" t="str">
        <f t="shared" si="2"/>
        <v>파란 후드 산양</v>
      </c>
    </row>
    <row r="144" spans="4:15" ht="17.25">
      <c r="D144" s="467" t="s">
        <v>5909</v>
      </c>
      <c r="E144" s="468" t="s">
        <v>5909</v>
      </c>
      <c r="O144" s="462" t="str">
        <f t="shared" si="2"/>
        <v>거친털 산양</v>
      </c>
    </row>
    <row r="145" spans="1:15" ht="17.25">
      <c r="D145" s="467" t="s">
        <v>5911</v>
      </c>
      <c r="E145" s="468" t="s">
        <v>5911</v>
      </c>
      <c r="O145" s="462" t="str">
        <f t="shared" si="2"/>
        <v>노란털 거친털 산양</v>
      </c>
    </row>
    <row r="146" spans="1:15" ht="17.25">
      <c r="D146" s="467" t="s">
        <v>5912</v>
      </c>
      <c r="E146" s="468" t="s">
        <v>5912</v>
      </c>
      <c r="O146" s="462" t="str">
        <f t="shared" si="2"/>
        <v>푸른털 거친털 산양</v>
      </c>
    </row>
    <row r="147" spans="1:15" ht="17.25">
      <c r="D147" s="467" t="s">
        <v>5910</v>
      </c>
      <c r="E147" s="468" t="s">
        <v>5910</v>
      </c>
      <c r="O147" s="462" t="str">
        <f>IF($B$1="한글",D147,IF($B$1="영어",E147,IF($B$1="일본어",F147)))</f>
        <v>불꽃털 산양</v>
      </c>
    </row>
    <row r="148" spans="1:15" ht="17.25">
      <c r="D148" s="467" t="s">
        <v>5913</v>
      </c>
      <c r="E148" s="468" t="s">
        <v>5913</v>
      </c>
      <c r="O148" s="462" t="str">
        <f t="shared" si="2"/>
        <v>푸른색 불꽃털 산양</v>
      </c>
    </row>
    <row r="149" spans="1:15" ht="17.25">
      <c r="D149" s="467" t="s">
        <v>5914</v>
      </c>
      <c r="E149" s="468" t="s">
        <v>5914</v>
      </c>
      <c r="O149" s="462" t="str">
        <f t="shared" si="2"/>
        <v>초록색 불꽃털 산양</v>
      </c>
    </row>
    <row r="150" spans="1:15" ht="17.25">
      <c r="O150" s="462">
        <f t="shared" si="2"/>
        <v>0</v>
      </c>
    </row>
    <row r="151" spans="1:15" ht="17.25">
      <c r="A151" s="467" t="s">
        <v>863</v>
      </c>
      <c r="B151" s="467" t="s">
        <v>864</v>
      </c>
      <c r="D151" s="467" t="s">
        <v>5915</v>
      </c>
      <c r="E151" s="467" t="s">
        <v>5916</v>
      </c>
      <c r="O151" s="462" t="str">
        <f t="shared" si="2"/>
        <v>산악지대에서 볼 수 있는 평범한 산양.</v>
      </c>
    </row>
    <row r="152" spans="1:15" ht="17.25">
      <c r="D152" s="467" t="s">
        <v>5917</v>
      </c>
      <c r="E152" s="467" t="s">
        <v>5918</v>
      </c>
      <c r="O152" s="462" t="str">
        <f t="shared" si="2"/>
        <v>갈색 털을 가진 평범한 산양.</v>
      </c>
    </row>
    <row r="153" spans="1:15" ht="17.25">
      <c r="D153" s="467" t="s">
        <v>5919</v>
      </c>
      <c r="E153" s="467" t="s">
        <v>5920</v>
      </c>
      <c r="O153" s="462" t="str">
        <f t="shared" si="2"/>
        <v>특이한 분홍색 털을 가진 산양.</v>
      </c>
    </row>
    <row r="154" spans="1:15" ht="17.25">
      <c r="D154" s="467" t="s">
        <v>5921</v>
      </c>
      <c r="E154" s="467" t="s">
        <v>5922</v>
      </c>
      <c r="O154" s="462" t="str">
        <f t="shared" si="2"/>
        <v>흑염소로 오인받는 일이 잦은 검은색 산양.</v>
      </c>
    </row>
    <row r="155" spans="1:15" ht="17.25">
      <c r="D155" s="467" t="s">
        <v>5923</v>
      </c>
      <c r="E155" s="467" t="s">
        <v>5924</v>
      </c>
      <c r="O155" s="462" t="str">
        <f t="shared" si="2"/>
        <v>흰색 점박이 무늬를 가진 검은 산양.</v>
      </c>
    </row>
    <row r="156" spans="1:15" ht="17.25">
      <c r="D156" s="467" t="s">
        <v>5925</v>
      </c>
      <c r="E156" s="467" t="s">
        <v>5926</v>
      </c>
      <c r="O156" s="462" t="str">
        <f t="shared" si="2"/>
        <v>노란색 점박이 무늬를 가진 우수한 검은 산양.</v>
      </c>
    </row>
    <row r="157" spans="1:15" ht="17.25">
      <c r="D157" s="467" t="s">
        <v>5927</v>
      </c>
      <c r="E157" s="467" t="s">
        <v>5928</v>
      </c>
      <c r="O157" s="462" t="str">
        <f t="shared" si="2"/>
        <v>하늘색 하트무늬가 들어간 산양.</v>
      </c>
    </row>
    <row r="158" spans="1:15" ht="17.25">
      <c r="D158" s="467" t="s">
        <v>5929</v>
      </c>
      <c r="E158" s="467" t="s">
        <v>5930</v>
      </c>
      <c r="O158" s="462" t="str">
        <f t="shared" si="2"/>
        <v>분홍빛 하트무늬가 들어간 산양으로 인기가 높다.</v>
      </c>
    </row>
    <row r="159" spans="1:15" ht="17.25">
      <c r="D159" s="467" t="s">
        <v>5931</v>
      </c>
      <c r="E159" s="467" t="s">
        <v>5932</v>
      </c>
      <c r="O159" s="462" t="str">
        <f t="shared" si="2"/>
        <v>하트무늬 산양중 가장 우수한 품질을 가진 산양.</v>
      </c>
    </row>
    <row r="160" spans="1:15" ht="17.25">
      <c r="D160" s="467" t="s">
        <v>5933</v>
      </c>
      <c r="E160" s="467" t="s">
        <v>5934</v>
      </c>
      <c r="O160" s="462" t="str">
        <f t="shared" si="2"/>
        <v>인형같이 생긴 외형으로 인기가 높은 산양.</v>
      </c>
    </row>
    <row r="161" spans="4:15" ht="17.25">
      <c r="D161" s="467" t="s">
        <v>5935</v>
      </c>
      <c r="E161" s="467" t="s">
        <v>5936</v>
      </c>
      <c r="O161" s="462" t="str">
        <f t="shared" si="2"/>
        <v>빵봉투를 뒤집어 쓰고 다니는 양. 종이 봉투를 먹다가 뒤집어 쓰고 못벗는게 아닌가 생각된다.</v>
      </c>
    </row>
    <row r="162" spans="4:15" ht="17.25">
      <c r="D162" s="467" t="s">
        <v>5937</v>
      </c>
      <c r="E162" s="467" t="s">
        <v>5938</v>
      </c>
      <c r="O162" s="462" t="str">
        <f t="shared" si="2"/>
        <v>부드럽고 넓직한 귀를 가진 순한 산양. 넓은 귀가 포근하다.</v>
      </c>
    </row>
    <row r="163" spans="4:15" ht="17.25">
      <c r="D163" s="467" t="s">
        <v>5939</v>
      </c>
      <c r="E163" s="467" t="s">
        <v>5940</v>
      </c>
      <c r="O163" s="462" t="str">
        <f t="shared" si="2"/>
        <v>썰매를 끌기에는 작지만 붉게 빛나는 코가 특이한 산양. 산타와 함께 자랐다는 소문이 있다.</v>
      </c>
    </row>
    <row r="164" spans="4:15" ht="17.25">
      <c r="D164" s="467" t="s">
        <v>5941</v>
      </c>
      <c r="E164" s="467" t="s">
        <v>5942</v>
      </c>
      <c r="O164" s="462" t="str">
        <f t="shared" si="2"/>
        <v>귀엽고 머리까지 좋은 산양. 친절하기까지 하다.</v>
      </c>
    </row>
    <row r="165" spans="4:15" ht="17.25">
      <c r="D165" s="467" t="s">
        <v>5943</v>
      </c>
      <c r="E165" s="467" t="s">
        <v>5944</v>
      </c>
      <c r="O165" s="462" t="str">
        <f t="shared" si="2"/>
        <v>항상 망토와 두건을 차고다니는 산양. 정의로우면서 산양유가 신선하기 까지 하다.</v>
      </c>
    </row>
    <row r="166" spans="4:15" ht="17.25">
      <c r="D166" s="467" t="s">
        <v>5945</v>
      </c>
      <c r="E166" s="467" t="s">
        <v>5946</v>
      </c>
      <c r="O166" s="462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>
      <c r="D167" s="467" t="s">
        <v>799</v>
      </c>
      <c r="E167" s="468" t="s">
        <v>799</v>
      </c>
      <c r="O167" s="462" t="str">
        <f t="shared" si="2"/>
        <v>최고의 성능에 생산량이 조금 상승</v>
      </c>
    </row>
    <row r="168" spans="4:15" ht="17.25">
      <c r="D168" s="467" t="s">
        <v>5947</v>
      </c>
      <c r="E168" s="468" t="s">
        <v>5947</v>
      </c>
      <c r="O168" s="462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>
      <c r="D169" s="467" t="s">
        <v>5948</v>
      </c>
      <c r="E169" s="468" t="s">
        <v>5948</v>
      </c>
      <c r="O169" s="462" t="str">
        <f t="shared" si="2"/>
        <v>또~ 또~ 우리나라가 이겼 산양~</v>
      </c>
    </row>
    <row r="170" spans="4:15" ht="17.25">
      <c r="D170" s="467" t="s">
        <v>5949</v>
      </c>
      <c r="E170" s="468" t="s">
        <v>5949</v>
      </c>
      <c r="O170" s="462" t="str">
        <f t="shared" si="2"/>
        <v>후드 점퍼를 입고다니는 멋쟁이 산양. 항상 말썽을 일으킨다.</v>
      </c>
    </row>
    <row r="171" spans="4:15" ht="17.25">
      <c r="D171" s="467" t="s">
        <v>5950</v>
      </c>
      <c r="E171" s="468" t="s">
        <v>5950</v>
      </c>
      <c r="O171" s="462" t="str">
        <f t="shared" si="2"/>
        <v>노란색 후드 점퍼를 입고다니는 멋쟁이 산양.</v>
      </c>
    </row>
    <row r="172" spans="4:15" ht="17.25">
      <c r="D172" s="467" t="s">
        <v>5951</v>
      </c>
      <c r="E172" s="468" t="s">
        <v>5951</v>
      </c>
      <c r="O172" s="462" t="str">
        <f t="shared" si="2"/>
        <v>파란색 후드 점퍼를 입고다니는 멋쟁이 산양.</v>
      </c>
    </row>
    <row r="173" spans="4:15" ht="17.25">
      <c r="D173" s="467" t="s">
        <v>5952</v>
      </c>
      <c r="E173" s="468" t="s">
        <v>5952</v>
      </c>
      <c r="O173" s="462" t="str">
        <f t="shared" si="2"/>
        <v>거칠고 야성적인 털을 자랑하는 산양.</v>
      </c>
    </row>
    <row r="174" spans="4:15" ht="17.25">
      <c r="D174" s="467" t="s">
        <v>5954</v>
      </c>
      <c r="E174" s="468" t="s">
        <v>5954</v>
      </c>
      <c r="O174" s="462" t="str">
        <f>IF($B$1="한글",D174,IF($B$1="영어",E174,IF($B$1="일본어",F174)))</f>
        <v>거칠고 야성적인 노란색 털을 자랑하는 산양.</v>
      </c>
    </row>
    <row r="175" spans="4:15" ht="17.25">
      <c r="D175" s="467" t="s">
        <v>5955</v>
      </c>
      <c r="E175" s="468" t="s">
        <v>5955</v>
      </c>
      <c r="O175" s="462" t="str">
        <f>IF($B$1="한글",D175,IF($B$1="영어",E175,IF($B$1="일본어",F175)))</f>
        <v>거칠고 야성적인 푸른색 털을 자랑하는 산양.</v>
      </c>
    </row>
    <row r="176" spans="4:15" ht="17.25">
      <c r="D176" s="467" t="s">
        <v>5953</v>
      </c>
      <c r="E176" s="468" t="s">
        <v>5953</v>
      </c>
      <c r="O176" s="462" t="str">
        <f t="shared" si="2"/>
        <v>마치 불꽃처럼 일렁이는 털을 가진 야생 산양이다. 뜨겁지는 않다.</v>
      </c>
    </row>
    <row r="177" spans="1:15" ht="17.25">
      <c r="D177" s="467" t="s">
        <v>5956</v>
      </c>
      <c r="E177" s="468" t="s">
        <v>5956</v>
      </c>
      <c r="O177" s="462" t="str">
        <f t="shared" si="2"/>
        <v>마치 불꽃처럼 일렁이는 푸른색 털을 가진 야생 산양이다. 가스불 같은데?</v>
      </c>
    </row>
    <row r="178" spans="1:15" ht="17.25">
      <c r="D178" s="467" t="s">
        <v>5957</v>
      </c>
      <c r="E178" s="468" t="s">
        <v>5957</v>
      </c>
      <c r="O178" s="462" t="str">
        <f t="shared" si="2"/>
        <v>마치 불꽃처럼 일렁이는 녹색 털을 가진 야생 산양이다. 웬지 위험해 보인다…</v>
      </c>
    </row>
    <row r="179" spans="1:15" ht="17.25">
      <c r="O179" s="462">
        <f t="shared" si="2"/>
        <v>0</v>
      </c>
    </row>
    <row r="180" spans="1:15" ht="17.25">
      <c r="A180" s="467" t="s">
        <v>5958</v>
      </c>
      <c r="B180" s="467" t="s">
        <v>712</v>
      </c>
      <c r="D180" s="467" t="s">
        <v>5959</v>
      </c>
      <c r="E180" s="467" t="s">
        <v>5960</v>
      </c>
      <c r="O180" s="462" t="str">
        <f t="shared" si="2"/>
        <v>채소 씨앗</v>
      </c>
    </row>
    <row r="181" spans="1:15" ht="17.25">
      <c r="D181" s="467" t="s">
        <v>5961</v>
      </c>
      <c r="E181" s="467" t="s">
        <v>5962</v>
      </c>
      <c r="O181" s="462" t="str">
        <f t="shared" si="2"/>
        <v>하트 씨앗</v>
      </c>
    </row>
    <row r="182" spans="1:15" ht="17.25">
      <c r="D182" s="467" t="s">
        <v>5963</v>
      </c>
      <c r="E182" s="467" t="s">
        <v>5964</v>
      </c>
      <c r="O182" s="462" t="str">
        <f t="shared" si="2"/>
        <v>옥수수 씨앗</v>
      </c>
    </row>
    <row r="183" spans="1:15" ht="17.25">
      <c r="D183" s="467" t="s">
        <v>5965</v>
      </c>
      <c r="E183" s="467" t="s">
        <v>5966</v>
      </c>
      <c r="O183" s="462" t="str">
        <f t="shared" si="2"/>
        <v>귀리 씨앗</v>
      </c>
    </row>
    <row r="184" spans="1:15" ht="17.25">
      <c r="D184" s="467" t="s">
        <v>5967</v>
      </c>
      <c r="E184" s="467" t="s">
        <v>5968</v>
      </c>
      <c r="O184" s="462" t="str">
        <f t="shared" si="2"/>
        <v>호박 씨앗</v>
      </c>
    </row>
    <row r="185" spans="1:15" ht="17.25">
      <c r="D185" s="467" t="s">
        <v>5969</v>
      </c>
      <c r="E185" s="467" t="s">
        <v>5970</v>
      </c>
      <c r="O185" s="462" t="str">
        <f t="shared" si="2"/>
        <v>고구마 씨앗</v>
      </c>
    </row>
    <row r="186" spans="1:15" ht="17.25">
      <c r="D186" s="467" t="s">
        <v>5971</v>
      </c>
      <c r="E186" s="468" t="s">
        <v>5971</v>
      </c>
      <c r="O186" s="462" t="str">
        <f t="shared" si="2"/>
        <v>회복 씨앗</v>
      </c>
    </row>
    <row r="187" spans="1:15" ht="17.25">
      <c r="D187" s="467" t="s">
        <v>5972</v>
      </c>
      <c r="E187" s="468" t="s">
        <v>5972</v>
      </c>
      <c r="O187" s="462" t="str">
        <f t="shared" si="2"/>
        <v>촉진제 씨앗</v>
      </c>
    </row>
    <row r="188" spans="1:15" ht="17.25">
      <c r="D188" s="467" t="s">
        <v>5973</v>
      </c>
      <c r="E188" s="468" t="s">
        <v>5973</v>
      </c>
      <c r="O188" s="462" t="str">
        <f t="shared" si="2"/>
        <v>큰박 씨앗</v>
      </c>
    </row>
    <row r="189" spans="1:15" ht="17.25">
      <c r="O189" s="462">
        <f t="shared" si="2"/>
        <v>0</v>
      </c>
    </row>
    <row r="190" spans="1:15" ht="17.25">
      <c r="A190" s="467" t="s">
        <v>5958</v>
      </c>
      <c r="B190" s="467" t="s">
        <v>864</v>
      </c>
      <c r="D190" s="467" t="s">
        <v>5974</v>
      </c>
      <c r="E190" s="467" t="s">
        <v>5975</v>
      </c>
      <c r="O190" s="462" t="str">
        <f t="shared" si="2"/>
        <v>가축에게 줄 건초생산</v>
      </c>
    </row>
    <row r="191" spans="1:15" ht="17.25">
      <c r="D191" s="467" t="s">
        <v>5976</v>
      </c>
      <c r="E191" s="467" t="s">
        <v>5977</v>
      </c>
      <c r="O191" s="462" t="str">
        <f t="shared" si="2"/>
        <v>교배에 사용될 하트 생산</v>
      </c>
    </row>
    <row r="192" spans="1:15" ht="17.25">
      <c r="D192" s="467" t="s">
        <v>5974</v>
      </c>
      <c r="E192" s="467" t="s">
        <v>5975</v>
      </c>
      <c r="O192" s="462" t="str">
        <f t="shared" si="2"/>
        <v>가축에게 줄 건초생산</v>
      </c>
    </row>
    <row r="193" spans="1:15" ht="17.25">
      <c r="D193" s="467" t="s">
        <v>5974</v>
      </c>
      <c r="E193" s="467" t="s">
        <v>5975</v>
      </c>
      <c r="O193" s="462" t="str">
        <f t="shared" si="2"/>
        <v>가축에게 줄 건초생산</v>
      </c>
    </row>
    <row r="194" spans="1:15" ht="17.25">
      <c r="D194" s="467" t="s">
        <v>5974</v>
      </c>
      <c r="E194" s="467" t="s">
        <v>5975</v>
      </c>
      <c r="O194" s="462" t="str">
        <f t="shared" si="2"/>
        <v>가축에게 줄 건초생산</v>
      </c>
    </row>
    <row r="195" spans="1:15" ht="17.25">
      <c r="D195" s="467" t="s">
        <v>5974</v>
      </c>
      <c r="E195" s="467" t="s">
        <v>5975</v>
      </c>
      <c r="O195" s="462" t="str">
        <f t="shared" si="2"/>
        <v>가축에게 줄 건초생산</v>
      </c>
    </row>
    <row r="196" spans="1:15" ht="17.25">
      <c r="D196" s="467" t="s">
        <v>5978</v>
      </c>
      <c r="E196" s="468" t="s">
        <v>5978</v>
      </c>
      <c r="O196" s="462" t="str">
        <f t="shared" si="2"/>
        <v>가축회복에 쓸 회복제 생산</v>
      </c>
    </row>
    <row r="197" spans="1:15" ht="17.25">
      <c r="D197" s="467" t="s">
        <v>5979</v>
      </c>
      <c r="E197" s="468" t="s">
        <v>5979</v>
      </c>
      <c r="O197" s="462" t="str">
        <f t="shared" ref="O197:O260" si="3">IF($B$1="한글",D197,IF($B$1="영어",E197,IF($B$1="일본어",F197)))</f>
        <v>가축촉진에 쓸 촉진제 생산</v>
      </c>
    </row>
    <row r="198" spans="1:15" ht="17.25">
      <c r="D198" s="467" t="s">
        <v>5974</v>
      </c>
      <c r="E198" s="467" t="s">
        <v>5975</v>
      </c>
      <c r="O198" s="462" t="str">
        <f t="shared" si="3"/>
        <v>가축에게 줄 건초생산</v>
      </c>
    </row>
    <row r="199" spans="1:15" ht="17.25">
      <c r="O199" s="462">
        <f t="shared" si="3"/>
        <v>0</v>
      </c>
    </row>
    <row r="200" spans="1:15" ht="17.25">
      <c r="A200" s="467" t="s">
        <v>5958</v>
      </c>
      <c r="B200" s="467" t="s">
        <v>712</v>
      </c>
      <c r="D200" s="467" t="s">
        <v>5980</v>
      </c>
      <c r="E200" s="467" t="s">
        <v>5981</v>
      </c>
      <c r="O200" s="462" t="str">
        <f t="shared" si="3"/>
        <v>낡은 공포탄</v>
      </c>
    </row>
    <row r="201" spans="1:15" ht="17.25">
      <c r="D201" s="467" t="s">
        <v>5982</v>
      </c>
      <c r="E201" s="467" t="s">
        <v>5983</v>
      </c>
      <c r="O201" s="462" t="str">
        <f t="shared" si="3"/>
        <v>늑대용 공포탄</v>
      </c>
    </row>
    <row r="202" spans="1:15" ht="17.25">
      <c r="D202" s="467" t="s">
        <v>2861</v>
      </c>
      <c r="E202" s="467" t="s">
        <v>5984</v>
      </c>
      <c r="O202" s="462" t="str">
        <f t="shared" si="3"/>
        <v>특수탄</v>
      </c>
    </row>
    <row r="203" spans="1:15" ht="17.25">
      <c r="D203" s="467" t="s">
        <v>2853</v>
      </c>
      <c r="E203" s="467" t="s">
        <v>5985</v>
      </c>
      <c r="O203" s="462" t="str">
        <f t="shared" si="3"/>
        <v>특수탄 패키지 (5개)</v>
      </c>
    </row>
    <row r="204" spans="1:15" ht="17.25">
      <c r="D204" s="467" t="s">
        <v>2854</v>
      </c>
      <c r="E204" s="467" t="s">
        <v>5986</v>
      </c>
      <c r="O204" s="462" t="str">
        <f t="shared" si="3"/>
        <v>특수탄 패키지 (10개)</v>
      </c>
    </row>
    <row r="205" spans="1:15" ht="17.25">
      <c r="D205" s="467" t="s">
        <v>2855</v>
      </c>
      <c r="E205" s="467" t="s">
        <v>5987</v>
      </c>
      <c r="O205" s="462" t="str">
        <f t="shared" si="3"/>
        <v>특수탄 패키지 (15개)</v>
      </c>
    </row>
    <row r="206" spans="1:15" ht="17.25">
      <c r="D206" s="467" t="s">
        <v>2856</v>
      </c>
      <c r="E206" s="467" t="s">
        <v>5988</v>
      </c>
      <c r="O206" s="462" t="str">
        <f t="shared" si="3"/>
        <v>특수탄 패키지 (20개)</v>
      </c>
    </row>
    <row r="207" spans="1:15" ht="17.25">
      <c r="D207" s="467" t="s">
        <v>2857</v>
      </c>
      <c r="E207" s="467" t="s">
        <v>5989</v>
      </c>
      <c r="O207" s="462" t="str">
        <f t="shared" si="3"/>
        <v>특수탄 패키지 (25개)</v>
      </c>
    </row>
    <row r="208" spans="1:15" ht="17.25">
      <c r="D208" s="467" t="s">
        <v>2858</v>
      </c>
      <c r="E208" s="467" t="s">
        <v>5990</v>
      </c>
      <c r="O208" s="462" t="str">
        <f t="shared" si="3"/>
        <v>특수탄 패키지 (50개)</v>
      </c>
    </row>
    <row r="209" spans="1:15" ht="17.25">
      <c r="D209" s="467" t="s">
        <v>2859</v>
      </c>
      <c r="E209" s="467" t="s">
        <v>5991</v>
      </c>
      <c r="O209" s="462" t="str">
        <f t="shared" si="3"/>
        <v>특수탄 패키지 (70개)</v>
      </c>
    </row>
    <row r="210" spans="1:15" ht="17.25">
      <c r="D210" s="467" t="s">
        <v>2860</v>
      </c>
      <c r="E210" s="467" t="s">
        <v>5992</v>
      </c>
      <c r="O210" s="462" t="str">
        <f t="shared" si="3"/>
        <v>특수탄 패키지 (99개)</v>
      </c>
    </row>
    <row r="211" spans="1:15" ht="17.25">
      <c r="D211" s="467" t="s">
        <v>2861</v>
      </c>
      <c r="E211" s="467" t="s">
        <v>5984</v>
      </c>
      <c r="O211" s="462" t="str">
        <f t="shared" si="3"/>
        <v>특수탄</v>
      </c>
    </row>
    <row r="212" spans="1:15" ht="17.25">
      <c r="D212" s="467" t="s">
        <v>5993</v>
      </c>
      <c r="E212" s="467" t="s">
        <v>5994</v>
      </c>
      <c r="O212" s="462" t="str">
        <f t="shared" si="3"/>
        <v>늑대용 공포탄 (5개)</v>
      </c>
    </row>
    <row r="213" spans="1:15" ht="17.25">
      <c r="D213" s="467" t="s">
        <v>5995</v>
      </c>
      <c r="E213" s="467" t="s">
        <v>5996</v>
      </c>
      <c r="O213" s="462" t="str">
        <f t="shared" si="3"/>
        <v>늑대용 공포탄 (10개)</v>
      </c>
    </row>
    <row r="214" spans="1:15" ht="17.25">
      <c r="D214" s="467" t="s">
        <v>5997</v>
      </c>
      <c r="E214" s="467" t="s">
        <v>5998</v>
      </c>
      <c r="O214" s="462" t="str">
        <f t="shared" si="3"/>
        <v>늑대용 공포탄 (20개)</v>
      </c>
    </row>
    <row r="215" spans="1:15" ht="17.25">
      <c r="D215" s="467" t="s">
        <v>5999</v>
      </c>
      <c r="E215" s="467" t="s">
        <v>6000</v>
      </c>
      <c r="O215" s="462" t="str">
        <f t="shared" si="3"/>
        <v>늑대용 공포탄 (30개)</v>
      </c>
    </row>
    <row r="216" spans="1:15" ht="17.25">
      <c r="D216" s="467" t="s">
        <v>6001</v>
      </c>
      <c r="E216" s="467" t="s">
        <v>6002</v>
      </c>
      <c r="O216" s="462" t="str">
        <f t="shared" si="3"/>
        <v>늑대용 공포탄 (40개)</v>
      </c>
    </row>
    <row r="217" spans="1:15" ht="17.25">
      <c r="O217" s="462">
        <f t="shared" si="3"/>
        <v>0</v>
      </c>
    </row>
    <row r="218" spans="1:15" ht="17.25">
      <c r="A218" s="467" t="s">
        <v>5958</v>
      </c>
      <c r="B218" s="467" t="s">
        <v>864</v>
      </c>
      <c r="D218" s="467" t="s">
        <v>2851</v>
      </c>
      <c r="E218" s="467" t="s">
        <v>6003</v>
      </c>
      <c r="O218" s="462" t="str">
        <f t="shared" si="3"/>
        <v>어떻게 보관되었는지도 불분명한 공포탄. 이거 쏴지긴 하나?</v>
      </c>
    </row>
    <row r="219" spans="1:15" ht="17.25">
      <c r="D219" s="467" t="s">
        <v>6004</v>
      </c>
      <c r="E219" s="467" t="s">
        <v>6005</v>
      </c>
      <c r="O219" s="462" t="str">
        <f t="shared" si="3"/>
        <v>늑대를 쫓는데 효과적으로 고안된 공포탄이다.</v>
      </c>
    </row>
    <row r="220" spans="1:15" ht="17.25">
      <c r="D220" s="467" t="s">
        <v>2852</v>
      </c>
      <c r="E220" s="467" t="s">
        <v>6006</v>
      </c>
      <c r="O220" s="462" t="str">
        <f t="shared" si="3"/>
        <v>공포탄이 아닌 실탄으로 단방에 모든 늑대를 퇴치할 수 있다.</v>
      </c>
    </row>
    <row r="221" spans="1:15" ht="17.25">
      <c r="D221" s="467" t="s">
        <v>2853</v>
      </c>
      <c r="E221" s="467" t="s">
        <v>5985</v>
      </c>
      <c r="O221" s="462" t="str">
        <f t="shared" si="3"/>
        <v>특수탄 패키지 (5개)</v>
      </c>
    </row>
    <row r="222" spans="1:15" ht="17.25">
      <c r="D222" s="467" t="s">
        <v>2854</v>
      </c>
      <c r="E222" s="467" t="s">
        <v>5986</v>
      </c>
      <c r="O222" s="462" t="str">
        <f t="shared" si="3"/>
        <v>특수탄 패키지 (10개)</v>
      </c>
    </row>
    <row r="223" spans="1:15" ht="17.25">
      <c r="D223" s="467" t="s">
        <v>2855</v>
      </c>
      <c r="E223" s="467" t="s">
        <v>5987</v>
      </c>
      <c r="O223" s="462" t="str">
        <f t="shared" si="3"/>
        <v>특수탄 패키지 (15개)</v>
      </c>
    </row>
    <row r="224" spans="1:15" ht="17.25">
      <c r="D224" s="467" t="s">
        <v>2856</v>
      </c>
      <c r="E224" s="467" t="s">
        <v>5988</v>
      </c>
      <c r="O224" s="462" t="str">
        <f t="shared" si="3"/>
        <v>특수탄 패키지 (20개)</v>
      </c>
    </row>
    <row r="225" spans="1:15" ht="17.25">
      <c r="D225" s="467" t="s">
        <v>2857</v>
      </c>
      <c r="E225" s="467" t="s">
        <v>5989</v>
      </c>
      <c r="O225" s="462" t="str">
        <f t="shared" si="3"/>
        <v>특수탄 패키지 (25개)</v>
      </c>
    </row>
    <row r="226" spans="1:15" ht="17.25">
      <c r="D226" s="467" t="s">
        <v>2858</v>
      </c>
      <c r="E226" s="467" t="s">
        <v>5990</v>
      </c>
      <c r="O226" s="462" t="str">
        <f t="shared" si="3"/>
        <v>특수탄 패키지 (50개)</v>
      </c>
    </row>
    <row r="227" spans="1:15" ht="17.25">
      <c r="D227" s="467" t="s">
        <v>2859</v>
      </c>
      <c r="E227" s="467" t="s">
        <v>5991</v>
      </c>
      <c r="O227" s="462" t="str">
        <f t="shared" si="3"/>
        <v>특수탄 패키지 (70개)</v>
      </c>
    </row>
    <row r="228" spans="1:15" ht="17.25">
      <c r="D228" s="467" t="s">
        <v>2860</v>
      </c>
      <c r="E228" s="467" t="s">
        <v>5992</v>
      </c>
      <c r="O228" s="462" t="str">
        <f t="shared" si="3"/>
        <v>특수탄 패키지 (99개)</v>
      </c>
    </row>
    <row r="229" spans="1:15" ht="17.25">
      <c r="D229" s="467" t="s">
        <v>2861</v>
      </c>
      <c r="E229" s="467" t="s">
        <v>5984</v>
      </c>
      <c r="O229" s="462" t="str">
        <f t="shared" si="3"/>
        <v>특수탄</v>
      </c>
    </row>
    <row r="230" spans="1:15" ht="17.25">
      <c r="D230" s="467" t="s">
        <v>6007</v>
      </c>
      <c r="E230" s="467" t="s">
        <v>6008</v>
      </c>
      <c r="O230" s="462" t="str">
        <f t="shared" si="3"/>
        <v>늑대를 쫓는데 효과적으로 고안된 공포탄 5개.</v>
      </c>
    </row>
    <row r="231" spans="1:15" ht="17.25">
      <c r="D231" s="467" t="s">
        <v>6009</v>
      </c>
      <c r="E231" s="467" t="s">
        <v>6010</v>
      </c>
      <c r="O231" s="462" t="str">
        <f t="shared" si="3"/>
        <v>늑대를 쫓는데 효과적으로 고안된 공포탄 10개.</v>
      </c>
    </row>
    <row r="232" spans="1:15" ht="17.25">
      <c r="D232" s="467" t="s">
        <v>6011</v>
      </c>
      <c r="E232" s="467" t="s">
        <v>6012</v>
      </c>
      <c r="O232" s="462" t="str">
        <f t="shared" si="3"/>
        <v>늑대를 쫓는데 효과적으로 고안된 공포탄 20개.</v>
      </c>
    </row>
    <row r="233" spans="1:15" ht="17.25">
      <c r="D233" s="467" t="s">
        <v>6013</v>
      </c>
      <c r="E233" s="467" t="s">
        <v>6014</v>
      </c>
      <c r="O233" s="462" t="str">
        <f t="shared" si="3"/>
        <v>늑대를 쫓는데 효과적으로 고안된 공포탄 30개.</v>
      </c>
    </row>
    <row r="234" spans="1:15" ht="17.25">
      <c r="D234" s="467" t="s">
        <v>6015</v>
      </c>
      <c r="E234" s="467" t="s">
        <v>6016</v>
      </c>
      <c r="O234" s="462" t="str">
        <f t="shared" si="3"/>
        <v>늑대를 쫓는데 효과적으로 고안된 공포탄 40개.</v>
      </c>
    </row>
    <row r="235" spans="1:15" ht="17.25">
      <c r="O235" s="462">
        <f t="shared" si="3"/>
        <v>0</v>
      </c>
    </row>
    <row r="236" spans="1:15" ht="17.25">
      <c r="A236" s="467" t="s">
        <v>5958</v>
      </c>
      <c r="B236" s="467" t="s">
        <v>712</v>
      </c>
      <c r="D236" s="467" t="s">
        <v>6017</v>
      </c>
      <c r="E236" s="467" t="s">
        <v>6018</v>
      </c>
      <c r="O236" s="462" t="str">
        <f t="shared" si="3"/>
        <v>아주 작은 치료제</v>
      </c>
    </row>
    <row r="237" spans="1:15" ht="17.25">
      <c r="D237" s="467" t="s">
        <v>6019</v>
      </c>
      <c r="E237" s="467" t="s">
        <v>6020</v>
      </c>
      <c r="O237" s="462" t="str">
        <f t="shared" si="3"/>
        <v>일반 치료제</v>
      </c>
    </row>
    <row r="238" spans="1:15" ht="17.25">
      <c r="D238" s="467" t="s">
        <v>6021</v>
      </c>
      <c r="E238" s="467" t="s">
        <v>6022</v>
      </c>
      <c r="O238" s="462" t="str">
        <f t="shared" si="3"/>
        <v>초대형 치료제</v>
      </c>
    </row>
    <row r="239" spans="1:15" ht="17.25">
      <c r="D239" s="467" t="s">
        <v>6023</v>
      </c>
      <c r="E239" s="467" t="s">
        <v>6024</v>
      </c>
      <c r="O239" s="462" t="str">
        <f t="shared" si="3"/>
        <v>초대형 치료제 패키지 (5개)</v>
      </c>
    </row>
    <row r="240" spans="1:15" ht="17.25">
      <c r="D240" s="467" t="s">
        <v>6025</v>
      </c>
      <c r="E240" s="467" t="s">
        <v>6026</v>
      </c>
      <c r="O240" s="462" t="str">
        <f t="shared" si="3"/>
        <v>초대형 치료제 패키지 (10개)</v>
      </c>
    </row>
    <row r="241" spans="1:15" ht="17.25">
      <c r="D241" s="467" t="s">
        <v>6027</v>
      </c>
      <c r="E241" s="467" t="s">
        <v>6028</v>
      </c>
      <c r="O241" s="462" t="str">
        <f t="shared" si="3"/>
        <v>초대형 치료제 패키지 (15개)</v>
      </c>
    </row>
    <row r="242" spans="1:15" ht="17.25">
      <c r="D242" s="467" t="s">
        <v>6029</v>
      </c>
      <c r="E242" s="467" t="s">
        <v>6030</v>
      </c>
      <c r="O242" s="462" t="str">
        <f t="shared" si="3"/>
        <v>초대형 치료제 패키지 (20개)</v>
      </c>
    </row>
    <row r="243" spans="1:15" ht="17.25">
      <c r="D243" s="467" t="s">
        <v>6031</v>
      </c>
      <c r="E243" s="467" t="s">
        <v>6032</v>
      </c>
      <c r="O243" s="462" t="str">
        <f t="shared" si="3"/>
        <v>초대형 치료제 패키지 (25개)</v>
      </c>
    </row>
    <row r="244" spans="1:15" ht="17.25">
      <c r="D244" s="467" t="s">
        <v>6033</v>
      </c>
      <c r="E244" s="467" t="s">
        <v>6034</v>
      </c>
      <c r="O244" s="462" t="str">
        <f t="shared" si="3"/>
        <v>초대형 치료제 패키지 (50개)</v>
      </c>
    </row>
    <row r="245" spans="1:15" ht="17.25">
      <c r="D245" s="467" t="s">
        <v>6035</v>
      </c>
      <c r="E245" s="467" t="s">
        <v>6036</v>
      </c>
      <c r="O245" s="462" t="str">
        <f t="shared" si="3"/>
        <v>초대형 치료제 패키지 (70개)</v>
      </c>
    </row>
    <row r="246" spans="1:15" ht="17.25">
      <c r="D246" s="467" t="s">
        <v>6037</v>
      </c>
      <c r="E246" s="467" t="s">
        <v>6038</v>
      </c>
      <c r="O246" s="462" t="str">
        <f t="shared" si="3"/>
        <v>초대형 치료제 패키지 (99개)</v>
      </c>
    </row>
    <row r="247" spans="1:15" ht="17.25">
      <c r="D247" s="467" t="s">
        <v>6039</v>
      </c>
      <c r="E247" s="467" t="s">
        <v>6040</v>
      </c>
      <c r="O247" s="462" t="str">
        <f t="shared" si="3"/>
        <v>초대형 치료제 2</v>
      </c>
    </row>
    <row r="248" spans="1:15" ht="17.25">
      <c r="D248" s="467" t="s">
        <v>6041</v>
      </c>
      <c r="E248" s="467" t="s">
        <v>6042</v>
      </c>
      <c r="O248" s="462" t="str">
        <f t="shared" si="3"/>
        <v>일반 치료제 (5개)</v>
      </c>
    </row>
    <row r="249" spans="1:15" ht="17.25">
      <c r="D249" s="467" t="s">
        <v>6043</v>
      </c>
      <c r="E249" s="467" t="s">
        <v>6044</v>
      </c>
      <c r="O249" s="462" t="str">
        <f t="shared" si="3"/>
        <v>일반 치료제 (10개)</v>
      </c>
    </row>
    <row r="250" spans="1:15" ht="17.25">
      <c r="D250" s="467" t="s">
        <v>6045</v>
      </c>
      <c r="E250" s="467" t="s">
        <v>6046</v>
      </c>
      <c r="O250" s="462" t="str">
        <f t="shared" si="3"/>
        <v>일반 치료제 (20개)</v>
      </c>
    </row>
    <row r="251" spans="1:15" ht="17.25">
      <c r="D251" s="467" t="s">
        <v>6047</v>
      </c>
      <c r="E251" s="467" t="s">
        <v>6048</v>
      </c>
      <c r="O251" s="462" t="str">
        <f t="shared" si="3"/>
        <v>일반 치료제 (30개)</v>
      </c>
    </row>
    <row r="252" spans="1:15" ht="17.25">
      <c r="D252" s="467" t="s">
        <v>6049</v>
      </c>
      <c r="E252" s="467" t="s">
        <v>6050</v>
      </c>
      <c r="O252" s="462" t="str">
        <f t="shared" si="3"/>
        <v>일반 치료제 (40개)</v>
      </c>
    </row>
    <row r="253" spans="1:15" ht="17.25">
      <c r="O253" s="462">
        <f t="shared" si="3"/>
        <v>0</v>
      </c>
    </row>
    <row r="254" spans="1:15" ht="17.25">
      <c r="A254" s="469" t="s">
        <v>6051</v>
      </c>
      <c r="B254" s="469" t="s">
        <v>6052</v>
      </c>
      <c r="D254" s="467" t="s">
        <v>6053</v>
      </c>
      <c r="E254" s="467" t="s">
        <v>6054</v>
      </c>
      <c r="O254" s="462" t="str">
        <f t="shared" si="3"/>
        <v>작은 치료제로 평범한 동물들을 치료하는데 적합하다.</v>
      </c>
    </row>
    <row r="255" spans="1:15" ht="17.25">
      <c r="D255" s="467" t="s">
        <v>6055</v>
      </c>
      <c r="E255" s="467" t="s">
        <v>6056</v>
      </c>
      <c r="O255" s="462" t="str">
        <f t="shared" si="3"/>
        <v>수의사들이 애용하는 치료제로 빠르게 동물을 치료할 수 있다.</v>
      </c>
    </row>
    <row r="256" spans="1:15" ht="17.25">
      <c r="D256" s="467" t="s">
        <v>6057</v>
      </c>
      <c r="E256" s="467" t="s">
        <v>6058</v>
      </c>
      <c r="O256" s="462" t="str">
        <f t="shared" si="3"/>
        <v>강력한 치료제가 담긴 대형 지료제로 목장내 모든 동물들을 한번에 치료할 수 있다.</v>
      </c>
    </row>
    <row r="257" spans="1:15" ht="17.25">
      <c r="D257" s="467" t="s">
        <v>6023</v>
      </c>
      <c r="E257" s="467" t="s">
        <v>6024</v>
      </c>
      <c r="O257" s="462" t="str">
        <f t="shared" si="3"/>
        <v>초대형 치료제 패키지 (5개)</v>
      </c>
    </row>
    <row r="258" spans="1:15" ht="17.25">
      <c r="D258" s="467" t="s">
        <v>6025</v>
      </c>
      <c r="E258" s="467" t="s">
        <v>6026</v>
      </c>
      <c r="O258" s="462" t="str">
        <f t="shared" si="3"/>
        <v>초대형 치료제 패키지 (10개)</v>
      </c>
    </row>
    <row r="259" spans="1:15" ht="17.25">
      <c r="D259" s="467" t="s">
        <v>6027</v>
      </c>
      <c r="E259" s="467" t="s">
        <v>6028</v>
      </c>
      <c r="O259" s="462" t="str">
        <f t="shared" si="3"/>
        <v>초대형 치료제 패키지 (15개)</v>
      </c>
    </row>
    <row r="260" spans="1:15" ht="17.25">
      <c r="D260" s="467" t="s">
        <v>6029</v>
      </c>
      <c r="E260" s="467" t="s">
        <v>6030</v>
      </c>
      <c r="O260" s="462" t="str">
        <f t="shared" si="3"/>
        <v>초대형 치료제 패키지 (20개)</v>
      </c>
    </row>
    <row r="261" spans="1:15" ht="17.25">
      <c r="D261" s="467" t="s">
        <v>6031</v>
      </c>
      <c r="E261" s="467" t="s">
        <v>6032</v>
      </c>
      <c r="O261" s="462" t="str">
        <f t="shared" ref="O261:O324" si="4">IF($B$1="한글",D261,IF($B$1="영어",E261,IF($B$1="일본어",F261)))</f>
        <v>초대형 치료제 패키지 (25개)</v>
      </c>
    </row>
    <row r="262" spans="1:15" ht="17.25">
      <c r="D262" s="467" t="s">
        <v>6033</v>
      </c>
      <c r="E262" s="467" t="s">
        <v>6034</v>
      </c>
      <c r="O262" s="462" t="str">
        <f t="shared" si="4"/>
        <v>초대형 치료제 패키지 (50개)</v>
      </c>
    </row>
    <row r="263" spans="1:15" ht="17.25">
      <c r="D263" s="467" t="s">
        <v>6035</v>
      </c>
      <c r="E263" s="467" t="s">
        <v>6036</v>
      </c>
      <c r="O263" s="462" t="str">
        <f t="shared" si="4"/>
        <v>초대형 치료제 패키지 (70개)</v>
      </c>
    </row>
    <row r="264" spans="1:15" ht="17.25">
      <c r="D264" s="467" t="s">
        <v>6037</v>
      </c>
      <c r="E264" s="467" t="s">
        <v>6038</v>
      </c>
      <c r="O264" s="462" t="str">
        <f t="shared" si="4"/>
        <v>초대형 치료제 패키지 (99개)</v>
      </c>
    </row>
    <row r="265" spans="1:15" ht="17.25">
      <c r="D265" s="467" t="s">
        <v>6039</v>
      </c>
      <c r="E265" s="467" t="s">
        <v>6040</v>
      </c>
      <c r="O265" s="462" t="str">
        <f t="shared" si="4"/>
        <v>초대형 치료제 2</v>
      </c>
    </row>
    <row r="266" spans="1:15" ht="17.25">
      <c r="D266" s="467" t="s">
        <v>6059</v>
      </c>
      <c r="E266" s="468" t="s">
        <v>6059</v>
      </c>
      <c r="O266" s="462" t="str">
        <f t="shared" si="4"/>
        <v>수의사들이 애용하는 치료제 5개</v>
      </c>
    </row>
    <row r="267" spans="1:15" ht="17.25">
      <c r="D267" s="467" t="s">
        <v>6060</v>
      </c>
      <c r="E267" s="468" t="s">
        <v>6060</v>
      </c>
      <c r="O267" s="462" t="str">
        <f t="shared" si="4"/>
        <v>수의사들이 애용하는 치료제 10개</v>
      </c>
    </row>
    <row r="268" spans="1:15" ht="17.25">
      <c r="D268" s="467" t="s">
        <v>6061</v>
      </c>
      <c r="E268" s="468" t="s">
        <v>6061</v>
      </c>
      <c r="O268" s="462" t="str">
        <f t="shared" si="4"/>
        <v>수의사들이 애용하는 치료제 20개</v>
      </c>
    </row>
    <row r="269" spans="1:15" ht="17.25">
      <c r="D269" s="467" t="s">
        <v>6062</v>
      </c>
      <c r="E269" s="468" t="s">
        <v>6062</v>
      </c>
      <c r="O269" s="462" t="str">
        <f t="shared" si="4"/>
        <v>수의사들이 애용하는 치료제 30개</v>
      </c>
    </row>
    <row r="270" spans="1:15" ht="17.25">
      <c r="D270" s="467" t="s">
        <v>6063</v>
      </c>
      <c r="E270" s="468" t="s">
        <v>6063</v>
      </c>
      <c r="O270" s="462" t="str">
        <f t="shared" si="4"/>
        <v>수의사들이 애용하는 치료제 40개</v>
      </c>
    </row>
    <row r="271" spans="1:15" ht="17.25">
      <c r="O271" s="462">
        <f t="shared" si="4"/>
        <v>0</v>
      </c>
    </row>
    <row r="272" spans="1:15" ht="17.25">
      <c r="A272" s="467" t="s">
        <v>1108</v>
      </c>
      <c r="B272" s="467" t="s">
        <v>712</v>
      </c>
      <c r="D272" s="467" t="s">
        <v>6064</v>
      </c>
      <c r="E272" s="467" t="s">
        <v>6065</v>
      </c>
      <c r="O272" s="462" t="str">
        <f t="shared" si="4"/>
        <v>건초 묶음 (10개)</v>
      </c>
    </row>
    <row r="273" spans="4:15" ht="17.25">
      <c r="D273" s="467" t="s">
        <v>6066</v>
      </c>
      <c r="E273" s="467" t="s">
        <v>6067</v>
      </c>
      <c r="O273" s="462" t="str">
        <f t="shared" si="4"/>
        <v>건초 묶음 (55개)</v>
      </c>
    </row>
    <row r="274" spans="4:15" ht="17.25">
      <c r="D274" s="467" t="s">
        <v>6068</v>
      </c>
      <c r="E274" s="467" t="s">
        <v>6069</v>
      </c>
      <c r="O274" s="462" t="str">
        <f t="shared" si="4"/>
        <v>건초 묶음 (121개)</v>
      </c>
    </row>
    <row r="275" spans="4:15" ht="17.25">
      <c r="D275" s="467" t="s">
        <v>6070</v>
      </c>
      <c r="E275" s="467" t="s">
        <v>6071</v>
      </c>
      <c r="O275" s="462" t="str">
        <f t="shared" si="4"/>
        <v>건초 묶음 (264개)</v>
      </c>
    </row>
    <row r="276" spans="4:15" ht="17.25">
      <c r="D276" s="467" t="s">
        <v>6072</v>
      </c>
      <c r="E276" s="467" t="s">
        <v>6073</v>
      </c>
      <c r="O276" s="462" t="str">
        <f t="shared" si="4"/>
        <v>건초 묶음 (600개)</v>
      </c>
    </row>
    <row r="277" spans="4:15" ht="17.25">
      <c r="D277" s="467" t="s">
        <v>6074</v>
      </c>
      <c r="E277" s="467" t="s">
        <v>6075</v>
      </c>
      <c r="O277" s="462" t="str">
        <f t="shared" si="4"/>
        <v>건초 묶음 (1개)</v>
      </c>
    </row>
    <row r="278" spans="4:15" ht="17.25">
      <c r="D278" s="467" t="s">
        <v>6076</v>
      </c>
      <c r="E278" s="467" t="s">
        <v>6077</v>
      </c>
      <c r="O278" s="462" t="str">
        <f t="shared" si="4"/>
        <v>건초 묶음 (5개)</v>
      </c>
    </row>
    <row r="279" spans="4:15" ht="17.25">
      <c r="D279" s="467" t="s">
        <v>6064</v>
      </c>
      <c r="E279" s="467" t="s">
        <v>6065</v>
      </c>
      <c r="O279" s="462" t="str">
        <f t="shared" si="4"/>
        <v>건초 묶음 (10개)</v>
      </c>
    </row>
    <row r="280" spans="4:15" ht="17.25">
      <c r="D280" s="467" t="s">
        <v>6078</v>
      </c>
      <c r="E280" s="467" t="s">
        <v>6079</v>
      </c>
      <c r="O280" s="462" t="str">
        <f t="shared" si="4"/>
        <v>건초 묶음 (20개)</v>
      </c>
    </row>
    <row r="281" spans="4:15" ht="17.25">
      <c r="D281" s="467" t="s">
        <v>6080</v>
      </c>
      <c r="E281" s="467" t="s">
        <v>6081</v>
      </c>
      <c r="O281" s="462" t="str">
        <f t="shared" si="4"/>
        <v>건초 묶음 (30개)</v>
      </c>
    </row>
    <row r="282" spans="4:15" ht="17.25">
      <c r="D282" s="467" t="s">
        <v>6082</v>
      </c>
      <c r="E282" s="467" t="s">
        <v>6083</v>
      </c>
      <c r="O282" s="462" t="str">
        <f t="shared" si="4"/>
        <v>건초 묶음 (40개)</v>
      </c>
    </row>
    <row r="283" spans="4:15" ht="17.25">
      <c r="D283" s="467" t="s">
        <v>6084</v>
      </c>
      <c r="E283" s="467" t="s">
        <v>6085</v>
      </c>
      <c r="O283" s="462" t="str">
        <f t="shared" si="4"/>
        <v>건초 묶음 (50개)</v>
      </c>
    </row>
    <row r="284" spans="4:15" ht="17.25">
      <c r="D284" s="467" t="s">
        <v>6086</v>
      </c>
      <c r="E284" s="467" t="s">
        <v>6087</v>
      </c>
      <c r="O284" s="462" t="str">
        <f t="shared" si="4"/>
        <v>건초 묶음 (75개)</v>
      </c>
    </row>
    <row r="285" spans="4:15" ht="17.25">
      <c r="D285" s="467" t="s">
        <v>6088</v>
      </c>
      <c r="E285" s="467" t="s">
        <v>6089</v>
      </c>
      <c r="O285" s="462" t="str">
        <f t="shared" si="4"/>
        <v>건초 묶음 (100개)</v>
      </c>
    </row>
    <row r="286" spans="4:15" ht="17.25">
      <c r="D286" s="467" t="s">
        <v>6090</v>
      </c>
      <c r="E286" s="467" t="s">
        <v>6091</v>
      </c>
      <c r="O286" s="462" t="str">
        <f t="shared" si="4"/>
        <v>건초 묶음 (200개)</v>
      </c>
    </row>
    <row r="287" spans="4:15" ht="17.25">
      <c r="D287" s="467" t="s">
        <v>6092</v>
      </c>
      <c r="E287" s="467" t="s">
        <v>6093</v>
      </c>
      <c r="O287" s="462" t="str">
        <f t="shared" si="4"/>
        <v>건초 묶음 (500개)</v>
      </c>
    </row>
    <row r="288" spans="4:15" ht="17.25">
      <c r="D288" s="467" t="s">
        <v>6094</v>
      </c>
      <c r="E288" s="467" t="s">
        <v>6095</v>
      </c>
      <c r="O288" s="462" t="str">
        <f t="shared" si="4"/>
        <v>건초 묶음 (1000개)</v>
      </c>
    </row>
    <row r="289" spans="1:15" ht="17.25">
      <c r="O289" s="462">
        <f t="shared" si="4"/>
        <v>0</v>
      </c>
    </row>
    <row r="290" spans="1:15" ht="17.25">
      <c r="A290" s="467" t="s">
        <v>5958</v>
      </c>
      <c r="B290" s="467" t="s">
        <v>712</v>
      </c>
      <c r="D290" s="467" t="s">
        <v>6096</v>
      </c>
      <c r="E290" s="467" t="s">
        <v>6097</v>
      </c>
      <c r="O290" s="462" t="str">
        <f t="shared" si="4"/>
        <v>초보 아르바이트</v>
      </c>
    </row>
    <row r="291" spans="1:15" ht="17.25">
      <c r="D291" s="467" t="s">
        <v>6098</v>
      </c>
      <c r="E291" s="467" t="s">
        <v>6099</v>
      </c>
      <c r="O291" s="462" t="str">
        <f t="shared" si="4"/>
        <v>농부</v>
      </c>
    </row>
    <row r="292" spans="1:15" ht="17.25">
      <c r="D292" s="467" t="s">
        <v>6100</v>
      </c>
      <c r="E292" s="467" t="s">
        <v>6101</v>
      </c>
      <c r="O292" s="462" t="str">
        <f t="shared" si="4"/>
        <v>알바의 귀재</v>
      </c>
    </row>
    <row r="293" spans="1:15" ht="17.25">
      <c r="D293" s="467" t="s">
        <v>6102</v>
      </c>
      <c r="E293" s="467" t="s">
        <v>6103</v>
      </c>
      <c r="O293" s="462" t="str">
        <f t="shared" si="4"/>
        <v>알바의 귀재 패키지 (4개)</v>
      </c>
    </row>
    <row r="294" spans="1:15" ht="17.25">
      <c r="D294" s="467" t="s">
        <v>6104</v>
      </c>
      <c r="E294" s="467" t="s">
        <v>6105</v>
      </c>
      <c r="O294" s="462" t="str">
        <f t="shared" si="4"/>
        <v>알바의 귀재 패키지 (8개)</v>
      </c>
    </row>
    <row r="295" spans="1:15" ht="17.25">
      <c r="D295" s="467" t="s">
        <v>6106</v>
      </c>
      <c r="E295" s="467" t="s">
        <v>6107</v>
      </c>
      <c r="O295" s="462" t="str">
        <f t="shared" si="4"/>
        <v>알바의 귀재 패키지 (12개)</v>
      </c>
    </row>
    <row r="296" spans="1:15" ht="17.25">
      <c r="D296" s="467" t="s">
        <v>6108</v>
      </c>
      <c r="E296" s="467" t="s">
        <v>6109</v>
      </c>
      <c r="O296" s="462" t="str">
        <f t="shared" si="4"/>
        <v>알바의 귀재 패키지 (16개)</v>
      </c>
    </row>
    <row r="297" spans="1:15" ht="17.25">
      <c r="D297" s="467" t="s">
        <v>6110</v>
      </c>
      <c r="E297" s="467" t="s">
        <v>6111</v>
      </c>
      <c r="O297" s="462" t="str">
        <f t="shared" si="4"/>
        <v>알바의 귀재 패키지 (20개)</v>
      </c>
    </row>
    <row r="298" spans="1:15" ht="17.25">
      <c r="D298" s="467" t="s">
        <v>6112</v>
      </c>
      <c r="E298" s="467" t="s">
        <v>6113</v>
      </c>
      <c r="O298" s="462" t="str">
        <f t="shared" si="4"/>
        <v>알바의 귀재 패키지 (30개)</v>
      </c>
    </row>
    <row r="299" spans="1:15" ht="17.25">
      <c r="D299" s="467" t="s">
        <v>6114</v>
      </c>
      <c r="E299" s="467" t="s">
        <v>6115</v>
      </c>
      <c r="O299" s="462" t="str">
        <f t="shared" si="4"/>
        <v>알바의 귀재 패키지 (40개)</v>
      </c>
    </row>
    <row r="300" spans="1:15" ht="17.25">
      <c r="D300" s="467" t="s">
        <v>6116</v>
      </c>
      <c r="E300" s="467" t="s">
        <v>6117</v>
      </c>
      <c r="O300" s="462" t="str">
        <f t="shared" si="4"/>
        <v>알바의 귀재 패키지 (50개)</v>
      </c>
    </row>
    <row r="301" spans="1:15" ht="17.25">
      <c r="D301" s="467" t="s">
        <v>6118</v>
      </c>
      <c r="E301" s="467" t="s">
        <v>6119</v>
      </c>
      <c r="O301" s="462" t="str">
        <f t="shared" si="4"/>
        <v>알바의 귀재 패키지 (90개)</v>
      </c>
    </row>
    <row r="302" spans="1:15" ht="17.25">
      <c r="D302" s="467" t="s">
        <v>6120</v>
      </c>
      <c r="E302" s="468" t="s">
        <v>6120</v>
      </c>
      <c r="O302" s="462" t="str">
        <f t="shared" si="4"/>
        <v>친구 알바1</v>
      </c>
    </row>
    <row r="303" spans="1:15" ht="17.25">
      <c r="D303" s="467" t="s">
        <v>6121</v>
      </c>
      <c r="E303" s="468" t="s">
        <v>6121</v>
      </c>
      <c r="O303" s="462" t="str">
        <f t="shared" si="4"/>
        <v>친구 알바2</v>
      </c>
    </row>
    <row r="304" spans="1:15" ht="17.25">
      <c r="D304" s="467" t="s">
        <v>6122</v>
      </c>
      <c r="E304" s="468" t="s">
        <v>6122</v>
      </c>
      <c r="O304" s="462" t="str">
        <f t="shared" si="4"/>
        <v>친구 알바3</v>
      </c>
    </row>
    <row r="305" spans="1:15" ht="17.25">
      <c r="D305" s="467" t="s">
        <v>6123</v>
      </c>
      <c r="E305" s="468" t="s">
        <v>6123</v>
      </c>
      <c r="O305" s="462" t="str">
        <f t="shared" si="4"/>
        <v>친구 알바4</v>
      </c>
    </row>
    <row r="306" spans="1:15" ht="17.25">
      <c r="D306" s="467" t="s">
        <v>6124</v>
      </c>
      <c r="E306" s="468" t="s">
        <v>6124</v>
      </c>
      <c r="O306" s="462" t="str">
        <f t="shared" si="4"/>
        <v>친구 알바5</v>
      </c>
    </row>
    <row r="307" spans="1:15" ht="17.25">
      <c r="D307" s="467" t="s">
        <v>6125</v>
      </c>
      <c r="E307" s="467" t="s">
        <v>6126</v>
      </c>
      <c r="O307" s="462" t="str">
        <f t="shared" si="4"/>
        <v>알바의 귀재 2</v>
      </c>
    </row>
    <row r="308" spans="1:15" ht="17.25">
      <c r="D308" s="467" t="s">
        <v>6127</v>
      </c>
      <c r="E308" s="467" t="s">
        <v>6128</v>
      </c>
      <c r="O308" s="462" t="str">
        <f t="shared" si="4"/>
        <v>농부 (5개)</v>
      </c>
    </row>
    <row r="309" spans="1:15" ht="17.25">
      <c r="D309" s="467" t="s">
        <v>6129</v>
      </c>
      <c r="E309" s="467" t="s">
        <v>6130</v>
      </c>
      <c r="O309" s="462" t="str">
        <f t="shared" si="4"/>
        <v>농부 (10개)</v>
      </c>
    </row>
    <row r="310" spans="1:15" ht="17.25">
      <c r="D310" s="467" t="s">
        <v>6131</v>
      </c>
      <c r="E310" s="467" t="s">
        <v>6132</v>
      </c>
      <c r="O310" s="462" t="str">
        <f t="shared" si="4"/>
        <v>농부 (20개)</v>
      </c>
    </row>
    <row r="311" spans="1:15" ht="17.25">
      <c r="D311" s="467" t="s">
        <v>6133</v>
      </c>
      <c r="E311" s="467" t="s">
        <v>6134</v>
      </c>
      <c r="O311" s="462" t="str">
        <f t="shared" si="4"/>
        <v>농부 (30개)</v>
      </c>
    </row>
    <row r="312" spans="1:15" ht="17.25">
      <c r="D312" s="467" t="s">
        <v>6135</v>
      </c>
      <c r="E312" s="467" t="s">
        <v>6136</v>
      </c>
      <c r="O312" s="462" t="str">
        <f t="shared" si="4"/>
        <v>농부 (40개)</v>
      </c>
    </row>
    <row r="313" spans="1:15" ht="17.25">
      <c r="O313" s="462">
        <f t="shared" si="4"/>
        <v>0</v>
      </c>
    </row>
    <row r="314" spans="1:15" ht="17.25">
      <c r="A314" s="467" t="s">
        <v>5958</v>
      </c>
      <c r="B314" s="467" t="s">
        <v>864</v>
      </c>
      <c r="D314" s="467" t="s">
        <v>6137</v>
      </c>
      <c r="E314" s="467" t="s">
        <v>6138</v>
      </c>
      <c r="O314" s="462" t="str">
        <f t="shared" si="4"/>
        <v>인근 지역에서 온 아르바이트생. 일이 익숙하지 않아 느릿느릿하다.</v>
      </c>
    </row>
    <row r="315" spans="1:15" ht="17.25">
      <c r="D315" s="467" t="s">
        <v>6139</v>
      </c>
      <c r="E315" s="467" t="s">
        <v>6140</v>
      </c>
      <c r="O315" s="462" t="str">
        <f t="shared" si="4"/>
        <v>목장 일에 잔뼈가 굵은 농부. 일 속도가 빠르다.</v>
      </c>
    </row>
    <row r="316" spans="1:15" ht="17.25">
      <c r="D316" s="467" t="s">
        <v>6141</v>
      </c>
      <c r="E316" s="467" t="s">
        <v>6142</v>
      </c>
      <c r="O316" s="462" t="str">
        <f t="shared" si="4"/>
        <v>어떤 일을 하더라도 빠른 속도로 처리해내는 노련한 아르바이트 전문 인력. 비싼 값을 한다.</v>
      </c>
    </row>
    <row r="317" spans="1:15" ht="17.25">
      <c r="D317" s="467" t="s">
        <v>6102</v>
      </c>
      <c r="E317" s="467" t="s">
        <v>6103</v>
      </c>
      <c r="O317" s="462" t="str">
        <f t="shared" si="4"/>
        <v>알바의 귀재 패키지 (4개)</v>
      </c>
    </row>
    <row r="318" spans="1:15" ht="17.25">
      <c r="D318" s="467" t="s">
        <v>6104</v>
      </c>
      <c r="E318" s="467" t="s">
        <v>6105</v>
      </c>
      <c r="O318" s="462" t="str">
        <f t="shared" si="4"/>
        <v>알바의 귀재 패키지 (8개)</v>
      </c>
    </row>
    <row r="319" spans="1:15" ht="17.25">
      <c r="D319" s="467" t="s">
        <v>6106</v>
      </c>
      <c r="E319" s="467" t="s">
        <v>6107</v>
      </c>
      <c r="O319" s="462" t="str">
        <f t="shared" si="4"/>
        <v>알바의 귀재 패키지 (12개)</v>
      </c>
    </row>
    <row r="320" spans="1:15" ht="17.25">
      <c r="D320" s="467" t="s">
        <v>6108</v>
      </c>
      <c r="E320" s="467" t="s">
        <v>6109</v>
      </c>
      <c r="O320" s="462" t="str">
        <f t="shared" si="4"/>
        <v>알바의 귀재 패키지 (16개)</v>
      </c>
    </row>
    <row r="321" spans="4:15" ht="17.25">
      <c r="D321" s="467" t="s">
        <v>6110</v>
      </c>
      <c r="E321" s="467" t="s">
        <v>6111</v>
      </c>
      <c r="O321" s="462" t="str">
        <f t="shared" si="4"/>
        <v>알바의 귀재 패키지 (20개)</v>
      </c>
    </row>
    <row r="322" spans="4:15" ht="17.25">
      <c r="D322" s="467" t="s">
        <v>6112</v>
      </c>
      <c r="E322" s="467" t="s">
        <v>6113</v>
      </c>
      <c r="O322" s="462" t="str">
        <f t="shared" si="4"/>
        <v>알바의 귀재 패키지 (30개)</v>
      </c>
    </row>
    <row r="323" spans="4:15" ht="17.25">
      <c r="D323" s="467" t="s">
        <v>6114</v>
      </c>
      <c r="E323" s="467" t="s">
        <v>6115</v>
      </c>
      <c r="O323" s="462" t="str">
        <f t="shared" si="4"/>
        <v>알바의 귀재 패키지 (40개)</v>
      </c>
    </row>
    <row r="324" spans="4:15" ht="17.25">
      <c r="D324" s="467" t="s">
        <v>6116</v>
      </c>
      <c r="E324" s="467" t="s">
        <v>6117</v>
      </c>
      <c r="O324" s="462" t="str">
        <f t="shared" si="4"/>
        <v>알바의 귀재 패키지 (50개)</v>
      </c>
    </row>
    <row r="325" spans="4:15" ht="17.25">
      <c r="D325" s="467" t="s">
        <v>6118</v>
      </c>
      <c r="E325" s="467" t="s">
        <v>6119</v>
      </c>
      <c r="O325" s="462" t="str">
        <f t="shared" ref="O325:O388" si="5">IF($B$1="한글",D325,IF($B$1="영어",E325,IF($B$1="일본어",F325)))</f>
        <v>알바의 귀재 패키지 (90개)</v>
      </c>
    </row>
    <row r="326" spans="4:15" ht="17.25">
      <c r="D326" s="467" t="s">
        <v>6120</v>
      </c>
      <c r="E326" s="468" t="s">
        <v>6120</v>
      </c>
      <c r="O326" s="462" t="str">
        <f t="shared" si="5"/>
        <v>친구 알바1</v>
      </c>
    </row>
    <row r="327" spans="4:15" ht="17.25">
      <c r="D327" s="467" t="s">
        <v>6121</v>
      </c>
      <c r="E327" s="468" t="s">
        <v>6121</v>
      </c>
      <c r="O327" s="462" t="str">
        <f t="shared" si="5"/>
        <v>친구 알바2</v>
      </c>
    </row>
    <row r="328" spans="4:15" ht="17.25">
      <c r="D328" s="467" t="s">
        <v>6122</v>
      </c>
      <c r="E328" s="468" t="s">
        <v>6122</v>
      </c>
      <c r="O328" s="462" t="str">
        <f t="shared" si="5"/>
        <v>친구 알바3</v>
      </c>
    </row>
    <row r="329" spans="4:15" ht="17.25">
      <c r="D329" s="467" t="s">
        <v>6123</v>
      </c>
      <c r="E329" s="468" t="s">
        <v>6123</v>
      </c>
      <c r="O329" s="462" t="str">
        <f t="shared" si="5"/>
        <v>친구 알바4</v>
      </c>
    </row>
    <row r="330" spans="4:15" ht="17.25">
      <c r="D330" s="467" t="s">
        <v>6124</v>
      </c>
      <c r="E330" s="468" t="s">
        <v>6124</v>
      </c>
      <c r="O330" s="462" t="str">
        <f t="shared" si="5"/>
        <v>친구 알바5</v>
      </c>
    </row>
    <row r="331" spans="4:15" ht="17.25">
      <c r="D331" s="467" t="s">
        <v>6125</v>
      </c>
      <c r="E331" s="467" t="s">
        <v>6143</v>
      </c>
      <c r="O331" s="462" t="str">
        <f t="shared" si="5"/>
        <v>알바의 귀재 2</v>
      </c>
    </row>
    <row r="332" spans="4:15" ht="17.25">
      <c r="D332" s="467" t="s">
        <v>6144</v>
      </c>
      <c r="E332" s="468" t="s">
        <v>6144</v>
      </c>
      <c r="O332" s="462" t="str">
        <f t="shared" si="5"/>
        <v>목장 일에 잔뼈가 굵은 농부 (5개)</v>
      </c>
    </row>
    <row r="333" spans="4:15" ht="17.25">
      <c r="D333" s="467" t="s">
        <v>6145</v>
      </c>
      <c r="E333" s="468" t="s">
        <v>6145</v>
      </c>
      <c r="O333" s="462" t="str">
        <f t="shared" si="5"/>
        <v>목장 일에 잔뼈가 굵은 농부 (10개)</v>
      </c>
    </row>
    <row r="334" spans="4:15" ht="17.25">
      <c r="D334" s="467" t="s">
        <v>6146</v>
      </c>
      <c r="E334" s="468" t="s">
        <v>6146</v>
      </c>
      <c r="O334" s="462" t="str">
        <f t="shared" si="5"/>
        <v>목장 일에 잔뼈가 굵은 농부 (20개)</v>
      </c>
    </row>
    <row r="335" spans="4:15" ht="17.25">
      <c r="D335" s="467" t="s">
        <v>6147</v>
      </c>
      <c r="E335" s="468" t="s">
        <v>6147</v>
      </c>
      <c r="O335" s="462" t="str">
        <f t="shared" si="5"/>
        <v>목장 일에 잔뼈가 굵은 농부 (30개)</v>
      </c>
    </row>
    <row r="336" spans="4:15" ht="17.25">
      <c r="D336" s="467" t="s">
        <v>6148</v>
      </c>
      <c r="E336" s="468" t="s">
        <v>6148</v>
      </c>
      <c r="O336" s="462" t="str">
        <f t="shared" si="5"/>
        <v>목장 일에 잔뼈가 굵은 농부 (40개)</v>
      </c>
    </row>
    <row r="337" spans="1:15" ht="17.25">
      <c r="O337" s="462">
        <f t="shared" si="5"/>
        <v>0</v>
      </c>
    </row>
    <row r="338" spans="1:15" ht="17.25">
      <c r="A338" s="467" t="s">
        <v>5958</v>
      </c>
      <c r="B338" s="467" t="s">
        <v>712</v>
      </c>
      <c r="D338" s="467" t="s">
        <v>6149</v>
      </c>
      <c r="E338" s="467" t="s">
        <v>6150</v>
      </c>
      <c r="O338" s="462" t="str">
        <f t="shared" si="5"/>
        <v>아주 작은 촉진제</v>
      </c>
    </row>
    <row r="339" spans="1:15" ht="17.25">
      <c r="D339" s="467" t="s">
        <v>6151</v>
      </c>
      <c r="E339" s="467" t="s">
        <v>6152</v>
      </c>
      <c r="O339" s="462" t="str">
        <f t="shared" si="5"/>
        <v>작은 촉진제</v>
      </c>
    </row>
    <row r="340" spans="1:15" ht="17.25">
      <c r="D340" s="467" t="s">
        <v>6153</v>
      </c>
      <c r="E340" s="467" t="s">
        <v>6154</v>
      </c>
      <c r="O340" s="462" t="str">
        <f t="shared" si="5"/>
        <v>일반 촉진제</v>
      </c>
    </row>
    <row r="341" spans="1:15" ht="17.25">
      <c r="D341" s="467" t="s">
        <v>6155</v>
      </c>
      <c r="E341" s="467" t="s">
        <v>6156</v>
      </c>
      <c r="O341" s="462" t="str">
        <f t="shared" si="5"/>
        <v>특수 촉진제</v>
      </c>
    </row>
    <row r="342" spans="1:15" ht="17.25">
      <c r="D342" s="467" t="s">
        <v>6157</v>
      </c>
      <c r="E342" s="467" t="s">
        <v>6158</v>
      </c>
      <c r="O342" s="462" t="str">
        <f t="shared" si="5"/>
        <v>특수 촉진제 패키지 (5개)</v>
      </c>
    </row>
    <row r="343" spans="1:15" ht="17.25">
      <c r="D343" s="467" t="s">
        <v>6159</v>
      </c>
      <c r="E343" s="467" t="s">
        <v>6160</v>
      </c>
      <c r="O343" s="462" t="str">
        <f t="shared" si="5"/>
        <v>특수 촉진제 패키지 (10개)</v>
      </c>
    </row>
    <row r="344" spans="1:15" ht="17.25">
      <c r="D344" s="467" t="s">
        <v>6161</v>
      </c>
      <c r="E344" s="467" t="s">
        <v>6162</v>
      </c>
      <c r="O344" s="462" t="str">
        <f t="shared" si="5"/>
        <v>특수 촉진제 패키지 (15개)</v>
      </c>
    </row>
    <row r="345" spans="1:15" ht="17.25">
      <c r="D345" s="467" t="s">
        <v>6163</v>
      </c>
      <c r="E345" s="467" t="s">
        <v>6164</v>
      </c>
      <c r="O345" s="462" t="str">
        <f t="shared" si="5"/>
        <v>특수 촉진제 패키지 (20개)</v>
      </c>
    </row>
    <row r="346" spans="1:15" ht="17.25">
      <c r="D346" s="467" t="s">
        <v>6165</v>
      </c>
      <c r="E346" s="467" t="s">
        <v>6166</v>
      </c>
      <c r="O346" s="462" t="str">
        <f t="shared" si="5"/>
        <v>특수 촉진제 패키지 (25개)</v>
      </c>
    </row>
    <row r="347" spans="1:15" ht="17.25">
      <c r="D347" s="467" t="s">
        <v>6167</v>
      </c>
      <c r="E347" s="467" t="s">
        <v>6168</v>
      </c>
      <c r="O347" s="462" t="str">
        <f t="shared" si="5"/>
        <v>특수 촉진제 패키지 (50개)</v>
      </c>
    </row>
    <row r="348" spans="1:15" ht="17.25">
      <c r="D348" s="467" t="s">
        <v>6169</v>
      </c>
      <c r="E348" s="467" t="s">
        <v>6170</v>
      </c>
      <c r="O348" s="462" t="str">
        <f t="shared" si="5"/>
        <v>특수 촉진제 패키지 (70개)</v>
      </c>
    </row>
    <row r="349" spans="1:15" ht="17.25">
      <c r="D349" s="467" t="s">
        <v>6171</v>
      </c>
      <c r="E349" s="467" t="s">
        <v>6172</v>
      </c>
      <c r="O349" s="462" t="str">
        <f t="shared" si="5"/>
        <v>특수 촉진제 패키지 (99개)</v>
      </c>
    </row>
    <row r="350" spans="1:15" ht="17.25">
      <c r="D350" s="467" t="s">
        <v>6173</v>
      </c>
      <c r="E350" s="467" t="s">
        <v>6174</v>
      </c>
      <c r="O350" s="462" t="str">
        <f t="shared" si="5"/>
        <v>특수 촉진제 2</v>
      </c>
    </row>
    <row r="351" spans="1:15" ht="17.25">
      <c r="D351" s="467" t="s">
        <v>6175</v>
      </c>
      <c r="E351" s="467" t="s">
        <v>6176</v>
      </c>
      <c r="O351" s="462" t="str">
        <f t="shared" si="5"/>
        <v>일반 촉진제 (5개)</v>
      </c>
    </row>
    <row r="352" spans="1:15" ht="17.25">
      <c r="D352" s="467" t="s">
        <v>6177</v>
      </c>
      <c r="E352" s="467" t="s">
        <v>6178</v>
      </c>
      <c r="O352" s="462" t="str">
        <f t="shared" si="5"/>
        <v>일반 촉진제 (10개)</v>
      </c>
    </row>
    <row r="353" spans="1:15" ht="17.25">
      <c r="D353" s="467" t="s">
        <v>6179</v>
      </c>
      <c r="E353" s="467" t="s">
        <v>6180</v>
      </c>
      <c r="O353" s="462" t="str">
        <f t="shared" si="5"/>
        <v>일반 촉진제 (20개)</v>
      </c>
    </row>
    <row r="354" spans="1:15" ht="17.25">
      <c r="D354" s="467" t="s">
        <v>6181</v>
      </c>
      <c r="E354" s="467" t="s">
        <v>6182</v>
      </c>
      <c r="O354" s="462" t="str">
        <f t="shared" si="5"/>
        <v>일반 촉진제 (30개)</v>
      </c>
    </row>
    <row r="355" spans="1:15" ht="17.25">
      <c r="D355" s="467" t="s">
        <v>6183</v>
      </c>
      <c r="E355" s="467" t="s">
        <v>6184</v>
      </c>
      <c r="O355" s="462" t="str">
        <f t="shared" si="5"/>
        <v>일반 촉진제 (40개)</v>
      </c>
    </row>
    <row r="356" spans="1:15" ht="17.25">
      <c r="O356" s="462">
        <f t="shared" si="5"/>
        <v>0</v>
      </c>
    </row>
    <row r="357" spans="1:15" ht="17.25">
      <c r="A357" s="467" t="s">
        <v>5958</v>
      </c>
      <c r="B357" s="467" t="s">
        <v>864</v>
      </c>
      <c r="D357" s="467" t="s">
        <v>6185</v>
      </c>
      <c r="E357" s="467" t="s">
        <v>6186</v>
      </c>
      <c r="O357" s="462" t="str">
        <f t="shared" si="5"/>
        <v>생산 속도를 살짝 늘려주는 영양제.^사용시 동물이 너무 빨리 자란다면^한번 더 터치해 사용을 멈출 수 있다.</v>
      </c>
    </row>
    <row r="358" spans="1:15" ht="17.25">
      <c r="D358" s="467" t="s">
        <v>6187</v>
      </c>
      <c r="E358" s="467" t="s">
        <v>6186</v>
      </c>
      <c r="O358" s="462" t="str">
        <f t="shared" si="5"/>
        <v>생산속도를 약간 늘려주는 영양제.^사용시 동물이 너무 빨리 자란다면^한번 더 터치해 사용을 멈출 수 있다.</v>
      </c>
    </row>
    <row r="359" spans="1:15" ht="17.25">
      <c r="D359" s="467" t="s">
        <v>6188</v>
      </c>
      <c r="E359" s="467" t="s">
        <v>6186</v>
      </c>
      <c r="O359" s="462" t="str">
        <f t="shared" si="5"/>
        <v>생산속도를 많이 늘려주는 영양제.^사용시 동물이 너무 빨리 자란다면^한번 더 터치해 사용을 멈출 수 있다.</v>
      </c>
    </row>
    <row r="360" spans="1:15" ht="17.25">
      <c r="D360" s="467" t="s">
        <v>6189</v>
      </c>
      <c r="E360" s="467" t="s">
        <v>6186</v>
      </c>
      <c r="O360" s="462" t="str">
        <f t="shared" si="5"/>
        <v>생산속도를 크게 늘려주는 영양제.^사용시 동물이 너무 빨리 자란다면^한번 더 터치해 사용을 멈출 수 있다.</v>
      </c>
    </row>
    <row r="361" spans="1:15" ht="17.25">
      <c r="D361" s="467" t="s">
        <v>6190</v>
      </c>
      <c r="E361" s="467" t="s">
        <v>6158</v>
      </c>
      <c r="O361" s="462" t="str">
        <f t="shared" si="5"/>
        <v>특수 촉진제 패키지</v>
      </c>
    </row>
    <row r="362" spans="1:15" ht="17.25">
      <c r="D362" s="467" t="s">
        <v>6191</v>
      </c>
      <c r="E362" s="467" t="s">
        <v>6160</v>
      </c>
      <c r="O362" s="462" t="str">
        <f t="shared" si="5"/>
        <v>특수 촉진제 패키지50</v>
      </c>
    </row>
    <row r="363" spans="1:15" ht="17.25">
      <c r="D363" s="467" t="s">
        <v>6192</v>
      </c>
      <c r="E363" s="467" t="s">
        <v>6162</v>
      </c>
      <c r="O363" s="462" t="str">
        <f t="shared" si="5"/>
        <v>특수 촉진제 패키지75</v>
      </c>
    </row>
    <row r="364" spans="1:15" ht="17.25">
      <c r="D364" s="467" t="s">
        <v>6193</v>
      </c>
      <c r="E364" s="467" t="s">
        <v>6164</v>
      </c>
      <c r="O364" s="462" t="str">
        <f t="shared" si="5"/>
        <v>특수 촉진제 패키지100</v>
      </c>
    </row>
    <row r="365" spans="1:15" ht="17.25">
      <c r="D365" s="467" t="s">
        <v>6194</v>
      </c>
      <c r="E365" s="467" t="s">
        <v>6166</v>
      </c>
      <c r="O365" s="462" t="str">
        <f t="shared" si="5"/>
        <v>특수 촉진제 패키지125</v>
      </c>
    </row>
    <row r="366" spans="1:15" ht="17.25">
      <c r="D366" s="467" t="s">
        <v>6195</v>
      </c>
      <c r="E366" s="467" t="s">
        <v>6168</v>
      </c>
      <c r="O366" s="462" t="str">
        <f t="shared" si="5"/>
        <v>특수 촉진제 패키지250</v>
      </c>
    </row>
    <row r="367" spans="1:15" ht="17.25">
      <c r="D367" s="467" t="s">
        <v>6196</v>
      </c>
      <c r="E367" s="467" t="s">
        <v>6170</v>
      </c>
      <c r="O367" s="462" t="str">
        <f t="shared" si="5"/>
        <v>특수 촉진제 패키지350</v>
      </c>
    </row>
    <row r="368" spans="1:15" ht="17.25">
      <c r="D368" s="467" t="s">
        <v>6197</v>
      </c>
      <c r="E368" s="467" t="s">
        <v>6172</v>
      </c>
      <c r="O368" s="462" t="str">
        <f t="shared" si="5"/>
        <v>특수 촉진제 패키지495</v>
      </c>
    </row>
    <row r="369" spans="1:15" ht="17.25">
      <c r="D369" s="467" t="s">
        <v>6155</v>
      </c>
      <c r="E369" s="467" t="s">
        <v>6174</v>
      </c>
      <c r="O369" s="462" t="str">
        <f t="shared" si="5"/>
        <v>특수 촉진제</v>
      </c>
    </row>
    <row r="370" spans="1:15" ht="17.25">
      <c r="D370" s="467" t="s">
        <v>6198</v>
      </c>
      <c r="E370" s="468" t="s">
        <v>6198</v>
      </c>
      <c r="O370" s="462" t="str">
        <f t="shared" si="5"/>
        <v>생산 속도를 많이 늘려주는 영양제 (5개)</v>
      </c>
    </row>
    <row r="371" spans="1:15" ht="17.25">
      <c r="D371" s="467" t="s">
        <v>6199</v>
      </c>
      <c r="E371" s="468" t="s">
        <v>6199</v>
      </c>
      <c r="O371" s="462" t="str">
        <f t="shared" si="5"/>
        <v>생산 속도를 많이 늘려주는 영양제 (10개)</v>
      </c>
    </row>
    <row r="372" spans="1:15" ht="17.25">
      <c r="D372" s="467" t="s">
        <v>6200</v>
      </c>
      <c r="E372" s="468" t="s">
        <v>6200</v>
      </c>
      <c r="O372" s="462" t="str">
        <f t="shared" si="5"/>
        <v>생산 속도를 많이 늘려주는 영양제 (20개)</v>
      </c>
    </row>
    <row r="373" spans="1:15" ht="17.25">
      <c r="D373" s="467" t="s">
        <v>6201</v>
      </c>
      <c r="E373" s="468" t="s">
        <v>6201</v>
      </c>
      <c r="O373" s="462" t="str">
        <f t="shared" si="5"/>
        <v>생산 속도를 많이 늘려주는 영양제 (30개)</v>
      </c>
    </row>
    <row r="374" spans="1:15" ht="17.25">
      <c r="D374" s="467" t="s">
        <v>6202</v>
      </c>
      <c r="E374" s="468" t="s">
        <v>6202</v>
      </c>
      <c r="O374" s="462" t="str">
        <f t="shared" si="5"/>
        <v>생산 속도를 많이 늘려주는 영양제 (40개)</v>
      </c>
    </row>
    <row r="375" spans="1:15" ht="17.25">
      <c r="O375" s="462">
        <f t="shared" si="5"/>
        <v>0</v>
      </c>
    </row>
    <row r="376" spans="1:15" ht="17.25">
      <c r="A376" s="467" t="s">
        <v>5958</v>
      </c>
      <c r="B376" s="467" t="s">
        <v>712</v>
      </c>
      <c r="D376" s="467" t="s">
        <v>6203</v>
      </c>
      <c r="E376" s="467" t="s">
        <v>6204</v>
      </c>
      <c r="O376" s="462" t="str">
        <f t="shared" si="5"/>
        <v>부활석</v>
      </c>
    </row>
    <row r="377" spans="1:15" ht="17.25">
      <c r="D377" s="467" t="s">
        <v>6205</v>
      </c>
      <c r="E377" s="467" t="s">
        <v>6206</v>
      </c>
      <c r="O377" s="462" t="str">
        <f t="shared" si="5"/>
        <v>부활석 (2개)</v>
      </c>
    </row>
    <row r="378" spans="1:15" ht="17.25">
      <c r="D378" s="467" t="s">
        <v>6207</v>
      </c>
      <c r="E378" s="467" t="s">
        <v>6208</v>
      </c>
      <c r="O378" s="462" t="str">
        <f t="shared" si="5"/>
        <v>부활석 (3개)</v>
      </c>
    </row>
    <row r="379" spans="1:15" ht="17.25">
      <c r="D379" s="467" t="s">
        <v>6209</v>
      </c>
      <c r="E379" s="467" t="s">
        <v>6210</v>
      </c>
      <c r="O379" s="462" t="str">
        <f t="shared" si="5"/>
        <v>부활석 (4개)</v>
      </c>
    </row>
    <row r="380" spans="1:15" ht="17.25">
      <c r="D380" s="467" t="s">
        <v>6211</v>
      </c>
      <c r="E380" s="467" t="s">
        <v>6212</v>
      </c>
      <c r="O380" s="462" t="str">
        <f t="shared" si="5"/>
        <v>부활석 (5개)</v>
      </c>
    </row>
    <row r="381" spans="1:15" ht="17.25">
      <c r="D381" s="467" t="s">
        <v>6213</v>
      </c>
      <c r="E381" s="467" t="s">
        <v>6214</v>
      </c>
      <c r="O381" s="462" t="str">
        <f t="shared" si="5"/>
        <v>부활석 (10개)</v>
      </c>
    </row>
    <row r="382" spans="1:15" ht="17.25">
      <c r="D382" s="467" t="s">
        <v>6215</v>
      </c>
      <c r="E382" s="467" t="s">
        <v>6216</v>
      </c>
      <c r="O382" s="462" t="str">
        <f t="shared" si="5"/>
        <v>부활석 (20개)</v>
      </c>
    </row>
    <row r="383" spans="1:15" ht="17.25">
      <c r="D383" s="467" t="s">
        <v>6217</v>
      </c>
      <c r="E383" s="467" t="s">
        <v>6218</v>
      </c>
      <c r="O383" s="462" t="str">
        <f t="shared" si="5"/>
        <v>부활석 (30개)</v>
      </c>
    </row>
    <row r="384" spans="1:15" ht="17.25">
      <c r="D384" s="467" t="s">
        <v>6219</v>
      </c>
      <c r="E384" s="467" t="s">
        <v>6220</v>
      </c>
      <c r="O384" s="462" t="str">
        <f t="shared" si="5"/>
        <v>부활석 (50개)</v>
      </c>
    </row>
    <row r="385" spans="1:15" ht="17.25">
      <c r="D385" s="467" t="s">
        <v>6221</v>
      </c>
      <c r="E385" s="467" t="s">
        <v>6222</v>
      </c>
      <c r="O385" s="462" t="str">
        <f t="shared" si="5"/>
        <v>부활석 (99개)</v>
      </c>
    </row>
    <row r="386" spans="1:15" ht="17.25">
      <c r="O386" s="462">
        <f t="shared" si="5"/>
        <v>0</v>
      </c>
    </row>
    <row r="387" spans="1:15" ht="17.25">
      <c r="A387" s="467" t="s">
        <v>5958</v>
      </c>
      <c r="B387" s="467" t="s">
        <v>864</v>
      </c>
      <c r="D387" s="467" t="s">
        <v>6223</v>
      </c>
      <c r="E387" s="467" t="s">
        <v>6224</v>
      </c>
      <c r="O387" s="462" t="str">
        <f t="shared" si="5"/>
        <v>쓰러진 동물을 일으켜 세울 수 있는 신비한 돌.</v>
      </c>
    </row>
    <row r="388" spans="1:15" ht="17.25">
      <c r="O388" s="462">
        <f t="shared" si="5"/>
        <v>0</v>
      </c>
    </row>
    <row r="389" spans="1:15" ht="17.25">
      <c r="A389" s="467" t="s">
        <v>5958</v>
      </c>
      <c r="B389" s="467" t="s">
        <v>712</v>
      </c>
      <c r="D389" s="467" t="s">
        <v>6225</v>
      </c>
      <c r="E389" s="468" t="s">
        <v>6225</v>
      </c>
      <c r="O389" s="462" t="str">
        <f t="shared" ref="O389:O452" si="6">IF($B$1="한글",D389,IF($B$1="영어",E389,IF($B$1="일본어",F389)))</f>
        <v>합성1시간단축(대표)</v>
      </c>
    </row>
    <row r="390" spans="1:15" ht="17.25">
      <c r="D390" s="467" t="s">
        <v>6226</v>
      </c>
      <c r="E390" s="468" t="s">
        <v>6226</v>
      </c>
      <c r="O390" s="462" t="str">
        <f t="shared" si="6"/>
        <v>합성1시간단축 (1개)</v>
      </c>
    </row>
    <row r="391" spans="1:15" ht="17.25">
      <c r="D391" s="467" t="s">
        <v>6227</v>
      </c>
      <c r="E391" s="468" t="s">
        <v>6227</v>
      </c>
      <c r="O391" s="462" t="str">
        <f t="shared" si="6"/>
        <v>합성1시간단축 (2개)</v>
      </c>
    </row>
    <row r="392" spans="1:15" ht="17.25">
      <c r="D392" s="467" t="s">
        <v>6228</v>
      </c>
      <c r="E392" s="468" t="s">
        <v>6228</v>
      </c>
      <c r="O392" s="462" t="str">
        <f t="shared" si="6"/>
        <v>합성1시간단축 (3개)</v>
      </c>
    </row>
    <row r="393" spans="1:15" ht="17.25">
      <c r="D393" s="467" t="s">
        <v>6229</v>
      </c>
      <c r="E393" s="468" t="s">
        <v>6229</v>
      </c>
      <c r="O393" s="462" t="str">
        <f t="shared" si="6"/>
        <v>합성1시간단축 (5개)</v>
      </c>
    </row>
    <row r="394" spans="1:15" ht="17.25">
      <c r="D394" s="467" t="s">
        <v>6230</v>
      </c>
      <c r="E394" s="468" t="s">
        <v>6230</v>
      </c>
      <c r="O394" s="462" t="str">
        <f t="shared" si="6"/>
        <v>합성1시간단축 (10개)</v>
      </c>
    </row>
    <row r="395" spans="1:15" ht="17.25">
      <c r="D395" s="467" t="s">
        <v>6231</v>
      </c>
      <c r="E395" s="468" t="s">
        <v>6231</v>
      </c>
      <c r="O395" s="462" t="str">
        <f t="shared" si="6"/>
        <v>합성1시간단축 (20개)</v>
      </c>
    </row>
    <row r="396" spans="1:15" ht="17.25">
      <c r="D396" s="467" t="s">
        <v>6232</v>
      </c>
      <c r="E396" s="468" t="s">
        <v>6232</v>
      </c>
      <c r="O396" s="462" t="str">
        <f t="shared" si="6"/>
        <v>합성1시간단축 (30개)</v>
      </c>
    </row>
    <row r="397" spans="1:15" ht="17.25">
      <c r="D397" s="467" t="s">
        <v>6233</v>
      </c>
      <c r="E397" s="468" t="s">
        <v>6233</v>
      </c>
      <c r="O397" s="462" t="str">
        <f t="shared" si="6"/>
        <v>합성1시간단축 (50개)</v>
      </c>
    </row>
    <row r="398" spans="1:15" ht="17.25">
      <c r="D398" s="467" t="s">
        <v>6234</v>
      </c>
      <c r="E398" s="468" t="s">
        <v>6234</v>
      </c>
      <c r="O398" s="462" t="str">
        <f t="shared" si="6"/>
        <v>합성1시간단축 (99개)</v>
      </c>
    </row>
    <row r="399" spans="1:15" ht="17.25">
      <c r="O399" s="462">
        <f t="shared" si="6"/>
        <v>0</v>
      </c>
    </row>
    <row r="400" spans="1:15" ht="17.25">
      <c r="A400" s="467" t="s">
        <v>5958</v>
      </c>
      <c r="B400" s="467" t="s">
        <v>864</v>
      </c>
      <c r="D400" s="467" t="s">
        <v>6235</v>
      </c>
      <c r="E400" s="468" t="s">
        <v>6235</v>
      </c>
      <c r="O400" s="462" t="str">
        <f t="shared" si="6"/>
        <v>합성시간을 1시간 줄여준다.</v>
      </c>
    </row>
    <row r="401" spans="1:15" ht="17.25">
      <c r="O401" s="462">
        <f t="shared" si="6"/>
        <v>0</v>
      </c>
    </row>
    <row r="402" spans="1:15" ht="17.25">
      <c r="A402" s="467" t="s">
        <v>5958</v>
      </c>
      <c r="B402" s="467" t="s">
        <v>712</v>
      </c>
      <c r="D402" s="467" t="s">
        <v>6236</v>
      </c>
      <c r="E402" s="467" t="s">
        <v>6237</v>
      </c>
      <c r="O402" s="462" t="str">
        <f t="shared" si="6"/>
        <v>긴급요청 티켓</v>
      </c>
    </row>
    <row r="403" spans="1:15" ht="17.25">
      <c r="D403" s="467" t="s">
        <v>6238</v>
      </c>
      <c r="E403" s="467" t="s">
        <v>6239</v>
      </c>
      <c r="O403" s="462" t="str">
        <f t="shared" si="6"/>
        <v>긴급요청 티켓 (2개)</v>
      </c>
    </row>
    <row r="404" spans="1:15" ht="17.25">
      <c r="D404" s="467" t="s">
        <v>6240</v>
      </c>
      <c r="E404" s="467" t="s">
        <v>6241</v>
      </c>
      <c r="O404" s="462" t="str">
        <f t="shared" si="6"/>
        <v>긴급요청 티켓 (3개)</v>
      </c>
    </row>
    <row r="405" spans="1:15" ht="17.25">
      <c r="D405" s="467" t="s">
        <v>6242</v>
      </c>
      <c r="E405" s="467" t="s">
        <v>6243</v>
      </c>
      <c r="O405" s="462" t="str">
        <f t="shared" si="6"/>
        <v>긴급요청 티켓 (5개)</v>
      </c>
    </row>
    <row r="406" spans="1:15" ht="17.25">
      <c r="D406" s="467" t="s">
        <v>6244</v>
      </c>
      <c r="E406" s="467" t="s">
        <v>6245</v>
      </c>
      <c r="O406" s="462" t="str">
        <f t="shared" si="6"/>
        <v>긴급요청 티켓 (10개)</v>
      </c>
    </row>
    <row r="407" spans="1:15" ht="17.25">
      <c r="D407" s="467" t="s">
        <v>6246</v>
      </c>
      <c r="E407" s="467" t="s">
        <v>6247</v>
      </c>
      <c r="O407" s="462" t="str">
        <f t="shared" si="6"/>
        <v>긴급요청 티켓 (15개)</v>
      </c>
    </row>
    <row r="408" spans="1:15" ht="17.25">
      <c r="D408" s="467" t="s">
        <v>6248</v>
      </c>
      <c r="E408" s="467" t="s">
        <v>6249</v>
      </c>
      <c r="O408" s="462" t="str">
        <f t="shared" si="6"/>
        <v>긴급요청 티켓 (20개)</v>
      </c>
    </row>
    <row r="409" spans="1:15" ht="17.25">
      <c r="D409" s="467" t="s">
        <v>6250</v>
      </c>
      <c r="E409" s="467" t="s">
        <v>6251</v>
      </c>
      <c r="O409" s="462" t="str">
        <f t="shared" si="6"/>
        <v>긴급요청 티켓 (25개)</v>
      </c>
    </row>
    <row r="410" spans="1:15" ht="17.25">
      <c r="D410" s="467" t="s">
        <v>6252</v>
      </c>
      <c r="E410" s="467" t="s">
        <v>6253</v>
      </c>
      <c r="O410" s="462" t="str">
        <f t="shared" si="6"/>
        <v>긴급요청 티켓 (30개)</v>
      </c>
    </row>
    <row r="411" spans="1:15" ht="17.25">
      <c r="D411" s="467" t="s">
        <v>6254</v>
      </c>
      <c r="E411" s="467" t="s">
        <v>6255</v>
      </c>
      <c r="O411" s="462" t="str">
        <f t="shared" si="6"/>
        <v>긴급요청 티켓 (50개)</v>
      </c>
    </row>
    <row r="412" spans="1:15" ht="17.25">
      <c r="D412" s="467" t="s">
        <v>6256</v>
      </c>
      <c r="E412" s="467" t="s">
        <v>6257</v>
      </c>
      <c r="O412" s="462" t="str">
        <f t="shared" si="6"/>
        <v>긴급요청 티켓 (99개)</v>
      </c>
    </row>
    <row r="413" spans="1:15" ht="17.25">
      <c r="O413" s="462">
        <f t="shared" si="6"/>
        <v>0</v>
      </c>
    </row>
    <row r="414" spans="1:15" ht="17.25">
      <c r="A414" s="467" t="s">
        <v>5958</v>
      </c>
      <c r="B414" s="467" t="s">
        <v>864</v>
      </c>
      <c r="D414" s="467" t="s">
        <v>6258</v>
      </c>
      <c r="E414" s="467" t="s">
        <v>6259</v>
      </c>
      <c r="O414" s="462" t="str">
        <f t="shared" si="6"/>
        <v>사용시 일꾼무리를 불러 빠르게 우유를 짜도록 도와주는 아이템.</v>
      </c>
    </row>
    <row r="415" spans="1:15" ht="17.25">
      <c r="O415" s="462">
        <f t="shared" si="6"/>
        <v>0</v>
      </c>
    </row>
    <row r="416" spans="1:15" ht="17.25">
      <c r="A416" s="467" t="s">
        <v>5958</v>
      </c>
      <c r="B416" s="467" t="s">
        <v>712</v>
      </c>
      <c r="D416" s="467" t="s">
        <v>6260</v>
      </c>
      <c r="E416" s="467" t="s">
        <v>6261</v>
      </c>
      <c r="O416" s="462" t="str">
        <f t="shared" si="6"/>
        <v>일반 교배 티켓</v>
      </c>
    </row>
    <row r="417" spans="1:15" ht="17.25">
      <c r="D417" s="467" t="s">
        <v>6262</v>
      </c>
      <c r="E417" s="467" t="s">
        <v>6263</v>
      </c>
      <c r="O417" s="462" t="str">
        <f t="shared" si="6"/>
        <v>일반 교배 티켓 (2개)</v>
      </c>
    </row>
    <row r="418" spans="1:15" ht="17.25">
      <c r="D418" s="467" t="s">
        <v>6264</v>
      </c>
      <c r="E418" s="467" t="s">
        <v>6265</v>
      </c>
      <c r="O418" s="462" t="str">
        <f t="shared" si="6"/>
        <v>일반 교배 티켓 (5개)</v>
      </c>
    </row>
    <row r="419" spans="1:15" ht="17.25">
      <c r="D419" s="467" t="s">
        <v>6266</v>
      </c>
      <c r="E419" s="467" t="s">
        <v>6267</v>
      </c>
      <c r="O419" s="462" t="str">
        <f t="shared" si="6"/>
        <v>일반 교배 티켓 (10개)</v>
      </c>
    </row>
    <row r="420" spans="1:15" ht="17.25">
      <c r="D420" s="467" t="s">
        <v>6268</v>
      </c>
      <c r="E420" s="467" t="s">
        <v>6269</v>
      </c>
      <c r="O420" s="462" t="str">
        <f t="shared" si="6"/>
        <v>일반 교배 티켓 (20개)</v>
      </c>
    </row>
    <row r="421" spans="1:15" ht="17.25">
      <c r="D421" s="467" t="s">
        <v>6270</v>
      </c>
      <c r="E421" s="467" t="s">
        <v>6271</v>
      </c>
      <c r="O421" s="462" t="str">
        <f t="shared" si="6"/>
        <v>일반 교배 티켓 (30개)</v>
      </c>
    </row>
    <row r="422" spans="1:15" ht="17.25">
      <c r="D422" s="467" t="s">
        <v>6272</v>
      </c>
      <c r="E422" s="467" t="s">
        <v>6273</v>
      </c>
      <c r="O422" s="462" t="str">
        <f t="shared" si="6"/>
        <v>일반 교배 티켓 (50개)</v>
      </c>
    </row>
    <row r="423" spans="1:15" ht="17.25">
      <c r="D423" s="467" t="s">
        <v>6274</v>
      </c>
      <c r="E423" s="467" t="s">
        <v>6275</v>
      </c>
      <c r="O423" s="462" t="str">
        <f t="shared" si="6"/>
        <v>일반 교배 티켓 (99개)</v>
      </c>
    </row>
    <row r="424" spans="1:15" ht="17.25">
      <c r="O424" s="462">
        <f t="shared" si="6"/>
        <v>0</v>
      </c>
    </row>
    <row r="425" spans="1:15" ht="17.25">
      <c r="A425" s="467" t="s">
        <v>5958</v>
      </c>
      <c r="B425" s="467" t="s">
        <v>864</v>
      </c>
      <c r="D425" s="467" t="s">
        <v>6276</v>
      </c>
      <c r="E425" s="467" t="s">
        <v>6277</v>
      </c>
      <c r="O425" s="462" t="str">
        <f t="shared" si="6"/>
        <v>일반 교배를 1회 무료로 사용할 수 있는 티켓.</v>
      </c>
    </row>
    <row r="426" spans="1:15" ht="17.25">
      <c r="O426" s="462">
        <f t="shared" si="6"/>
        <v>0</v>
      </c>
    </row>
    <row r="427" spans="1:15" ht="17.25">
      <c r="A427" s="467" t="s">
        <v>5958</v>
      </c>
      <c r="B427" s="467" t="s">
        <v>712</v>
      </c>
      <c r="D427" s="467" t="s">
        <v>6278</v>
      </c>
      <c r="E427" s="467" t="s">
        <v>6279</v>
      </c>
      <c r="O427" s="462" t="str">
        <f t="shared" si="6"/>
        <v>프리미엄 교배 티켓</v>
      </c>
    </row>
    <row r="428" spans="1:15" ht="17.25">
      <c r="D428" s="467" t="s">
        <v>6280</v>
      </c>
      <c r="E428" s="467" t="s">
        <v>6281</v>
      </c>
      <c r="O428" s="462" t="str">
        <f t="shared" si="6"/>
        <v>프리미엄 교배 티켓 (2개)</v>
      </c>
    </row>
    <row r="429" spans="1:15" ht="17.25">
      <c r="D429" s="467" t="s">
        <v>6282</v>
      </c>
      <c r="E429" s="467" t="s">
        <v>6283</v>
      </c>
      <c r="O429" s="462" t="str">
        <f t="shared" si="6"/>
        <v>프리미엄 교배 티켓 (5개)</v>
      </c>
    </row>
    <row r="430" spans="1:15" ht="17.25">
      <c r="D430" s="467" t="s">
        <v>6284</v>
      </c>
      <c r="E430" s="467" t="s">
        <v>6285</v>
      </c>
      <c r="O430" s="462" t="str">
        <f t="shared" si="6"/>
        <v>프리미엄 교배 티켓 (10개)</v>
      </c>
    </row>
    <row r="431" spans="1:15" ht="17.25">
      <c r="D431" s="467" t="s">
        <v>6286</v>
      </c>
      <c r="E431" s="467" t="s">
        <v>6287</v>
      </c>
      <c r="O431" s="462" t="str">
        <f t="shared" si="6"/>
        <v>프리미엄 교배 티켓 (20개)</v>
      </c>
    </row>
    <row r="432" spans="1:15" ht="17.25">
      <c r="D432" s="467" t="s">
        <v>6288</v>
      </c>
      <c r="E432" s="467" t="s">
        <v>6289</v>
      </c>
      <c r="O432" s="462" t="str">
        <f t="shared" si="6"/>
        <v>프리미엄 교배 티켓 (30개)</v>
      </c>
    </row>
    <row r="433" spans="1:15" ht="17.25">
      <c r="D433" s="467" t="s">
        <v>6290</v>
      </c>
      <c r="E433" s="467" t="s">
        <v>6291</v>
      </c>
      <c r="O433" s="462" t="str">
        <f t="shared" si="6"/>
        <v>프리미엄 교배 티켓 (50개)</v>
      </c>
    </row>
    <row r="434" spans="1:15" ht="17.25">
      <c r="D434" s="467" t="s">
        <v>6292</v>
      </c>
      <c r="E434" s="467" t="s">
        <v>6293</v>
      </c>
      <c r="O434" s="462" t="str">
        <f t="shared" si="6"/>
        <v>프리미엄 교배 티켓 (99개)</v>
      </c>
    </row>
    <row r="435" spans="1:15" ht="17.25">
      <c r="O435" s="462">
        <f t="shared" si="6"/>
        <v>0</v>
      </c>
    </row>
    <row r="436" spans="1:15" ht="17.25">
      <c r="A436" s="467" t="s">
        <v>5958</v>
      </c>
      <c r="B436" s="467" t="s">
        <v>864</v>
      </c>
      <c r="D436" s="467" t="s">
        <v>6294</v>
      </c>
      <c r="E436" s="467" t="s">
        <v>6295</v>
      </c>
      <c r="O436" s="462" t="str">
        <f t="shared" si="6"/>
        <v>프리미엄 교배를 1회 무료로 사용할 수 있는 티켓.</v>
      </c>
    </row>
    <row r="437" spans="1:15" ht="17.25">
      <c r="O437" s="462">
        <f t="shared" si="6"/>
        <v>0</v>
      </c>
    </row>
    <row r="438" spans="1:15" ht="17.25">
      <c r="A438" s="467" t="s">
        <v>6296</v>
      </c>
      <c r="B438" s="467" t="s">
        <v>712</v>
      </c>
      <c r="D438" s="467" t="s">
        <v>1051</v>
      </c>
      <c r="E438" s="467" t="s">
        <v>6297</v>
      </c>
      <c r="O438" s="462" t="str">
        <f t="shared" si="6"/>
        <v>병아리 모자</v>
      </c>
    </row>
    <row r="439" spans="1:15" ht="17.25">
      <c r="D439" s="467" t="s">
        <v>1052</v>
      </c>
      <c r="E439" s="467" t="s">
        <v>6298</v>
      </c>
      <c r="O439" s="462" t="str">
        <f t="shared" si="6"/>
        <v>중절모</v>
      </c>
    </row>
    <row r="440" spans="1:15" ht="17.25">
      <c r="D440" s="467" t="s">
        <v>6299</v>
      </c>
      <c r="E440" s="467" t="s">
        <v>6300</v>
      </c>
      <c r="O440" s="462" t="str">
        <f t="shared" si="6"/>
        <v>해적 두건</v>
      </c>
    </row>
    <row r="441" spans="1:15" ht="17.25">
      <c r="D441" s="467" t="s">
        <v>6301</v>
      </c>
      <c r="E441" s="467" t="s">
        <v>6302</v>
      </c>
      <c r="O441" s="462" t="str">
        <f t="shared" si="6"/>
        <v>하얀 신사 모자</v>
      </c>
    </row>
    <row r="442" spans="1:15" ht="17.25">
      <c r="D442" s="467" t="s">
        <v>6303</v>
      </c>
      <c r="E442" s="467" t="s">
        <v>6304</v>
      </c>
      <c r="O442" s="462" t="str">
        <f t="shared" si="6"/>
        <v>검은 신사 모자</v>
      </c>
    </row>
    <row r="443" spans="1:15" ht="17.25">
      <c r="D443" s="467" t="s">
        <v>6305</v>
      </c>
      <c r="E443" s="467" t="s">
        <v>6306</v>
      </c>
      <c r="O443" s="462" t="str">
        <f t="shared" si="6"/>
        <v>마린 캡</v>
      </c>
    </row>
    <row r="444" spans="1:15" ht="17.25">
      <c r="D444" s="467" t="s">
        <v>1057</v>
      </c>
      <c r="E444" s="467" t="s">
        <v>6307</v>
      </c>
      <c r="O444" s="462" t="str">
        <f t="shared" si="6"/>
        <v>털 모자</v>
      </c>
    </row>
    <row r="445" spans="1:15" ht="17.25">
      <c r="D445" s="467" t="s">
        <v>6308</v>
      </c>
      <c r="E445" s="467" t="s">
        <v>6309</v>
      </c>
      <c r="O445" s="462" t="str">
        <f t="shared" si="6"/>
        <v>꽃모양 머리 장식</v>
      </c>
    </row>
    <row r="446" spans="1:15" ht="17.25">
      <c r="D446" s="467" t="s">
        <v>6310</v>
      </c>
      <c r="E446" s="467" t="s">
        <v>6311</v>
      </c>
      <c r="O446" s="462" t="str">
        <f t="shared" si="6"/>
        <v>보드 고글</v>
      </c>
    </row>
    <row r="447" spans="1:15" ht="17.25">
      <c r="D447" s="467" t="s">
        <v>1060</v>
      </c>
      <c r="E447" s="467" t="s">
        <v>6312</v>
      </c>
      <c r="O447" s="462" t="str">
        <f t="shared" si="6"/>
        <v>카우보이 모자</v>
      </c>
    </row>
    <row r="448" spans="1:15" ht="17.25">
      <c r="D448" s="467" t="s">
        <v>6313</v>
      </c>
      <c r="E448" s="467" t="s">
        <v>6314</v>
      </c>
      <c r="O448" s="462" t="str">
        <f t="shared" si="6"/>
        <v>젓소무늬 캡</v>
      </c>
    </row>
    <row r="449" spans="4:15" ht="17.25">
      <c r="D449" s="467" t="s">
        <v>6315</v>
      </c>
      <c r="E449" s="467" t="s">
        <v>6316</v>
      </c>
      <c r="O449" s="462" t="str">
        <f t="shared" si="6"/>
        <v>마법사 모자</v>
      </c>
    </row>
    <row r="450" spans="4:15" ht="17.25">
      <c r="D450" s="467" t="s">
        <v>6317</v>
      </c>
      <c r="E450" s="467" t="s">
        <v>6318</v>
      </c>
      <c r="O450" s="462" t="str">
        <f t="shared" si="6"/>
        <v>작은 왕관</v>
      </c>
    </row>
    <row r="451" spans="4:15" ht="17.25">
      <c r="D451" s="467" t="s">
        <v>1064</v>
      </c>
      <c r="E451" s="467" t="s">
        <v>6319</v>
      </c>
      <c r="O451" s="462" t="str">
        <f t="shared" si="6"/>
        <v>반창고</v>
      </c>
    </row>
    <row r="452" spans="4:15" ht="17.25">
      <c r="D452" s="467" t="s">
        <v>1065</v>
      </c>
      <c r="E452" s="467" t="s">
        <v>6320</v>
      </c>
      <c r="O452" s="462" t="str">
        <f t="shared" si="6"/>
        <v>아프로 가발</v>
      </c>
    </row>
    <row r="453" spans="4:15" ht="17.25">
      <c r="D453" s="467" t="s">
        <v>1066</v>
      </c>
      <c r="E453" s="467" t="s">
        <v>6321</v>
      </c>
      <c r="O453" s="462" t="str">
        <f t="shared" ref="O453:O516" si="7">IF($B$1="한글",D453,IF($B$1="영어",E453,IF($B$1="일본어",F453)))</f>
        <v>작은 꽃 모자</v>
      </c>
    </row>
    <row r="454" spans="4:15" ht="17.25">
      <c r="D454" s="467" t="s">
        <v>1067</v>
      </c>
      <c r="E454" s="467" t="s">
        <v>6322</v>
      </c>
      <c r="O454" s="462" t="str">
        <f t="shared" si="7"/>
        <v>삐에로 모자</v>
      </c>
    </row>
    <row r="455" spans="4:15" ht="17.25">
      <c r="D455" s="467" t="s">
        <v>6323</v>
      </c>
      <c r="E455" s="467" t="s">
        <v>6324</v>
      </c>
      <c r="O455" s="462" t="str">
        <f t="shared" si="7"/>
        <v>분홍 토끼귀</v>
      </c>
    </row>
    <row r="456" spans="4:15" ht="17.25">
      <c r="D456" s="467" t="s">
        <v>1069</v>
      </c>
      <c r="E456" s="467" t="s">
        <v>6325</v>
      </c>
      <c r="O456" s="462" t="str">
        <f t="shared" si="7"/>
        <v>유치원 모자</v>
      </c>
    </row>
    <row r="457" spans="4:15" ht="17.25">
      <c r="D457" s="467" t="s">
        <v>6326</v>
      </c>
      <c r="E457" s="467" t="s">
        <v>6327</v>
      </c>
      <c r="O457" s="462" t="str">
        <f t="shared" si="7"/>
        <v>닭 모자</v>
      </c>
    </row>
    <row r="458" spans="4:15" ht="17.25">
      <c r="D458" s="467" t="s">
        <v>6328</v>
      </c>
      <c r="E458" s="467" t="s">
        <v>6329</v>
      </c>
      <c r="O458" s="462" t="str">
        <f t="shared" si="7"/>
        <v>흰색 중절모</v>
      </c>
    </row>
    <row r="459" spans="4:15" ht="17.25">
      <c r="D459" s="467" t="s">
        <v>6330</v>
      </c>
      <c r="E459" s="467" t="s">
        <v>6331</v>
      </c>
      <c r="O459" s="462" t="str">
        <f t="shared" si="7"/>
        <v>푸른 해적 두건</v>
      </c>
    </row>
    <row r="460" spans="4:15" ht="17.25">
      <c r="D460" s="467" t="s">
        <v>6332</v>
      </c>
      <c r="E460" s="467" t="s">
        <v>6333</v>
      </c>
      <c r="O460" s="462" t="str">
        <f t="shared" si="7"/>
        <v>분홍 신사 모자</v>
      </c>
    </row>
    <row r="461" spans="4:15" ht="17.25">
      <c r="D461" s="467" t="s">
        <v>6334</v>
      </c>
      <c r="E461" s="467" t="s">
        <v>6335</v>
      </c>
      <c r="O461" s="462" t="str">
        <f t="shared" si="7"/>
        <v>파란 신사 모자</v>
      </c>
    </row>
    <row r="462" spans="4:15" ht="17.25">
      <c r="D462" s="467" t="s">
        <v>6336</v>
      </c>
      <c r="E462" s="467" t="s">
        <v>6337</v>
      </c>
      <c r="O462" s="462" t="str">
        <f t="shared" si="7"/>
        <v>푸른색 마린 캡</v>
      </c>
    </row>
    <row r="463" spans="4:15" ht="17.25">
      <c r="D463" s="467" t="s">
        <v>6338</v>
      </c>
      <c r="E463" s="467" t="s">
        <v>6339</v>
      </c>
      <c r="O463" s="462" t="str">
        <f t="shared" si="7"/>
        <v>포근한 털 모자</v>
      </c>
    </row>
    <row r="464" spans="4:15" ht="17.25">
      <c r="D464" s="467" t="s">
        <v>6340</v>
      </c>
      <c r="E464" s="467" t="s">
        <v>6341</v>
      </c>
      <c r="O464" s="462" t="str">
        <f t="shared" si="7"/>
        <v>파티 모자</v>
      </c>
    </row>
    <row r="465" spans="4:15" ht="17.25">
      <c r="D465" s="467" t="s">
        <v>6342</v>
      </c>
      <c r="E465" s="467" t="s">
        <v>6343</v>
      </c>
      <c r="O465" s="462" t="str">
        <f t="shared" si="7"/>
        <v>따듯한 보드 고글</v>
      </c>
    </row>
    <row r="466" spans="4:15" ht="17.25">
      <c r="D466" s="467" t="s">
        <v>6344</v>
      </c>
      <c r="E466" s="467" t="s">
        <v>6345</v>
      </c>
      <c r="O466" s="462" t="str">
        <f t="shared" si="7"/>
        <v>붉은 카우보이 모자</v>
      </c>
    </row>
    <row r="467" spans="4:15" ht="17.25">
      <c r="D467" s="467" t="s">
        <v>6346</v>
      </c>
      <c r="E467" s="467" t="s">
        <v>6347</v>
      </c>
      <c r="O467" s="462" t="str">
        <f t="shared" si="7"/>
        <v>분혼 젖소무늬 캡</v>
      </c>
    </row>
    <row r="468" spans="4:15" ht="17.25">
      <c r="D468" s="467" t="s">
        <v>1062</v>
      </c>
      <c r="E468" s="467" t="s">
        <v>6348</v>
      </c>
      <c r="O468" s="462" t="str">
        <f t="shared" si="7"/>
        <v>마녀 모자</v>
      </c>
    </row>
    <row r="469" spans="4:15" ht="17.25">
      <c r="D469" s="467" t="s">
        <v>6349</v>
      </c>
      <c r="E469" s="467" t="s">
        <v>6350</v>
      </c>
      <c r="O469" s="462" t="str">
        <f t="shared" si="7"/>
        <v>보석 왕관</v>
      </c>
    </row>
    <row r="470" spans="4:15" ht="17.25">
      <c r="D470" s="467" t="s">
        <v>6351</v>
      </c>
      <c r="E470" s="467" t="s">
        <v>6352</v>
      </c>
      <c r="O470" s="462" t="str">
        <f t="shared" si="7"/>
        <v>간호사 모자</v>
      </c>
    </row>
    <row r="471" spans="4:15" ht="17.25">
      <c r="D471" s="467" t="s">
        <v>6353</v>
      </c>
      <c r="E471" s="467" t="s">
        <v>6354</v>
      </c>
      <c r="O471" s="462" t="str">
        <f t="shared" si="7"/>
        <v>리얼한 아프로 가발</v>
      </c>
    </row>
    <row r="472" spans="4:15" ht="17.25">
      <c r="D472" s="467" t="s">
        <v>6355</v>
      </c>
      <c r="E472" s="467" t="s">
        <v>6356</v>
      </c>
      <c r="O472" s="462" t="str">
        <f t="shared" si="7"/>
        <v>화려한 꽃 머리띠</v>
      </c>
    </row>
    <row r="473" spans="4:15" ht="17.25">
      <c r="D473" s="467" t="s">
        <v>6357</v>
      </c>
      <c r="E473" s="467" t="s">
        <v>6358</v>
      </c>
      <c r="O473" s="462" t="str">
        <f t="shared" si="7"/>
        <v>파란 삐에로 모자</v>
      </c>
    </row>
    <row r="474" spans="4:15" ht="17.25">
      <c r="D474" s="467" t="s">
        <v>6359</v>
      </c>
      <c r="E474" s="467" t="s">
        <v>6360</v>
      </c>
      <c r="O474" s="462" t="str">
        <f t="shared" si="7"/>
        <v>포크 장식</v>
      </c>
    </row>
    <row r="475" spans="4:15" ht="17.25">
      <c r="D475" s="467" t="s">
        <v>6361</v>
      </c>
      <c r="E475" s="467" t="s">
        <v>6362</v>
      </c>
      <c r="O475" s="462" t="str">
        <f t="shared" si="7"/>
        <v>작은 UFO 장식</v>
      </c>
    </row>
    <row r="476" spans="4:15" ht="17.25">
      <c r="D476" s="467" t="s">
        <v>6363</v>
      </c>
      <c r="E476" s="467" t="s">
        <v>6364</v>
      </c>
      <c r="O476" s="462" t="str">
        <f t="shared" si="7"/>
        <v>유치원 가방</v>
      </c>
    </row>
    <row r="477" spans="4:15" ht="17.25">
      <c r="D477" s="467" t="s">
        <v>6365</v>
      </c>
      <c r="E477" s="467" t="s">
        <v>6366</v>
      </c>
      <c r="O477" s="462" t="str">
        <f t="shared" si="7"/>
        <v>3등급 마크</v>
      </c>
    </row>
    <row r="478" spans="4:15" ht="17.25">
      <c r="D478" s="467" t="s">
        <v>6367</v>
      </c>
      <c r="E478" s="467" t="s">
        <v>6368</v>
      </c>
      <c r="O478" s="462" t="str">
        <f t="shared" si="7"/>
        <v>집배원 가방</v>
      </c>
    </row>
    <row r="479" spans="4:15" ht="17.25">
      <c r="D479" s="467" t="s">
        <v>6369</v>
      </c>
      <c r="E479" s="467" t="s">
        <v>6370</v>
      </c>
      <c r="O479" s="462" t="str">
        <f t="shared" si="7"/>
        <v>장식용 리본</v>
      </c>
    </row>
    <row r="480" spans="4:15" ht="17.25">
      <c r="D480" s="467" t="s">
        <v>6371</v>
      </c>
      <c r="E480" s="467" t="s">
        <v>6372</v>
      </c>
      <c r="O480" s="462" t="str">
        <f t="shared" si="7"/>
        <v>하얀 날개</v>
      </c>
    </row>
    <row r="481" spans="4:15" ht="17.25">
      <c r="D481" s="467" t="s">
        <v>6373</v>
      </c>
      <c r="E481" s="467" t="s">
        <v>6374</v>
      </c>
      <c r="O481" s="462" t="str">
        <f t="shared" si="7"/>
        <v>천사 날개</v>
      </c>
    </row>
    <row r="482" spans="4:15" ht="17.25">
      <c r="D482" s="467" t="s">
        <v>6375</v>
      </c>
      <c r="E482" s="467" t="s">
        <v>6376</v>
      </c>
      <c r="O482" s="462" t="str">
        <f t="shared" si="7"/>
        <v>악마 날개</v>
      </c>
    </row>
    <row r="483" spans="4:15" ht="17.25">
      <c r="D483" s="467" t="s">
        <v>6377</v>
      </c>
      <c r="E483" s="467" t="s">
        <v>6378</v>
      </c>
      <c r="O483" s="462" t="str">
        <f t="shared" si="7"/>
        <v>요정 날개</v>
      </c>
    </row>
    <row r="484" spans="4:15" ht="17.25">
      <c r="D484" s="467" t="s">
        <v>6379</v>
      </c>
      <c r="E484" s="467" t="s">
        <v>6380</v>
      </c>
      <c r="O484" s="462" t="str">
        <f t="shared" si="7"/>
        <v>분홍 포크 장식</v>
      </c>
    </row>
    <row r="485" spans="4:15" ht="17.25">
      <c r="D485" s="467" t="s">
        <v>6381</v>
      </c>
      <c r="E485" s="467" t="s">
        <v>6382</v>
      </c>
      <c r="O485" s="462" t="str">
        <f t="shared" si="7"/>
        <v>UFO 정찰선 장식</v>
      </c>
    </row>
    <row r="486" spans="4:15" ht="17.25">
      <c r="D486" s="467" t="s">
        <v>6383</v>
      </c>
      <c r="E486" s="467" t="s">
        <v>6384</v>
      </c>
      <c r="O486" s="462" t="str">
        <f t="shared" si="7"/>
        <v>초등학교 가방</v>
      </c>
    </row>
    <row r="487" spans="4:15" ht="17.25">
      <c r="D487" s="467" t="s">
        <v>6385</v>
      </c>
      <c r="E487" s="467" t="s">
        <v>6386</v>
      </c>
      <c r="O487" s="462" t="str">
        <f t="shared" si="7"/>
        <v>2등급 마크</v>
      </c>
    </row>
    <row r="488" spans="4:15" ht="17.25">
      <c r="D488" s="467" t="s">
        <v>6387</v>
      </c>
      <c r="E488" s="467" t="s">
        <v>6388</v>
      </c>
      <c r="O488" s="462" t="str">
        <f t="shared" si="7"/>
        <v>커다란 옆가방</v>
      </c>
    </row>
    <row r="489" spans="4:15" ht="17.25">
      <c r="D489" s="467" t="s">
        <v>6389</v>
      </c>
      <c r="E489" s="467" t="s">
        <v>6390</v>
      </c>
      <c r="O489" s="462" t="str">
        <f t="shared" si="7"/>
        <v>금색 리본</v>
      </c>
    </row>
    <row r="490" spans="4:15" ht="17.25">
      <c r="D490" s="467" t="s">
        <v>6391</v>
      </c>
      <c r="E490" s="467" t="s">
        <v>6392</v>
      </c>
      <c r="O490" s="462" t="str">
        <f t="shared" si="7"/>
        <v>하늘색 날개</v>
      </c>
    </row>
    <row r="491" spans="4:15" ht="17.25">
      <c r="D491" s="467" t="s">
        <v>6393</v>
      </c>
      <c r="E491" s="467" t="s">
        <v>6394</v>
      </c>
      <c r="O491" s="462" t="str">
        <f t="shared" si="7"/>
        <v>분홍색 천사 날개</v>
      </c>
    </row>
    <row r="492" spans="4:15" ht="17.25">
      <c r="D492" s="467" t="s">
        <v>6395</v>
      </c>
      <c r="E492" s="467" t="s">
        <v>6396</v>
      </c>
      <c r="O492" s="462" t="str">
        <f t="shared" si="7"/>
        <v>검붉은 악마 날개</v>
      </c>
    </row>
    <row r="493" spans="4:15" ht="17.25">
      <c r="D493" s="467" t="s">
        <v>6397</v>
      </c>
      <c r="E493" s="467" t="s">
        <v>6398</v>
      </c>
      <c r="O493" s="462" t="str">
        <f t="shared" si="7"/>
        <v>푸른 요정 날개</v>
      </c>
    </row>
    <row r="494" spans="4:15" ht="17.25">
      <c r="D494" s="467" t="s">
        <v>6399</v>
      </c>
      <c r="E494" s="467" t="s">
        <v>6400</v>
      </c>
      <c r="O494" s="462" t="str">
        <f t="shared" si="7"/>
        <v>고급 포크 장식</v>
      </c>
    </row>
    <row r="495" spans="4:15" ht="17.25">
      <c r="D495" s="467" t="s">
        <v>6401</v>
      </c>
      <c r="E495" s="467" t="s">
        <v>6402</v>
      </c>
      <c r="O495" s="462" t="str">
        <f t="shared" si="7"/>
        <v>UFO 함선 장식</v>
      </c>
    </row>
    <row r="496" spans="4:15" ht="17.25">
      <c r="D496" s="467" t="s">
        <v>6403</v>
      </c>
      <c r="E496" s="467" t="s">
        <v>6404</v>
      </c>
      <c r="O496" s="462" t="str">
        <f t="shared" si="7"/>
        <v>병아리 가방</v>
      </c>
    </row>
    <row r="497" spans="1:15" ht="17.25">
      <c r="D497" s="467" t="s">
        <v>6405</v>
      </c>
      <c r="E497" s="467" t="s">
        <v>6406</v>
      </c>
      <c r="O497" s="462" t="str">
        <f t="shared" si="7"/>
        <v>1등급 마크</v>
      </c>
    </row>
    <row r="498" spans="1:15" ht="17.25">
      <c r="D498" s="467" t="s">
        <v>6407</v>
      </c>
      <c r="E498" s="467" t="s">
        <v>6408</v>
      </c>
      <c r="O498" s="462" t="str">
        <f t="shared" si="7"/>
        <v>고급 가죽 가방</v>
      </c>
    </row>
    <row r="499" spans="1:15" ht="17.25">
      <c r="D499" s="467" t="s">
        <v>6409</v>
      </c>
      <c r="E499" s="467" t="s">
        <v>6410</v>
      </c>
      <c r="O499" s="462" t="str">
        <f t="shared" si="7"/>
        <v>명품 리본</v>
      </c>
    </row>
    <row r="500" spans="1:15" ht="17.25">
      <c r="D500" s="467" t="s">
        <v>6411</v>
      </c>
      <c r="E500" s="467" t="s">
        <v>6412</v>
      </c>
      <c r="O500" s="462" t="str">
        <f t="shared" si="7"/>
        <v>금빛 날개</v>
      </c>
    </row>
    <row r="501" spans="1:15" ht="17.25">
      <c r="D501" s="467" t="s">
        <v>6413</v>
      </c>
      <c r="E501" s="467" t="s">
        <v>6414</v>
      </c>
      <c r="O501" s="462" t="str">
        <f t="shared" si="7"/>
        <v>금빛 천사 날개</v>
      </c>
    </row>
    <row r="502" spans="1:15" ht="17.25">
      <c r="D502" s="467" t="s">
        <v>6415</v>
      </c>
      <c r="E502" s="467" t="s">
        <v>6416</v>
      </c>
      <c r="O502" s="462" t="str">
        <f t="shared" si="7"/>
        <v>박쥐 악마 날개</v>
      </c>
    </row>
    <row r="503" spans="1:15" ht="17.25">
      <c r="D503" s="467" t="s">
        <v>6417</v>
      </c>
      <c r="E503" s="467" t="s">
        <v>6418</v>
      </c>
      <c r="O503" s="462" t="str">
        <f t="shared" si="7"/>
        <v>핑크 요정 날개</v>
      </c>
    </row>
    <row r="504" spans="1:15" ht="17.25">
      <c r="D504" s="467" t="s">
        <v>6419</v>
      </c>
      <c r="E504" s="467" t="s">
        <v>6420</v>
      </c>
      <c r="O504" s="462" t="str">
        <f t="shared" si="7"/>
        <v>최고급 포크 장식</v>
      </c>
    </row>
    <row r="505" spans="1:15" ht="17.25">
      <c r="D505" s="467" t="s">
        <v>6421</v>
      </c>
      <c r="E505" s="467" t="s">
        <v>6422</v>
      </c>
      <c r="O505" s="462" t="str">
        <f t="shared" si="7"/>
        <v>UFO 모선 장식</v>
      </c>
    </row>
    <row r="506" spans="1:15" ht="17.25">
      <c r="D506" s="467" t="s">
        <v>6423</v>
      </c>
      <c r="E506" s="467" t="s">
        <v>6424</v>
      </c>
      <c r="O506" s="462" t="str">
        <f t="shared" si="7"/>
        <v>고급 병아리 가방</v>
      </c>
    </row>
    <row r="507" spans="1:15" ht="17.25">
      <c r="D507" s="467" t="s">
        <v>6425</v>
      </c>
      <c r="E507" s="467" t="s">
        <v>6426</v>
      </c>
      <c r="O507" s="462" t="str">
        <f t="shared" si="7"/>
        <v>특등급 딱지</v>
      </c>
    </row>
    <row r="508" spans="1:15" ht="17.25">
      <c r="D508" s="467" t="s">
        <v>6427</v>
      </c>
      <c r="E508" s="467" t="s">
        <v>6428</v>
      </c>
      <c r="O508" s="462" t="str">
        <f t="shared" si="7"/>
        <v>수제 가죽 가방</v>
      </c>
    </row>
    <row r="509" spans="1:15" ht="17.25">
      <c r="D509" s="467" t="s">
        <v>6429</v>
      </c>
      <c r="E509" s="467" t="s">
        <v>6430</v>
      </c>
      <c r="O509" s="462" t="str">
        <f t="shared" si="7"/>
        <v>실크 리본</v>
      </c>
    </row>
    <row r="510" spans="1:15" ht="17.25">
      <c r="O510" s="462">
        <f t="shared" si="7"/>
        <v>0</v>
      </c>
    </row>
    <row r="511" spans="1:15" ht="17.25">
      <c r="A511" s="467" t="s">
        <v>6431</v>
      </c>
      <c r="B511" s="467" t="s">
        <v>712</v>
      </c>
      <c r="D511" s="467" t="s">
        <v>6432</v>
      </c>
      <c r="E511" s="468" t="s">
        <v>6432</v>
      </c>
      <c r="O511" s="462" t="str">
        <f t="shared" si="7"/>
        <v>우정포인트5</v>
      </c>
    </row>
    <row r="512" spans="1:15" ht="17.25">
      <c r="D512" s="467" t="s">
        <v>6433</v>
      </c>
      <c r="E512" s="468" t="s">
        <v>6433</v>
      </c>
      <c r="O512" s="462" t="str">
        <f t="shared" si="7"/>
        <v>우정포인트10</v>
      </c>
    </row>
    <row r="513" spans="4:15" ht="17.25">
      <c r="D513" s="467" t="s">
        <v>6434</v>
      </c>
      <c r="E513" s="468" t="s">
        <v>6434</v>
      </c>
      <c r="O513" s="462" t="str">
        <f t="shared" si="7"/>
        <v>우정포인트15</v>
      </c>
    </row>
    <row r="514" spans="4:15" ht="17.25">
      <c r="D514" s="467" t="s">
        <v>6435</v>
      </c>
      <c r="E514" s="468" t="s">
        <v>6435</v>
      </c>
      <c r="O514" s="462" t="str">
        <f t="shared" si="7"/>
        <v>우정포인트20</v>
      </c>
    </row>
    <row r="515" spans="4:15" ht="17.25">
      <c r="D515" s="467" t="s">
        <v>6436</v>
      </c>
      <c r="E515" s="468" t="s">
        <v>6436</v>
      </c>
      <c r="O515" s="462" t="str">
        <f t="shared" si="7"/>
        <v>우정포인트25</v>
      </c>
    </row>
    <row r="516" spans="4:15" ht="17.25">
      <c r="D516" s="467" t="s">
        <v>6437</v>
      </c>
      <c r="E516" s="468" t="s">
        <v>6437</v>
      </c>
      <c r="O516" s="462" t="str">
        <f t="shared" si="7"/>
        <v>우정포인트30</v>
      </c>
    </row>
    <row r="517" spans="4:15" ht="17.25">
      <c r="D517" s="467" t="s">
        <v>6438</v>
      </c>
      <c r="E517" s="468" t="s">
        <v>6438</v>
      </c>
      <c r="O517" s="462" t="str">
        <f t="shared" ref="O517:O580" si="8">IF($B$1="한글",D517,IF($B$1="영어",E517,IF($B$1="일본어",F517)))</f>
        <v>우정포인트35</v>
      </c>
    </row>
    <row r="518" spans="4:15" ht="17.25">
      <c r="D518" s="467" t="s">
        <v>6439</v>
      </c>
      <c r="E518" s="468" t="s">
        <v>6439</v>
      </c>
      <c r="O518" s="462" t="str">
        <f t="shared" si="8"/>
        <v>우정포인트40</v>
      </c>
    </row>
    <row r="519" spans="4:15" ht="17.25">
      <c r="D519" s="467" t="s">
        <v>6440</v>
      </c>
      <c r="E519" s="468" t="s">
        <v>6440</v>
      </c>
      <c r="O519" s="462" t="str">
        <f t="shared" si="8"/>
        <v>우정포인트45</v>
      </c>
    </row>
    <row r="520" spans="4:15" ht="17.25">
      <c r="D520" s="467" t="s">
        <v>6441</v>
      </c>
      <c r="E520" s="468" t="s">
        <v>6441</v>
      </c>
      <c r="O520" s="462" t="str">
        <f t="shared" si="8"/>
        <v>우정포인트50</v>
      </c>
    </row>
    <row r="521" spans="4:15" ht="17.25">
      <c r="D521" s="467" t="s">
        <v>6442</v>
      </c>
      <c r="E521" s="468" t="s">
        <v>6442</v>
      </c>
      <c r="O521" s="462" t="str">
        <f t="shared" si="8"/>
        <v>우정포인트60</v>
      </c>
    </row>
    <row r="522" spans="4:15" ht="17.25">
      <c r="D522" s="467" t="s">
        <v>6443</v>
      </c>
      <c r="E522" s="468" t="s">
        <v>6443</v>
      </c>
      <c r="O522" s="462" t="str">
        <f t="shared" si="8"/>
        <v>우정포인트70</v>
      </c>
    </row>
    <row r="523" spans="4:15" ht="17.25">
      <c r="D523" s="467" t="s">
        <v>6444</v>
      </c>
      <c r="E523" s="468" t="s">
        <v>6444</v>
      </c>
      <c r="O523" s="462" t="str">
        <f t="shared" si="8"/>
        <v>우정포인트80</v>
      </c>
    </row>
    <row r="524" spans="4:15" ht="17.25">
      <c r="D524" s="467" t="s">
        <v>6445</v>
      </c>
      <c r="E524" s="468" t="s">
        <v>6445</v>
      </c>
      <c r="O524" s="462" t="str">
        <f t="shared" si="8"/>
        <v>우정포인트90</v>
      </c>
    </row>
    <row r="525" spans="4:15" ht="17.25">
      <c r="D525" s="467" t="s">
        <v>6446</v>
      </c>
      <c r="E525" s="468" t="s">
        <v>6446</v>
      </c>
      <c r="O525" s="462" t="str">
        <f t="shared" si="8"/>
        <v>우정포인트100</v>
      </c>
    </row>
    <row r="526" spans="4:15" ht="17.25">
      <c r="D526" s="467" t="s">
        <v>6447</v>
      </c>
      <c r="E526" s="468" t="s">
        <v>6447</v>
      </c>
      <c r="O526" s="462" t="str">
        <f t="shared" si="8"/>
        <v>우정포인트150</v>
      </c>
    </row>
    <row r="527" spans="4:15" ht="17.25">
      <c r="D527" s="467" t="s">
        <v>6448</v>
      </c>
      <c r="E527" s="468" t="s">
        <v>6448</v>
      </c>
      <c r="O527" s="462" t="str">
        <f t="shared" si="8"/>
        <v>우정포인트200</v>
      </c>
    </row>
    <row r="528" spans="4:15" ht="17.25">
      <c r="D528" s="467" t="s">
        <v>6449</v>
      </c>
      <c r="E528" s="468" t="s">
        <v>6449</v>
      </c>
      <c r="O528" s="462" t="str">
        <f t="shared" si="8"/>
        <v>우정포인트250</v>
      </c>
    </row>
    <row r="529" spans="1:15" ht="17.25">
      <c r="D529" s="467" t="s">
        <v>6450</v>
      </c>
      <c r="E529" s="468" t="s">
        <v>6450</v>
      </c>
      <c r="O529" s="462" t="str">
        <f t="shared" si="8"/>
        <v>우정포인트300</v>
      </c>
    </row>
    <row r="530" spans="1:15" ht="17.25">
      <c r="D530" s="467" t="s">
        <v>6451</v>
      </c>
      <c r="E530" s="468" t="s">
        <v>6451</v>
      </c>
      <c r="O530" s="462" t="str">
        <f t="shared" si="8"/>
        <v>우정포인트350</v>
      </c>
    </row>
    <row r="531" spans="1:15" ht="17.25">
      <c r="D531" s="467" t="s">
        <v>6452</v>
      </c>
      <c r="E531" s="468" t="s">
        <v>6452</v>
      </c>
      <c r="O531" s="462" t="str">
        <f t="shared" si="8"/>
        <v>우정포인트400</v>
      </c>
    </row>
    <row r="532" spans="1:15" ht="17.25">
      <c r="D532" s="467" t="s">
        <v>6453</v>
      </c>
      <c r="E532" s="468" t="s">
        <v>6453</v>
      </c>
      <c r="O532" s="462" t="str">
        <f t="shared" si="8"/>
        <v>우정포인트500</v>
      </c>
    </row>
    <row r="533" spans="1:15" ht="17.25">
      <c r="O533" s="462">
        <f t="shared" si="8"/>
        <v>0</v>
      </c>
    </row>
    <row r="534" spans="1:15" ht="17.25">
      <c r="A534" s="467" t="s">
        <v>6454</v>
      </c>
      <c r="B534" s="467" t="s">
        <v>712</v>
      </c>
      <c r="D534" s="467" t="s">
        <v>6455</v>
      </c>
      <c r="E534" s="467" t="s">
        <v>6456</v>
      </c>
      <c r="O534" s="462" t="str">
        <f t="shared" si="8"/>
        <v>하트</v>
      </c>
    </row>
    <row r="535" spans="1:15" ht="17.25">
      <c r="D535" s="467" t="s">
        <v>6457</v>
      </c>
      <c r="E535" s="467" t="s">
        <v>6458</v>
      </c>
      <c r="O535" s="462" t="str">
        <f t="shared" si="8"/>
        <v>하트 뭉치</v>
      </c>
    </row>
    <row r="536" spans="1:15" ht="17.25">
      <c r="D536" s="467" t="s">
        <v>6459</v>
      </c>
      <c r="E536" s="467" t="s">
        <v>6460</v>
      </c>
      <c r="O536" s="462" t="str">
        <f t="shared" si="8"/>
        <v>하트 주머니</v>
      </c>
    </row>
    <row r="537" spans="1:15" ht="17.25">
      <c r="D537" s="467" t="s">
        <v>6461</v>
      </c>
      <c r="E537" s="467" t="s">
        <v>6462</v>
      </c>
      <c r="O537" s="462" t="str">
        <f t="shared" si="8"/>
        <v>작은 하트 상자</v>
      </c>
    </row>
    <row r="538" spans="1:15" ht="17.25">
      <c r="D538" s="467" t="s">
        <v>6463</v>
      </c>
      <c r="E538" s="467" t="s">
        <v>6464</v>
      </c>
      <c r="O538" s="462" t="str">
        <f t="shared" si="8"/>
        <v>큰 하트 상자</v>
      </c>
    </row>
    <row r="539" spans="1:15" ht="17.25">
      <c r="D539" s="467" t="s">
        <v>6465</v>
      </c>
      <c r="E539" s="467" t="s">
        <v>6466</v>
      </c>
      <c r="O539" s="462" t="str">
        <f t="shared" si="8"/>
        <v>하트 (20개)</v>
      </c>
    </row>
    <row r="540" spans="1:15" ht="17.25">
      <c r="D540" s="467" t="s">
        <v>1342</v>
      </c>
      <c r="E540" s="467" t="s">
        <v>6467</v>
      </c>
      <c r="O540" s="462" t="str">
        <f t="shared" si="8"/>
        <v>도감용 하트 500</v>
      </c>
    </row>
    <row r="541" spans="1:15" ht="17.25">
      <c r="D541" s="467" t="s">
        <v>1343</v>
      </c>
      <c r="E541" s="467" t="s">
        <v>6468</v>
      </c>
      <c r="O541" s="462" t="str">
        <f t="shared" si="8"/>
        <v>도감용 하트 900</v>
      </c>
    </row>
    <row r="542" spans="1:15" ht="17.25">
      <c r="D542" s="467" t="s">
        <v>6469</v>
      </c>
      <c r="E542" s="467" t="s">
        <v>6470</v>
      </c>
      <c r="O542" s="462" t="str">
        <f t="shared" si="8"/>
        <v>하트2</v>
      </c>
    </row>
    <row r="543" spans="1:15" ht="17.25">
      <c r="D543" s="467" t="s">
        <v>6471</v>
      </c>
      <c r="E543" s="467" t="s">
        <v>6472</v>
      </c>
      <c r="O543" s="462" t="str">
        <f t="shared" si="8"/>
        <v>하트3</v>
      </c>
    </row>
    <row r="544" spans="1:15" ht="17.25">
      <c r="D544" s="467" t="s">
        <v>6473</v>
      </c>
      <c r="E544" s="467" t="s">
        <v>6474</v>
      </c>
      <c r="O544" s="462" t="str">
        <f t="shared" si="8"/>
        <v>하트4</v>
      </c>
    </row>
    <row r="545" spans="1:15" ht="17.25">
      <c r="D545" s="467" t="s">
        <v>6475</v>
      </c>
      <c r="E545" s="467" t="s">
        <v>6476</v>
      </c>
      <c r="O545" s="462" t="str">
        <f t="shared" si="8"/>
        <v>하트5</v>
      </c>
    </row>
    <row r="546" spans="1:15" ht="17.25">
      <c r="D546" s="467" t="s">
        <v>6477</v>
      </c>
      <c r="E546" s="467" t="s">
        <v>6478</v>
      </c>
      <c r="O546" s="462" t="str">
        <f t="shared" si="8"/>
        <v>하트10</v>
      </c>
    </row>
    <row r="547" spans="1:15" ht="17.25">
      <c r="D547" s="467" t="s">
        <v>6479</v>
      </c>
      <c r="E547" s="467" t="s">
        <v>6480</v>
      </c>
      <c r="O547" s="462" t="str">
        <f t="shared" si="8"/>
        <v>하트30</v>
      </c>
    </row>
    <row r="548" spans="1:15" ht="17.25">
      <c r="D548" s="467" t="s">
        <v>6481</v>
      </c>
      <c r="E548" s="467" t="s">
        <v>6482</v>
      </c>
      <c r="O548" s="462" t="str">
        <f t="shared" si="8"/>
        <v>하트40</v>
      </c>
    </row>
    <row r="549" spans="1:15" ht="17.25">
      <c r="D549" s="467" t="s">
        <v>6483</v>
      </c>
      <c r="E549" s="467" t="s">
        <v>6484</v>
      </c>
      <c r="O549" s="462" t="str">
        <f t="shared" si="8"/>
        <v>하트50</v>
      </c>
    </row>
    <row r="550" spans="1:15" ht="17.25">
      <c r="O550" s="462">
        <f t="shared" si="8"/>
        <v>0</v>
      </c>
    </row>
    <row r="551" spans="1:15" ht="17.25">
      <c r="A551" s="467" t="s">
        <v>6485</v>
      </c>
      <c r="B551" s="467" t="s">
        <v>712</v>
      </c>
      <c r="D551" s="467" t="s">
        <v>6486</v>
      </c>
      <c r="E551" s="467" t="s">
        <v>6487</v>
      </c>
      <c r="O551" s="462" t="str">
        <f t="shared" si="8"/>
        <v>수정</v>
      </c>
    </row>
    <row r="552" spans="1:15" ht="17.25">
      <c r="D552" s="467" t="s">
        <v>6488</v>
      </c>
      <c r="E552" s="467" t="s">
        <v>6489</v>
      </c>
      <c r="O552" s="462" t="str">
        <f t="shared" si="8"/>
        <v>수정 뭉치</v>
      </c>
    </row>
    <row r="553" spans="1:15" ht="17.25">
      <c r="D553" s="467" t="s">
        <v>6490</v>
      </c>
      <c r="E553" s="467" t="s">
        <v>6491</v>
      </c>
      <c r="O553" s="462" t="str">
        <f t="shared" si="8"/>
        <v>수정 주머니</v>
      </c>
    </row>
    <row r="554" spans="1:15" ht="17.25">
      <c r="D554" s="467" t="s">
        <v>6492</v>
      </c>
      <c r="E554" s="467" t="s">
        <v>6493</v>
      </c>
      <c r="O554" s="462" t="str">
        <f t="shared" si="8"/>
        <v>작은 수정 상자</v>
      </c>
    </row>
    <row r="555" spans="1:15" ht="17.25">
      <c r="D555" s="467" t="s">
        <v>6494</v>
      </c>
      <c r="E555" s="467" t="s">
        <v>6495</v>
      </c>
      <c r="O555" s="462" t="str">
        <f t="shared" si="8"/>
        <v>큰 수정 상자</v>
      </c>
    </row>
    <row r="556" spans="1:15" ht="17.25">
      <c r="D556" s="467" t="s">
        <v>6496</v>
      </c>
      <c r="E556" s="467" t="s">
        <v>6497</v>
      </c>
      <c r="O556" s="462" t="str">
        <f t="shared" si="8"/>
        <v>대형 수정 상자</v>
      </c>
    </row>
    <row r="557" spans="1:15" ht="17.25">
      <c r="D557" s="467" t="s">
        <v>6498</v>
      </c>
      <c r="E557" s="467" t="s">
        <v>6499</v>
      </c>
      <c r="O557" s="462" t="str">
        <f t="shared" si="8"/>
        <v>친구초대용 수정 15</v>
      </c>
    </row>
    <row r="558" spans="1:15" ht="17.25">
      <c r="D558" s="467" t="s">
        <v>6500</v>
      </c>
      <c r="E558" s="467" t="s">
        <v>6501</v>
      </c>
      <c r="O558" s="462" t="str">
        <f t="shared" si="8"/>
        <v>출석보상용 수정 5</v>
      </c>
    </row>
    <row r="559" spans="1:15" ht="17.25">
      <c r="D559" s="467" t="s">
        <v>6502</v>
      </c>
      <c r="E559" s="467" t="s">
        <v>6503</v>
      </c>
      <c r="O559" s="462" t="str">
        <f t="shared" si="8"/>
        <v>튜토리얼보상수정</v>
      </c>
    </row>
    <row r="560" spans="1:15" ht="17.25">
      <c r="D560" s="467" t="s">
        <v>6504</v>
      </c>
      <c r="E560" s="467" t="s">
        <v>6505</v>
      </c>
      <c r="O560" s="462" t="str">
        <f t="shared" si="8"/>
        <v>수정10</v>
      </c>
    </row>
    <row r="561" spans="4:15" ht="17.25">
      <c r="D561" s="467" t="s">
        <v>6506</v>
      </c>
      <c r="E561" s="467" t="s">
        <v>6507</v>
      </c>
      <c r="O561" s="462" t="str">
        <f t="shared" si="8"/>
        <v>수정20</v>
      </c>
    </row>
    <row r="562" spans="4:15" ht="17.25">
      <c r="D562" s="467" t="s">
        <v>6508</v>
      </c>
      <c r="E562" s="467" t="s">
        <v>6509</v>
      </c>
      <c r="O562" s="462" t="str">
        <f t="shared" si="8"/>
        <v>수정30</v>
      </c>
    </row>
    <row r="563" spans="4:15" ht="17.25">
      <c r="D563" s="467" t="s">
        <v>6510</v>
      </c>
      <c r="E563" s="467" t="s">
        <v>6511</v>
      </c>
      <c r="O563" s="462" t="str">
        <f t="shared" si="8"/>
        <v>수정40</v>
      </c>
    </row>
    <row r="564" spans="4:15" ht="17.25">
      <c r="D564" s="467" t="s">
        <v>6512</v>
      </c>
      <c r="E564" s="467" t="s">
        <v>6513</v>
      </c>
      <c r="O564" s="462" t="str">
        <f t="shared" si="8"/>
        <v>수정50</v>
      </c>
    </row>
    <row r="565" spans="4:15" ht="17.25">
      <c r="D565" s="467" t="s">
        <v>6514</v>
      </c>
      <c r="E565" s="467" t="s">
        <v>6515</v>
      </c>
      <c r="O565" s="462" t="str">
        <f t="shared" si="8"/>
        <v>수정60</v>
      </c>
    </row>
    <row r="566" spans="4:15" ht="17.25">
      <c r="D566" s="467" t="s">
        <v>6516</v>
      </c>
      <c r="E566" s="467" t="s">
        <v>6517</v>
      </c>
      <c r="O566" s="462" t="str">
        <f t="shared" si="8"/>
        <v>수정70</v>
      </c>
    </row>
    <row r="567" spans="4:15" ht="17.25">
      <c r="D567" s="467" t="s">
        <v>6518</v>
      </c>
      <c r="E567" s="467" t="s">
        <v>6519</v>
      </c>
      <c r="O567" s="462" t="str">
        <f t="shared" si="8"/>
        <v>수정80</v>
      </c>
    </row>
    <row r="568" spans="4:15" ht="17.25">
      <c r="D568" s="467" t="s">
        <v>6520</v>
      </c>
      <c r="E568" s="467" t="s">
        <v>6521</v>
      </c>
      <c r="O568" s="462" t="str">
        <f t="shared" si="8"/>
        <v>수정90</v>
      </c>
    </row>
    <row r="569" spans="4:15" ht="17.25">
      <c r="D569" s="467" t="s">
        <v>6522</v>
      </c>
      <c r="E569" s="467" t="s">
        <v>6523</v>
      </c>
      <c r="O569" s="462" t="str">
        <f t="shared" si="8"/>
        <v>수정100</v>
      </c>
    </row>
    <row r="570" spans="4:15" ht="17.25">
      <c r="D570" s="467" t="s">
        <v>6524</v>
      </c>
      <c r="E570" s="467" t="s">
        <v>6525</v>
      </c>
      <c r="O570" s="462" t="str">
        <f t="shared" si="8"/>
        <v>수정150</v>
      </c>
    </row>
    <row r="571" spans="4:15" ht="17.25">
      <c r="D571" s="467" t="s">
        <v>6526</v>
      </c>
      <c r="E571" s="467" t="s">
        <v>6527</v>
      </c>
      <c r="O571" s="462" t="str">
        <f t="shared" si="8"/>
        <v>수정200</v>
      </c>
    </row>
    <row r="572" spans="4:15" ht="17.25">
      <c r="D572" s="467" t="s">
        <v>6528</v>
      </c>
      <c r="E572" s="467" t="s">
        <v>6529</v>
      </c>
      <c r="O572" s="462" t="str">
        <f t="shared" si="8"/>
        <v>수정250</v>
      </c>
    </row>
    <row r="573" spans="4:15" ht="17.25">
      <c r="D573" s="467" t="s">
        <v>6530</v>
      </c>
      <c r="E573" s="467" t="s">
        <v>6531</v>
      </c>
      <c r="O573" s="462" t="str">
        <f t="shared" si="8"/>
        <v>수정300</v>
      </c>
    </row>
    <row r="574" spans="4:15" ht="17.25">
      <c r="D574" s="467" t="s">
        <v>6532</v>
      </c>
      <c r="E574" s="467" t="s">
        <v>6533</v>
      </c>
      <c r="O574" s="462" t="str">
        <f t="shared" si="8"/>
        <v>수정1</v>
      </c>
    </row>
    <row r="575" spans="4:15" ht="17.25">
      <c r="D575" s="467" t="s">
        <v>6534</v>
      </c>
      <c r="E575" s="467" t="s">
        <v>6535</v>
      </c>
      <c r="O575" s="462" t="str">
        <f t="shared" si="8"/>
        <v>수정2</v>
      </c>
    </row>
    <row r="576" spans="4:15" ht="17.25">
      <c r="D576" s="467" t="s">
        <v>6536</v>
      </c>
      <c r="E576" s="467" t="s">
        <v>6537</v>
      </c>
      <c r="O576" s="462" t="str">
        <f t="shared" si="8"/>
        <v>수정3</v>
      </c>
    </row>
    <row r="577" spans="1:15" ht="17.25">
      <c r="D577" s="467" t="s">
        <v>6538</v>
      </c>
      <c r="E577" s="467" t="s">
        <v>6539</v>
      </c>
      <c r="O577" s="462" t="str">
        <f t="shared" si="8"/>
        <v>수정4</v>
      </c>
    </row>
    <row r="578" spans="1:15" ht="17.25">
      <c r="D578" s="467" t="s">
        <v>6540</v>
      </c>
      <c r="E578" s="467" t="s">
        <v>6541</v>
      </c>
      <c r="O578" s="462" t="str">
        <f t="shared" si="8"/>
        <v>수정5</v>
      </c>
    </row>
    <row r="579" spans="1:15" ht="17.25">
      <c r="O579" s="462">
        <f t="shared" si="8"/>
        <v>0</v>
      </c>
    </row>
    <row r="580" spans="1:15" ht="17.25">
      <c r="A580" s="467" t="s">
        <v>6542</v>
      </c>
      <c r="B580" s="467" t="s">
        <v>712</v>
      </c>
      <c r="D580" s="467" t="s">
        <v>6543</v>
      </c>
      <c r="E580" s="467" t="s">
        <v>6544</v>
      </c>
      <c r="O580" s="462" t="str">
        <f t="shared" si="8"/>
        <v>20만 코인</v>
      </c>
    </row>
    <row r="581" spans="1:15" ht="17.25">
      <c r="D581" s="467" t="s">
        <v>6545</v>
      </c>
      <c r="E581" s="467" t="s">
        <v>6546</v>
      </c>
      <c r="O581" s="462" t="str">
        <f t="shared" ref="O581:O644" si="9">IF($B$1="한글",D581,IF($B$1="영어",E581,IF($B$1="일본어",F581)))</f>
        <v>75만 코인</v>
      </c>
    </row>
    <row r="582" spans="1:15" ht="17.25">
      <c r="D582" s="467" t="s">
        <v>6547</v>
      </c>
      <c r="E582" s="467" t="s">
        <v>6548</v>
      </c>
      <c r="O582" s="462" t="str">
        <f t="shared" si="9"/>
        <v>150만 코인</v>
      </c>
    </row>
    <row r="583" spans="1:15" ht="17.25">
      <c r="D583" s="467" t="s">
        <v>6549</v>
      </c>
      <c r="E583" s="467" t="s">
        <v>6550</v>
      </c>
      <c r="O583" s="462" t="str">
        <f t="shared" si="9"/>
        <v>300만 코인</v>
      </c>
    </row>
    <row r="584" spans="1:15" ht="17.25">
      <c r="D584" s="467" t="s">
        <v>6551</v>
      </c>
      <c r="E584" s="467" t="s">
        <v>6552</v>
      </c>
      <c r="O584" s="462" t="str">
        <f t="shared" si="9"/>
        <v>650만 코인</v>
      </c>
    </row>
    <row r="585" spans="1:15" ht="17.25">
      <c r="D585" s="467" t="s">
        <v>6553</v>
      </c>
      <c r="E585" s="467" t="s">
        <v>6554</v>
      </c>
      <c r="O585" s="462" t="str">
        <f t="shared" si="9"/>
        <v>작은 코인</v>
      </c>
    </row>
    <row r="586" spans="1:15" ht="17.25">
      <c r="D586" s="467" t="s">
        <v>6555</v>
      </c>
      <c r="E586" s="467" t="s">
        <v>6556</v>
      </c>
      <c r="O586" s="462" t="str">
        <f t="shared" si="9"/>
        <v>코인 뭉치</v>
      </c>
    </row>
    <row r="587" spans="1:15" ht="17.25">
      <c r="D587" s="467" t="s">
        <v>6557</v>
      </c>
      <c r="E587" s="467" t="s">
        <v>6558</v>
      </c>
      <c r="O587" s="462" t="str">
        <f t="shared" si="9"/>
        <v>코인 주머니</v>
      </c>
    </row>
    <row r="588" spans="1:15" ht="17.25">
      <c r="D588" s="467" t="s">
        <v>6559</v>
      </c>
      <c r="E588" s="467" t="s">
        <v>6560</v>
      </c>
      <c r="O588" s="462" t="str">
        <f t="shared" si="9"/>
        <v>작은 코인 상자</v>
      </c>
    </row>
    <row r="589" spans="1:15" ht="17.25">
      <c r="D589" s="467" t="s">
        <v>6561</v>
      </c>
      <c r="E589" s="467" t="s">
        <v>6562</v>
      </c>
      <c r="O589" s="462" t="str">
        <f t="shared" si="9"/>
        <v>큰 코인 상자</v>
      </c>
    </row>
    <row r="590" spans="1:15" ht="17.25">
      <c r="D590" s="467" t="s">
        <v>6563</v>
      </c>
      <c r="E590" s="467" t="s">
        <v>6564</v>
      </c>
      <c r="O590" s="462" t="str">
        <f t="shared" si="9"/>
        <v>대형 코인 상자</v>
      </c>
    </row>
    <row r="591" spans="1:15" ht="17.25">
      <c r="D591" s="467" t="s">
        <v>6565</v>
      </c>
      <c r="E591" s="467" t="s">
        <v>6566</v>
      </c>
      <c r="O591" s="462" t="str">
        <f t="shared" si="9"/>
        <v>100만 코인</v>
      </c>
    </row>
    <row r="592" spans="1:15" ht="17.25">
      <c r="D592" s="467" t="s">
        <v>6549</v>
      </c>
      <c r="E592" s="467" t="s">
        <v>6550</v>
      </c>
      <c r="O592" s="462" t="str">
        <f t="shared" si="9"/>
        <v>300만 코인</v>
      </c>
    </row>
    <row r="593" spans="4:15" ht="17.25">
      <c r="D593" s="467" t="s">
        <v>6567</v>
      </c>
      <c r="E593" s="467" t="s">
        <v>6568</v>
      </c>
      <c r="O593" s="462" t="str">
        <f t="shared" si="9"/>
        <v>500만 코인</v>
      </c>
    </row>
    <row r="594" spans="4:15" ht="17.25">
      <c r="D594" s="467" t="s">
        <v>6569</v>
      </c>
      <c r="E594" s="467" t="s">
        <v>6570</v>
      </c>
      <c r="O594" s="462" t="str">
        <f t="shared" si="9"/>
        <v>1만 코인</v>
      </c>
    </row>
    <row r="595" spans="4:15" ht="17.25">
      <c r="D595" s="467" t="s">
        <v>6571</v>
      </c>
      <c r="E595" s="467" t="s">
        <v>6572</v>
      </c>
      <c r="O595" s="462" t="str">
        <f t="shared" si="9"/>
        <v>2만 코인</v>
      </c>
    </row>
    <row r="596" spans="4:15" ht="17.25">
      <c r="D596" s="467" t="s">
        <v>6573</v>
      </c>
      <c r="E596" s="467" t="s">
        <v>6574</v>
      </c>
      <c r="O596" s="462" t="str">
        <f t="shared" si="9"/>
        <v>4만 코인</v>
      </c>
    </row>
    <row r="597" spans="4:15" ht="17.25">
      <c r="D597" s="467" t="s">
        <v>6575</v>
      </c>
      <c r="E597" s="467" t="s">
        <v>6576</v>
      </c>
      <c r="O597" s="462" t="str">
        <f t="shared" si="9"/>
        <v>6만 코인</v>
      </c>
    </row>
    <row r="598" spans="4:15" ht="17.25">
      <c r="D598" s="467" t="s">
        <v>6577</v>
      </c>
      <c r="E598" s="467" t="s">
        <v>6578</v>
      </c>
      <c r="O598" s="462" t="str">
        <f t="shared" si="9"/>
        <v>8만 코인</v>
      </c>
    </row>
    <row r="599" spans="4:15" ht="17.25">
      <c r="D599" s="467" t="s">
        <v>6579</v>
      </c>
      <c r="E599" s="467" t="s">
        <v>6580</v>
      </c>
      <c r="O599" s="462" t="str">
        <f t="shared" si="9"/>
        <v>50만 코인</v>
      </c>
    </row>
    <row r="600" spans="4:15" ht="17.25">
      <c r="D600" s="467" t="s">
        <v>6565</v>
      </c>
      <c r="E600" s="467" t="s">
        <v>6566</v>
      </c>
      <c r="O600" s="462" t="str">
        <f t="shared" si="9"/>
        <v>100만 코인</v>
      </c>
    </row>
    <row r="601" spans="4:15" ht="17.25">
      <c r="D601" s="467" t="s">
        <v>6581</v>
      </c>
      <c r="E601" s="467" t="s">
        <v>6582</v>
      </c>
      <c r="O601" s="462" t="str">
        <f t="shared" si="9"/>
        <v>200만 코인</v>
      </c>
    </row>
    <row r="602" spans="4:15" ht="17.25">
      <c r="D602" s="467" t="s">
        <v>6567</v>
      </c>
      <c r="E602" s="467" t="s">
        <v>6568</v>
      </c>
      <c r="O602" s="462" t="str">
        <f t="shared" si="9"/>
        <v>500만 코인</v>
      </c>
    </row>
    <row r="603" spans="4:15" ht="17.25">
      <c r="D603" s="467" t="s">
        <v>6583</v>
      </c>
      <c r="E603" s="467" t="s">
        <v>6584</v>
      </c>
      <c r="O603" s="462" t="str">
        <f t="shared" si="9"/>
        <v>800만 코인</v>
      </c>
    </row>
    <row r="604" spans="4:15" ht="17.25">
      <c r="D604" s="467" t="s">
        <v>6585</v>
      </c>
      <c r="E604" s="467" t="s">
        <v>6586</v>
      </c>
      <c r="O604" s="462" t="str">
        <f t="shared" si="9"/>
        <v>1200만 코인</v>
      </c>
    </row>
    <row r="605" spans="4:15" ht="17.25">
      <c r="D605" s="467" t="s">
        <v>6587</v>
      </c>
      <c r="E605" s="467" t="s">
        <v>6588</v>
      </c>
      <c r="O605" s="462" t="str">
        <f t="shared" si="9"/>
        <v>1500만 코인</v>
      </c>
    </row>
    <row r="606" spans="4:15" ht="17.25">
      <c r="D606" s="467" t="s">
        <v>6589</v>
      </c>
      <c r="E606" s="467" t="s">
        <v>6590</v>
      </c>
      <c r="O606" s="462" t="str">
        <f t="shared" si="9"/>
        <v>2000만 코인</v>
      </c>
    </row>
    <row r="607" spans="4:15" ht="17.25">
      <c r="D607" s="467" t="s">
        <v>6591</v>
      </c>
      <c r="E607" s="467" t="s">
        <v>6592</v>
      </c>
      <c r="O607" s="462" t="str">
        <f t="shared" si="9"/>
        <v>4000만 코인</v>
      </c>
    </row>
    <row r="608" spans="4:15" ht="17.25">
      <c r="D608" s="467" t="s">
        <v>6593</v>
      </c>
      <c r="E608" s="467" t="s">
        <v>6594</v>
      </c>
      <c r="O608" s="462" t="str">
        <f t="shared" si="9"/>
        <v>6000만 코인</v>
      </c>
    </row>
    <row r="609" spans="1:15" ht="17.25">
      <c r="O609" s="462">
        <f t="shared" si="9"/>
        <v>0</v>
      </c>
    </row>
    <row r="610" spans="1:15" ht="17.25">
      <c r="A610" s="467" t="s">
        <v>6542</v>
      </c>
      <c r="B610" s="467" t="s">
        <v>864</v>
      </c>
      <c r="D610" s="467" t="s">
        <v>6595</v>
      </c>
      <c r="E610" s="468" t="s">
        <v>6595</v>
      </c>
      <c r="O610" s="462" t="str">
        <f t="shared" si="9"/>
        <v>코인 20 기타</v>
      </c>
    </row>
    <row r="611" spans="1:15" ht="17.25">
      <c r="D611" s="467" t="s">
        <v>6596</v>
      </c>
      <c r="E611" s="468" t="s">
        <v>6596</v>
      </c>
      <c r="O611" s="462" t="str">
        <f t="shared" si="9"/>
        <v>코인 75 기타</v>
      </c>
    </row>
    <row r="612" spans="1:15" ht="17.25">
      <c r="D612" s="467" t="s">
        <v>6597</v>
      </c>
      <c r="E612" s="468" t="s">
        <v>6597</v>
      </c>
      <c r="O612" s="462" t="str">
        <f t="shared" si="9"/>
        <v>코인 150 기타</v>
      </c>
    </row>
    <row r="613" spans="1:15" ht="17.25">
      <c r="D613" s="467" t="s">
        <v>6598</v>
      </c>
      <c r="E613" s="468" t="s">
        <v>6598</v>
      </c>
      <c r="O613" s="462" t="str">
        <f t="shared" si="9"/>
        <v>코인 300 기타</v>
      </c>
    </row>
    <row r="614" spans="1:15" ht="17.25">
      <c r="D614" s="467" t="s">
        <v>6599</v>
      </c>
      <c r="E614" s="468" t="s">
        <v>6599</v>
      </c>
      <c r="O614" s="462" t="str">
        <f t="shared" si="9"/>
        <v>코인 650 기타</v>
      </c>
    </row>
    <row r="615" spans="1:15" ht="17.25">
      <c r="D615" s="467" t="s">
        <v>6600</v>
      </c>
      <c r="E615" s="468" t="s">
        <v>6600</v>
      </c>
      <c r="O615" s="462" t="str">
        <f t="shared" si="9"/>
        <v>코인 1000 환전용</v>
      </c>
    </row>
    <row r="616" spans="1:15" ht="17.25">
      <c r="D616" s="467" t="s">
        <v>6601</v>
      </c>
      <c r="E616" s="468" t="s">
        <v>6601</v>
      </c>
      <c r="O616" s="462" t="str">
        <f t="shared" si="9"/>
        <v>코인 2500 기타</v>
      </c>
    </row>
    <row r="617" spans="1:15" ht="17.25">
      <c r="D617" s="467" t="s">
        <v>6602</v>
      </c>
      <c r="E617" s="468" t="s">
        <v>6602</v>
      </c>
      <c r="O617" s="462" t="str">
        <f t="shared" si="9"/>
        <v>코인 4950 환전용</v>
      </c>
    </row>
    <row r="618" spans="1:15" ht="17.25">
      <c r="D618" s="467" t="s">
        <v>6603</v>
      </c>
      <c r="E618" s="468" t="s">
        <v>6603</v>
      </c>
      <c r="O618" s="462" t="str">
        <f t="shared" si="9"/>
        <v>코인 11400 환전용</v>
      </c>
    </row>
    <row r="619" spans="1:15" ht="17.25">
      <c r="D619" s="467" t="s">
        <v>6604</v>
      </c>
      <c r="E619" s="468" t="s">
        <v>6604</v>
      </c>
      <c r="O619" s="462" t="str">
        <f t="shared" si="9"/>
        <v>코인 43200 환전용</v>
      </c>
    </row>
    <row r="620" spans="1:15" ht="17.25">
      <c r="D620" s="467" t="s">
        <v>6605</v>
      </c>
      <c r="E620" s="468" t="s">
        <v>6605</v>
      </c>
      <c r="O620" s="462" t="str">
        <f t="shared" si="9"/>
        <v>코인 96000 환전용</v>
      </c>
    </row>
    <row r="621" spans="1:15" ht="17.25">
      <c r="D621" s="467" t="s">
        <v>6565</v>
      </c>
      <c r="E621" s="470" t="s">
        <v>6566</v>
      </c>
      <c r="O621" s="462" t="str">
        <f t="shared" si="9"/>
        <v>100만 코인</v>
      </c>
    </row>
    <row r="622" spans="1:15" ht="17.25">
      <c r="D622" s="467" t="s">
        <v>6549</v>
      </c>
      <c r="E622" s="470" t="s">
        <v>6550</v>
      </c>
      <c r="O622" s="462" t="str">
        <f t="shared" si="9"/>
        <v>300만 코인</v>
      </c>
    </row>
    <row r="623" spans="1:15" ht="17.25">
      <c r="D623" s="467" t="s">
        <v>6567</v>
      </c>
      <c r="E623" s="470" t="s">
        <v>6568</v>
      </c>
      <c r="O623" s="462" t="str">
        <f t="shared" si="9"/>
        <v>500만 코인</v>
      </c>
    </row>
    <row r="624" spans="1:15" ht="17.25">
      <c r="D624" s="467" t="s">
        <v>6606</v>
      </c>
      <c r="E624" s="468" t="s">
        <v>6606</v>
      </c>
      <c r="O624" s="462" t="str">
        <f t="shared" si="9"/>
        <v>교배 보상 1코인</v>
      </c>
    </row>
    <row r="625" spans="1:15" ht="17.25">
      <c r="D625" s="467" t="s">
        <v>6607</v>
      </c>
      <c r="E625" s="468" t="s">
        <v>6607</v>
      </c>
      <c r="O625" s="462" t="str">
        <f t="shared" si="9"/>
        <v>교배 보상 2코인</v>
      </c>
    </row>
    <row r="626" spans="1:15" ht="17.25">
      <c r="D626" s="467" t="s">
        <v>6608</v>
      </c>
      <c r="E626" s="468" t="s">
        <v>6608</v>
      </c>
      <c r="O626" s="462" t="str">
        <f t="shared" si="9"/>
        <v>교배 보상 4코인</v>
      </c>
    </row>
    <row r="627" spans="1:15" ht="17.25">
      <c r="D627" s="467" t="s">
        <v>6609</v>
      </c>
      <c r="E627" s="468" t="s">
        <v>6609</v>
      </c>
      <c r="O627" s="462" t="str">
        <f t="shared" si="9"/>
        <v>교배 보상 6코인</v>
      </c>
    </row>
    <row r="628" spans="1:15" ht="17.25">
      <c r="D628" s="467" t="s">
        <v>6610</v>
      </c>
      <c r="E628" s="468" t="s">
        <v>6610</v>
      </c>
      <c r="O628" s="462" t="str">
        <f t="shared" si="9"/>
        <v>교배 보상 8코인</v>
      </c>
    </row>
    <row r="629" spans="1:15" ht="17.25">
      <c r="D629" s="467" t="s">
        <v>6579</v>
      </c>
      <c r="E629" s="470" t="s">
        <v>6580</v>
      </c>
      <c r="O629" s="462" t="str">
        <f t="shared" si="9"/>
        <v>50만 코인</v>
      </c>
    </row>
    <row r="630" spans="1:15" ht="17.25">
      <c r="D630" s="467" t="s">
        <v>6565</v>
      </c>
      <c r="E630" s="470" t="s">
        <v>6566</v>
      </c>
      <c r="O630" s="462" t="str">
        <f t="shared" si="9"/>
        <v>100만 코인</v>
      </c>
    </row>
    <row r="631" spans="1:15" ht="17.25">
      <c r="D631" s="467" t="s">
        <v>6581</v>
      </c>
      <c r="E631" s="470" t="s">
        <v>6582</v>
      </c>
      <c r="O631" s="462" t="str">
        <f t="shared" si="9"/>
        <v>200만 코인</v>
      </c>
    </row>
    <row r="632" spans="1:15" ht="17.25">
      <c r="D632" s="467" t="s">
        <v>6567</v>
      </c>
      <c r="E632" s="470" t="s">
        <v>6568</v>
      </c>
      <c r="O632" s="462" t="str">
        <f t="shared" si="9"/>
        <v>500만 코인</v>
      </c>
    </row>
    <row r="633" spans="1:15" ht="17.25">
      <c r="D633" s="467" t="s">
        <v>6583</v>
      </c>
      <c r="E633" s="470" t="s">
        <v>6584</v>
      </c>
      <c r="O633" s="462" t="str">
        <f t="shared" si="9"/>
        <v>800만 코인</v>
      </c>
    </row>
    <row r="634" spans="1:15" ht="17.25">
      <c r="D634" s="467" t="s">
        <v>6585</v>
      </c>
      <c r="E634" s="470" t="s">
        <v>6586</v>
      </c>
      <c r="O634" s="462" t="str">
        <f t="shared" si="9"/>
        <v>1200만 코인</v>
      </c>
    </row>
    <row r="635" spans="1:15" ht="17.25">
      <c r="D635" s="467" t="s">
        <v>6587</v>
      </c>
      <c r="E635" s="470" t="s">
        <v>6588</v>
      </c>
      <c r="O635" s="462" t="str">
        <f t="shared" si="9"/>
        <v>1500만 코인</v>
      </c>
    </row>
    <row r="636" spans="1:15" ht="17.25">
      <c r="D636" s="467" t="s">
        <v>6589</v>
      </c>
      <c r="E636" s="470" t="s">
        <v>6590</v>
      </c>
      <c r="O636" s="462" t="str">
        <f t="shared" si="9"/>
        <v>2000만 코인</v>
      </c>
    </row>
    <row r="637" spans="1:15" ht="17.25">
      <c r="D637" s="467" t="s">
        <v>6591</v>
      </c>
      <c r="E637" s="470" t="s">
        <v>6592</v>
      </c>
      <c r="O637" s="462" t="str">
        <f t="shared" si="9"/>
        <v>4000만 코인</v>
      </c>
    </row>
    <row r="638" spans="1:15" ht="17.25">
      <c r="D638" s="467" t="s">
        <v>6593</v>
      </c>
      <c r="E638" s="470" t="s">
        <v>6594</v>
      </c>
      <c r="O638" s="462" t="str">
        <f t="shared" si="9"/>
        <v>6000만 코인</v>
      </c>
    </row>
    <row r="639" spans="1:15" ht="17.25">
      <c r="O639" s="462">
        <f t="shared" si="9"/>
        <v>0</v>
      </c>
    </row>
    <row r="640" spans="1:15" ht="17.25">
      <c r="A640" s="467" t="s">
        <v>6611</v>
      </c>
      <c r="B640" s="467" t="s">
        <v>712</v>
      </c>
      <c r="D640" s="467" t="s">
        <v>6612</v>
      </c>
      <c r="E640" s="468" t="s">
        <v>6612</v>
      </c>
      <c r="O640" s="462" t="str">
        <f t="shared" si="9"/>
        <v>초기메뉴 설명</v>
      </c>
    </row>
    <row r="641" spans="1:15" ht="17.25">
      <c r="D641" s="467" t="s">
        <v>6613</v>
      </c>
      <c r="E641" s="468" t="s">
        <v>6613</v>
      </c>
      <c r="O641" s="462" t="str">
        <f t="shared" si="9"/>
        <v>초기메뉴 우유채집</v>
      </c>
    </row>
    <row r="642" spans="1:15" ht="17.25">
      <c r="D642" s="467" t="s">
        <v>5100</v>
      </c>
      <c r="E642" s="468" t="s">
        <v>5100</v>
      </c>
      <c r="O642" s="462" t="str">
        <f t="shared" si="9"/>
        <v>인벤토리 안내</v>
      </c>
    </row>
    <row r="643" spans="1:15" ht="17.25">
      <c r="D643" s="467" t="s">
        <v>6614</v>
      </c>
      <c r="E643" s="468" t="s">
        <v>6614</v>
      </c>
      <c r="O643" s="462" t="str">
        <f t="shared" si="9"/>
        <v>거래 설명</v>
      </c>
    </row>
    <row r="644" spans="1:15" ht="17.25">
      <c r="D644" s="467" t="s">
        <v>6615</v>
      </c>
      <c r="E644" s="468" t="s">
        <v>6615</v>
      </c>
      <c r="O644" s="462" t="str">
        <f t="shared" si="9"/>
        <v>아이템안내 소모템</v>
      </c>
    </row>
    <row r="645" spans="1:15" ht="17.25">
      <c r="D645" s="467" t="s">
        <v>6616</v>
      </c>
      <c r="E645" s="468" t="s">
        <v>6616</v>
      </c>
      <c r="O645" s="462" t="str">
        <f t="shared" ref="O645:O708" si="10">IF($B$1="한글",D645,IF($B$1="영어",E645,IF($B$1="일본어",F645)))</f>
        <v>아이템안내 긴급지원</v>
      </c>
    </row>
    <row r="646" spans="1:15" ht="17.25">
      <c r="D646" s="467" t="s">
        <v>6617</v>
      </c>
      <c r="E646" s="468" t="s">
        <v>6617</v>
      </c>
      <c r="O646" s="462" t="str">
        <f t="shared" si="10"/>
        <v>아이템안내 구매장착</v>
      </c>
    </row>
    <row r="647" spans="1:15" ht="17.25">
      <c r="D647" s="467" t="s">
        <v>5103</v>
      </c>
      <c r="E647" s="468" t="s">
        <v>5103</v>
      </c>
      <c r="O647" s="462" t="str">
        <f t="shared" si="10"/>
        <v>경작지 안내</v>
      </c>
    </row>
    <row r="648" spans="1:15" ht="17.25">
      <c r="D648" s="467" t="s">
        <v>1480</v>
      </c>
      <c r="E648" s="468" t="s">
        <v>1480</v>
      </c>
      <c r="O648" s="462" t="str">
        <f t="shared" si="10"/>
        <v>늑대 사냥</v>
      </c>
    </row>
    <row r="649" spans="1:15" ht="17.25">
      <c r="D649" s="467" t="s">
        <v>6618</v>
      </c>
      <c r="E649" s="468" t="s">
        <v>6618</v>
      </c>
      <c r="O649" s="462" t="str">
        <f t="shared" si="10"/>
        <v>튜토리얼10</v>
      </c>
    </row>
    <row r="650" spans="1:15" ht="17.25">
      <c r="D650" s="467" t="s">
        <v>6619</v>
      </c>
      <c r="E650" s="468" t="s">
        <v>6619</v>
      </c>
      <c r="O650" s="462" t="str">
        <f t="shared" si="10"/>
        <v>튜토리얼11</v>
      </c>
    </row>
    <row r="651" spans="1:15" ht="17.25">
      <c r="D651" s="467" t="s">
        <v>6620</v>
      </c>
      <c r="E651" s="468" t="s">
        <v>6620</v>
      </c>
      <c r="O651" s="462" t="str">
        <f t="shared" si="10"/>
        <v>튜토리얼12</v>
      </c>
    </row>
    <row r="652" spans="1:15" ht="17.25">
      <c r="O652" s="462">
        <f t="shared" si="10"/>
        <v>0</v>
      </c>
    </row>
    <row r="653" spans="1:15" ht="17.25">
      <c r="A653" s="467" t="s">
        <v>6621</v>
      </c>
      <c r="B653" s="467" t="s">
        <v>712</v>
      </c>
      <c r="D653" s="467" t="s">
        <v>6622</v>
      </c>
      <c r="E653" s="467" t="s">
        <v>6623</v>
      </c>
      <c r="O653" s="462" t="str">
        <f t="shared" si="10"/>
        <v>초가집</v>
      </c>
    </row>
    <row r="654" spans="1:15" ht="17.25">
      <c r="D654" s="467" t="s">
        <v>6624</v>
      </c>
      <c r="E654" s="467" t="s">
        <v>6625</v>
      </c>
      <c r="O654" s="462" t="str">
        <f t="shared" si="10"/>
        <v>고급 초가집</v>
      </c>
    </row>
    <row r="655" spans="1:15" ht="17.25">
      <c r="D655" s="467" t="s">
        <v>6626</v>
      </c>
      <c r="E655" s="467" t="s">
        <v>6627</v>
      </c>
      <c r="O655" s="462" t="str">
        <f t="shared" si="10"/>
        <v>갈색 오두막</v>
      </c>
    </row>
    <row r="656" spans="1:15" ht="17.25">
      <c r="D656" s="467" t="s">
        <v>6628</v>
      </c>
      <c r="E656" s="467" t="s">
        <v>6629</v>
      </c>
      <c r="O656" s="462" t="str">
        <f t="shared" si="10"/>
        <v>목재 주택</v>
      </c>
    </row>
    <row r="657" spans="1:15" ht="17.25">
      <c r="D657" s="467" t="s">
        <v>6630</v>
      </c>
      <c r="E657" s="467" t="s">
        <v>6631</v>
      </c>
      <c r="O657" s="462" t="str">
        <f t="shared" si="10"/>
        <v>빨간 지붕 주택</v>
      </c>
    </row>
    <row r="658" spans="1:15" ht="17.25">
      <c r="D658" s="467" t="s">
        <v>6632</v>
      </c>
      <c r="E658" s="467" t="s">
        <v>6633</v>
      </c>
      <c r="O658" s="462" t="str">
        <f t="shared" si="10"/>
        <v>빨간 고급 빌라</v>
      </c>
    </row>
    <row r="659" spans="1:15" ht="17.25">
      <c r="D659" s="467" t="s">
        <v>6634</v>
      </c>
      <c r="E659" s="467" t="s">
        <v>6635</v>
      </c>
      <c r="O659" s="462" t="str">
        <f t="shared" si="10"/>
        <v>빨간색 초호화 저택</v>
      </c>
    </row>
    <row r="660" spans="1:15" ht="17.25">
      <c r="D660" s="467" t="s">
        <v>3988</v>
      </c>
      <c r="E660" s="468" t="s">
        <v>3988</v>
      </c>
      <c r="O660" s="462" t="str">
        <f t="shared" si="10"/>
        <v>명품 천연석 저택</v>
      </c>
    </row>
    <row r="661" spans="1:15" ht="17.25">
      <c r="D661" s="467" t="s">
        <v>3989</v>
      </c>
      <c r="E661" s="468" t="s">
        <v>3989</v>
      </c>
      <c r="O661" s="462" t="str">
        <f t="shared" si="10"/>
        <v>분홍 대리석 저택</v>
      </c>
    </row>
    <row r="662" spans="1:15" ht="17.25">
      <c r="D662" s="467" t="s">
        <v>3586</v>
      </c>
      <c r="E662" s="468" t="s">
        <v>3586</v>
      </c>
      <c r="O662" s="462" t="str">
        <f t="shared" si="10"/>
        <v>예약집3</v>
      </c>
    </row>
    <row r="663" spans="1:15" ht="17.25">
      <c r="D663" s="467" t="s">
        <v>3587</v>
      </c>
      <c r="E663" s="468" t="s">
        <v>3587</v>
      </c>
      <c r="O663" s="462" t="str">
        <f t="shared" si="10"/>
        <v>예약집4</v>
      </c>
    </row>
    <row r="664" spans="1:15" ht="17.25">
      <c r="O664" s="462">
        <f t="shared" si="10"/>
        <v>0</v>
      </c>
    </row>
    <row r="665" spans="1:15" ht="17.25">
      <c r="A665" s="467" t="s">
        <v>6636</v>
      </c>
      <c r="B665" s="467" t="s">
        <v>712</v>
      </c>
      <c r="D665" s="467" t="s">
        <v>6637</v>
      </c>
      <c r="E665" s="467" t="s">
        <v>6638</v>
      </c>
      <c r="O665" s="462" t="str">
        <f t="shared" si="10"/>
        <v>우유 탱크 Lv.{0}</v>
      </c>
    </row>
    <row r="666" spans="1:15" ht="17.25">
      <c r="A666" s="467" t="s">
        <v>6639</v>
      </c>
      <c r="B666" s="467" t="s">
        <v>712</v>
      </c>
      <c r="D666" s="467" t="s">
        <v>6640</v>
      </c>
      <c r="E666" s="467" t="s">
        <v>6641</v>
      </c>
      <c r="O666" s="462" t="str">
        <f t="shared" si="10"/>
        <v>품질향상 Lv.{0}</v>
      </c>
    </row>
    <row r="667" spans="1:15" ht="17.25">
      <c r="A667" s="467" t="s">
        <v>6642</v>
      </c>
      <c r="B667" s="467" t="s">
        <v>712</v>
      </c>
      <c r="D667" s="467" t="s">
        <v>6643</v>
      </c>
      <c r="E667" s="467" t="s">
        <v>6644</v>
      </c>
      <c r="O667" s="462" t="str">
        <f t="shared" si="10"/>
        <v>축사 환경 개선 Lv.{0}</v>
      </c>
    </row>
    <row r="668" spans="1:15" ht="17.25">
      <c r="A668" s="467" t="s">
        <v>6645</v>
      </c>
      <c r="B668" s="467" t="s">
        <v>712</v>
      </c>
      <c r="D668" s="467" t="s">
        <v>6646</v>
      </c>
      <c r="E668" s="467" t="s">
        <v>6647</v>
      </c>
      <c r="O668" s="462" t="str">
        <f t="shared" si="10"/>
        <v>양동이 Lv.{0}</v>
      </c>
    </row>
    <row r="669" spans="1:15" ht="17.25">
      <c r="A669" s="467" t="s">
        <v>6648</v>
      </c>
      <c r="B669" s="467" t="s">
        <v>712</v>
      </c>
      <c r="D669" s="467" t="s">
        <v>6649</v>
      </c>
      <c r="E669" s="467" t="s">
        <v>6650</v>
      </c>
      <c r="O669" s="462" t="str">
        <f t="shared" si="10"/>
        <v>착유기 Lv.{0}</v>
      </c>
    </row>
    <row r="670" spans="1:15" ht="17.25">
      <c r="A670" s="467" t="s">
        <v>6651</v>
      </c>
      <c r="B670" s="467" t="s">
        <v>712</v>
      </c>
      <c r="D670" s="467" t="s">
        <v>6652</v>
      </c>
      <c r="E670" s="467" t="s">
        <v>6653</v>
      </c>
      <c r="O670" s="462" t="str">
        <f t="shared" si="10"/>
        <v>주입기 Lv.{0}</v>
      </c>
    </row>
    <row r="671" spans="1:15" ht="17.25">
      <c r="O671" s="462">
        <f t="shared" si="10"/>
        <v>0</v>
      </c>
    </row>
    <row r="672" spans="1:15" ht="17.25">
      <c r="A672" s="467" t="s">
        <v>6654</v>
      </c>
      <c r="B672" s="467" t="s">
        <v>712</v>
      </c>
      <c r="D672" s="467" t="s">
        <v>6655</v>
      </c>
      <c r="E672" s="467" t="s">
        <v>6656</v>
      </c>
      <c r="O672" s="462" t="str">
        <f t="shared" si="10"/>
        <v>건강 목장</v>
      </c>
    </row>
    <row r="673" spans="4:15" ht="17.25">
      <c r="D673" s="467" t="s">
        <v>6657</v>
      </c>
      <c r="E673" s="467" t="s">
        <v>6658</v>
      </c>
      <c r="O673" s="462" t="str">
        <f t="shared" si="10"/>
        <v>좋은 목장</v>
      </c>
    </row>
    <row r="674" spans="4:15" ht="17.25">
      <c r="D674" s="467" t="s">
        <v>6659</v>
      </c>
      <c r="E674" s="467" t="s">
        <v>6660</v>
      </c>
      <c r="O674" s="462" t="str">
        <f t="shared" si="10"/>
        <v>따끈따끈 목장</v>
      </c>
    </row>
    <row r="675" spans="4:15" ht="17.25">
      <c r="D675" s="467" t="s">
        <v>6661</v>
      </c>
      <c r="E675" s="467" t="s">
        <v>6662</v>
      </c>
      <c r="O675" s="462" t="str">
        <f t="shared" si="10"/>
        <v>낙농 목장</v>
      </c>
    </row>
    <row r="676" spans="4:15" ht="17.25">
      <c r="D676" s="467" t="s">
        <v>6663</v>
      </c>
      <c r="E676" s="467" t="s">
        <v>6664</v>
      </c>
      <c r="O676" s="462" t="str">
        <f t="shared" si="10"/>
        <v>코코아 목장</v>
      </c>
    </row>
    <row r="677" spans="4:15" ht="17.25">
      <c r="D677" s="467" t="s">
        <v>6665</v>
      </c>
      <c r="E677" s="467" t="s">
        <v>6666</v>
      </c>
      <c r="O677" s="462" t="str">
        <f t="shared" si="10"/>
        <v>달콤달콤 목장</v>
      </c>
    </row>
    <row r="678" spans="4:15" ht="17.25">
      <c r="D678" s="467" t="s">
        <v>6667</v>
      </c>
      <c r="E678" s="467" t="s">
        <v>6668</v>
      </c>
      <c r="O678" s="462" t="str">
        <f t="shared" si="10"/>
        <v>얼음 목장</v>
      </c>
    </row>
    <row r="679" spans="4:15" ht="17.25">
      <c r="D679" s="467" t="s">
        <v>6669</v>
      </c>
      <c r="E679" s="467" t="s">
        <v>6670</v>
      </c>
      <c r="O679" s="462" t="str">
        <f t="shared" si="10"/>
        <v>연유 목장</v>
      </c>
    </row>
    <row r="680" spans="4:15" ht="17.25">
      <c r="D680" s="467" t="s">
        <v>6671</v>
      </c>
      <c r="E680" s="467" t="s">
        <v>6672</v>
      </c>
      <c r="O680" s="462" t="str">
        <f t="shared" si="10"/>
        <v>생크림 목장</v>
      </c>
    </row>
    <row r="681" spans="4:15" ht="17.25">
      <c r="D681" s="467" t="s">
        <v>6673</v>
      </c>
      <c r="E681" s="467" t="s">
        <v>6674</v>
      </c>
      <c r="O681" s="462" t="str">
        <f t="shared" si="10"/>
        <v>슈가 파우더 목장</v>
      </c>
    </row>
    <row r="682" spans="4:15" ht="17.25">
      <c r="D682" s="467" t="s">
        <v>6675</v>
      </c>
      <c r="E682" s="467" t="s">
        <v>6676</v>
      </c>
      <c r="O682" s="462" t="str">
        <f t="shared" si="10"/>
        <v>하얀 목장</v>
      </c>
    </row>
    <row r="683" spans="4:15" ht="17.25">
      <c r="D683" s="467" t="s">
        <v>6677</v>
      </c>
      <c r="E683" s="467" t="s">
        <v>6678</v>
      </c>
      <c r="O683" s="462" t="str">
        <f t="shared" si="10"/>
        <v>무가당 목장</v>
      </c>
    </row>
    <row r="684" spans="4:15" ht="17.25">
      <c r="D684" s="467" t="s">
        <v>6679</v>
      </c>
      <c r="E684" s="467" t="s">
        <v>6680</v>
      </c>
      <c r="O684" s="462" t="str">
        <f t="shared" si="10"/>
        <v>새싹 목장</v>
      </c>
    </row>
    <row r="685" spans="4:15" ht="17.25">
      <c r="D685" s="467" t="s">
        <v>6681</v>
      </c>
      <c r="E685" s="467" t="s">
        <v>6682</v>
      </c>
      <c r="O685" s="462" t="str">
        <f t="shared" si="10"/>
        <v>새콤 목장</v>
      </c>
    </row>
    <row r="686" spans="4:15" ht="17.25">
      <c r="D686" s="467" t="s">
        <v>6683</v>
      </c>
      <c r="E686" s="467" t="s">
        <v>6684</v>
      </c>
      <c r="O686" s="462" t="str">
        <f t="shared" si="10"/>
        <v>고소한 목장</v>
      </c>
    </row>
    <row r="687" spans="4:15" ht="17.25">
      <c r="D687" s="467" t="s">
        <v>6685</v>
      </c>
      <c r="E687" s="467" t="s">
        <v>6686</v>
      </c>
      <c r="O687" s="462" t="str">
        <f t="shared" si="10"/>
        <v>노릇노릇 목장</v>
      </c>
    </row>
    <row r="688" spans="4:15" ht="17.25">
      <c r="D688" s="467" t="s">
        <v>6687</v>
      </c>
      <c r="E688" s="467" t="s">
        <v>6688</v>
      </c>
      <c r="O688" s="462" t="str">
        <f t="shared" si="10"/>
        <v>쫄깃쫄깃 목장</v>
      </c>
    </row>
    <row r="689" spans="4:15" ht="17.25">
      <c r="D689" s="467" t="s">
        <v>6689</v>
      </c>
      <c r="E689" s="467" t="s">
        <v>6690</v>
      </c>
      <c r="O689" s="462" t="str">
        <f t="shared" si="10"/>
        <v>노란 목장</v>
      </c>
    </row>
    <row r="690" spans="4:15" ht="17.25">
      <c r="D690" s="467" t="s">
        <v>6691</v>
      </c>
      <c r="E690" s="467" t="s">
        <v>6692</v>
      </c>
      <c r="O690" s="462" t="str">
        <f t="shared" si="10"/>
        <v>밀림 목장</v>
      </c>
    </row>
    <row r="691" spans="4:15" ht="17.25">
      <c r="D691" s="467" t="s">
        <v>6693</v>
      </c>
      <c r="E691" s="467" t="s">
        <v>6694</v>
      </c>
      <c r="O691" s="462" t="str">
        <f t="shared" si="10"/>
        <v>힘쎈 목장</v>
      </c>
    </row>
    <row r="692" spans="4:15" ht="17.25">
      <c r="D692" s="467" t="s">
        <v>6695</v>
      </c>
      <c r="E692" s="467" t="s">
        <v>6696</v>
      </c>
      <c r="O692" s="462" t="str">
        <f t="shared" si="10"/>
        <v>불끈 목장</v>
      </c>
    </row>
    <row r="693" spans="4:15" ht="17.25">
      <c r="D693" s="467" t="s">
        <v>6697</v>
      </c>
      <c r="E693" s="467" t="s">
        <v>6698</v>
      </c>
      <c r="O693" s="462" t="str">
        <f t="shared" si="10"/>
        <v>환상 목장</v>
      </c>
    </row>
    <row r="694" spans="4:15" ht="17.25">
      <c r="D694" s="467" t="s">
        <v>6699</v>
      </c>
      <c r="E694" s="467" t="s">
        <v>6700</v>
      </c>
      <c r="O694" s="462" t="str">
        <f t="shared" si="10"/>
        <v>삼영 목장</v>
      </c>
    </row>
    <row r="695" spans="4:15" ht="17.25">
      <c r="D695" s="467" t="s">
        <v>6701</v>
      </c>
      <c r="E695" s="467" t="s">
        <v>6702</v>
      </c>
      <c r="O695" s="462" t="str">
        <f t="shared" si="10"/>
        <v>신기루 목장</v>
      </c>
    </row>
    <row r="696" spans="4:15" ht="17.25">
      <c r="D696" s="467" t="s">
        <v>6703</v>
      </c>
      <c r="E696" s="467" t="s">
        <v>6704</v>
      </c>
      <c r="O696" s="462" t="str">
        <f t="shared" si="10"/>
        <v>블루베리 목장</v>
      </c>
    </row>
    <row r="697" spans="4:15" ht="17.25">
      <c r="D697" s="467" t="s">
        <v>6705</v>
      </c>
      <c r="E697" s="467" t="s">
        <v>6706</v>
      </c>
      <c r="O697" s="462" t="str">
        <f t="shared" si="10"/>
        <v>온누리 목장</v>
      </c>
    </row>
    <row r="698" spans="4:15" ht="17.25">
      <c r="D698" s="467" t="s">
        <v>6707</v>
      </c>
      <c r="E698" s="467" t="s">
        <v>6708</v>
      </c>
      <c r="O698" s="462" t="str">
        <f t="shared" si="10"/>
        <v>초원 목장</v>
      </c>
    </row>
    <row r="699" spans="4:15" ht="17.25">
      <c r="D699" s="467" t="s">
        <v>6709</v>
      </c>
      <c r="E699" s="467" t="s">
        <v>6710</v>
      </c>
      <c r="O699" s="462" t="str">
        <f t="shared" si="10"/>
        <v>검은 목장</v>
      </c>
    </row>
    <row r="700" spans="4:15" ht="17.25">
      <c r="D700" s="467" t="s">
        <v>6711</v>
      </c>
      <c r="E700" s="467" t="s">
        <v>6712</v>
      </c>
      <c r="O700" s="462" t="str">
        <f t="shared" si="10"/>
        <v>크림 목장</v>
      </c>
    </row>
    <row r="701" spans="4:15" ht="17.25">
      <c r="D701" s="467" t="s">
        <v>6713</v>
      </c>
      <c r="E701" s="467" t="s">
        <v>6714</v>
      </c>
      <c r="O701" s="462" t="str">
        <f t="shared" si="10"/>
        <v>쿠키 목장</v>
      </c>
    </row>
    <row r="702" spans="4:15" ht="17.25">
      <c r="D702" s="467" t="s">
        <v>6715</v>
      </c>
      <c r="E702" s="468" t="s">
        <v>6715</v>
      </c>
      <c r="O702" s="462" t="str">
        <f t="shared" si="10"/>
        <v>밀크티 목장</v>
      </c>
    </row>
    <row r="703" spans="4:15" ht="17.25">
      <c r="D703" s="467" t="s">
        <v>6716</v>
      </c>
      <c r="E703" s="468" t="s">
        <v>6716</v>
      </c>
      <c r="O703" s="462" t="str">
        <f t="shared" si="10"/>
        <v>버블 목장</v>
      </c>
    </row>
    <row r="704" spans="4:15" ht="17.25">
      <c r="D704" s="467" t="s">
        <v>6717</v>
      </c>
      <c r="E704" s="468" t="s">
        <v>6717</v>
      </c>
      <c r="O704" s="462" t="str">
        <f t="shared" si="10"/>
        <v>휘핑 목장</v>
      </c>
    </row>
    <row r="705" spans="4:15" ht="17.25">
      <c r="D705" s="467" t="s">
        <v>6718</v>
      </c>
      <c r="E705" s="468" t="s">
        <v>6718</v>
      </c>
      <c r="O705" s="462" t="str">
        <f t="shared" si="10"/>
        <v>초코라떼 목장</v>
      </c>
    </row>
    <row r="706" spans="4:15" ht="17.25">
      <c r="D706" s="467" t="s">
        <v>6719</v>
      </c>
      <c r="E706" s="468" t="s">
        <v>6719</v>
      </c>
      <c r="O706" s="462" t="str">
        <f t="shared" si="10"/>
        <v>호두 목장</v>
      </c>
    </row>
    <row r="707" spans="4:15" ht="17.25">
      <c r="D707" s="467" t="s">
        <v>6720</v>
      </c>
      <c r="E707" s="468" t="s">
        <v>6720</v>
      </c>
      <c r="O707" s="462" t="str">
        <f t="shared" si="10"/>
        <v>땅콩 목장</v>
      </c>
    </row>
    <row r="708" spans="4:15" ht="17.25">
      <c r="D708" s="467" t="s">
        <v>6721</v>
      </c>
      <c r="E708" s="468" t="s">
        <v>6721</v>
      </c>
      <c r="O708" s="462" t="str">
        <f t="shared" si="10"/>
        <v>피스타치오 목장</v>
      </c>
    </row>
    <row r="709" spans="4:15" ht="17.25">
      <c r="D709" s="467" t="s">
        <v>6722</v>
      </c>
      <c r="E709" s="468" t="s">
        <v>6722</v>
      </c>
      <c r="O709" s="462" t="str">
        <f t="shared" ref="O709:O772" si="11">IF($B$1="한글",D709,IF($B$1="영어",E709,IF($B$1="일본어",F709)))</f>
        <v>허니컴 목장</v>
      </c>
    </row>
    <row r="710" spans="4:15" ht="17.25">
      <c r="D710" s="467" t="s">
        <v>6723</v>
      </c>
      <c r="E710" s="468" t="s">
        <v>6723</v>
      </c>
      <c r="O710" s="462" t="str">
        <f t="shared" si="11"/>
        <v>꿀벌 목장</v>
      </c>
    </row>
    <row r="711" spans="4:15" ht="17.25">
      <c r="D711" s="467" t="s">
        <v>6724</v>
      </c>
      <c r="E711" s="468" t="s">
        <v>6724</v>
      </c>
      <c r="O711" s="462" t="str">
        <f t="shared" si="11"/>
        <v>꽃가루 목장</v>
      </c>
    </row>
    <row r="712" spans="4:15" ht="17.25">
      <c r="D712" s="467" t="s">
        <v>6725</v>
      </c>
      <c r="E712" s="468" t="s">
        <v>6725</v>
      </c>
      <c r="O712" s="462" t="str">
        <f t="shared" si="11"/>
        <v>눈사람 목장</v>
      </c>
    </row>
    <row r="713" spans="4:15" ht="17.25">
      <c r="D713" s="467" t="s">
        <v>6726</v>
      </c>
      <c r="E713" s="468" t="s">
        <v>6726</v>
      </c>
      <c r="O713" s="462" t="str">
        <f t="shared" si="11"/>
        <v>팥빙수 목장</v>
      </c>
    </row>
    <row r="714" spans="4:15" ht="17.25">
      <c r="D714" s="467" t="s">
        <v>6667</v>
      </c>
      <c r="E714" s="468" t="s">
        <v>6667</v>
      </c>
      <c r="O714" s="462" t="str">
        <f t="shared" si="11"/>
        <v>얼음 목장</v>
      </c>
    </row>
    <row r="715" spans="4:15" ht="17.25">
      <c r="D715" s="467" t="s">
        <v>6727</v>
      </c>
      <c r="E715" s="468" t="s">
        <v>6727</v>
      </c>
      <c r="O715" s="462" t="str">
        <f t="shared" si="11"/>
        <v>눈송이 목장</v>
      </c>
    </row>
    <row r="716" spans="4:15" ht="17.25">
      <c r="D716" s="467" t="s">
        <v>6728</v>
      </c>
      <c r="E716" s="468" t="s">
        <v>6728</v>
      </c>
      <c r="O716" s="462" t="str">
        <f t="shared" si="11"/>
        <v>청포도 목장</v>
      </c>
    </row>
    <row r="717" spans="4:15" ht="17.25">
      <c r="D717" s="467" t="s">
        <v>6729</v>
      </c>
      <c r="E717" s="468" t="s">
        <v>6729</v>
      </c>
      <c r="O717" s="462" t="str">
        <f t="shared" si="11"/>
        <v>보라 목장</v>
      </c>
    </row>
    <row r="718" spans="4:15" ht="17.25">
      <c r="D718" s="467" t="s">
        <v>6730</v>
      </c>
      <c r="E718" s="468" t="s">
        <v>6730</v>
      </c>
      <c r="O718" s="462" t="str">
        <f t="shared" si="11"/>
        <v>포도젤리 목장</v>
      </c>
    </row>
    <row r="719" spans="4:15" ht="17.25">
      <c r="D719" s="467" t="s">
        <v>6731</v>
      </c>
      <c r="E719" s="468" t="s">
        <v>6731</v>
      </c>
      <c r="O719" s="462" t="str">
        <f t="shared" si="11"/>
        <v>커피콩 목장</v>
      </c>
    </row>
    <row r="720" spans="4:15" ht="17.25">
      <c r="D720" s="467" t="s">
        <v>6732</v>
      </c>
      <c r="E720" s="468" t="s">
        <v>6732</v>
      </c>
      <c r="O720" s="462" t="str">
        <f t="shared" si="11"/>
        <v>에스프레소 목장</v>
      </c>
    </row>
    <row r="721" spans="1:15" ht="17.25">
      <c r="D721" s="467" t="s">
        <v>6733</v>
      </c>
      <c r="E721" s="468" t="s">
        <v>6733</v>
      </c>
      <c r="O721" s="462" t="str">
        <f t="shared" si="11"/>
        <v>오렌지 목장</v>
      </c>
    </row>
    <row r="722" spans="1:15" ht="17.25">
      <c r="D722" s="467" t="s">
        <v>6734</v>
      </c>
      <c r="E722" s="468" t="s">
        <v>6734</v>
      </c>
      <c r="O722" s="462" t="str">
        <f t="shared" si="11"/>
        <v>자몽 목장</v>
      </c>
    </row>
    <row r="723" spans="1:15" ht="17.25">
      <c r="D723" s="467" t="s">
        <v>6735</v>
      </c>
      <c r="E723" s="468" t="s">
        <v>6735</v>
      </c>
      <c r="O723" s="462" t="str">
        <f t="shared" si="11"/>
        <v>아틀란티스 목장</v>
      </c>
    </row>
    <row r="724" spans="1:15" ht="17.25">
      <c r="D724" s="467" t="s">
        <v>6736</v>
      </c>
      <c r="E724" s="468" t="s">
        <v>6736</v>
      </c>
      <c r="O724" s="462" t="str">
        <f t="shared" si="11"/>
        <v>크리스탈 목장</v>
      </c>
    </row>
    <row r="725" spans="1:15" ht="17.25">
      <c r="O725" s="462">
        <f t="shared" si="11"/>
        <v>0</v>
      </c>
    </row>
    <row r="726" spans="1:15" ht="17.25">
      <c r="A726" s="467" t="s">
        <v>6737</v>
      </c>
      <c r="B726" s="467" t="s">
        <v>712</v>
      </c>
      <c r="D726" s="467" t="s">
        <v>6738</v>
      </c>
      <c r="E726" s="468" t="s">
        <v>6738</v>
      </c>
      <c r="O726" s="462" t="str">
        <f t="shared" si="11"/>
        <v>출석 1일</v>
      </c>
    </row>
    <row r="727" spans="1:15" ht="17.25">
      <c r="D727" s="467" t="s">
        <v>6739</v>
      </c>
      <c r="E727" s="468" t="s">
        <v>6739</v>
      </c>
      <c r="O727" s="462" t="str">
        <f t="shared" si="11"/>
        <v>출석 2일</v>
      </c>
    </row>
    <row r="728" spans="1:15" ht="17.25">
      <c r="D728" s="467" t="s">
        <v>6740</v>
      </c>
      <c r="E728" s="468" t="s">
        <v>6740</v>
      </c>
      <c r="O728" s="462" t="str">
        <f t="shared" si="11"/>
        <v>출석 3일</v>
      </c>
    </row>
    <row r="729" spans="1:15" ht="17.25">
      <c r="D729" s="467" t="s">
        <v>6741</v>
      </c>
      <c r="E729" s="468" t="s">
        <v>6741</v>
      </c>
      <c r="O729" s="462" t="str">
        <f t="shared" si="11"/>
        <v>출석 4일</v>
      </c>
    </row>
    <row r="730" spans="1:15" ht="17.25">
      <c r="D730" s="467" t="s">
        <v>6742</v>
      </c>
      <c r="E730" s="468" t="s">
        <v>6742</v>
      </c>
      <c r="O730" s="462" t="str">
        <f t="shared" si="11"/>
        <v>출석 5일</v>
      </c>
    </row>
    <row r="731" spans="1:15" ht="17.25">
      <c r="O731" s="462">
        <f t="shared" si="11"/>
        <v>0</v>
      </c>
    </row>
    <row r="732" spans="1:15" ht="17.25">
      <c r="A732" s="467" t="s">
        <v>6743</v>
      </c>
      <c r="B732" s="467" t="s">
        <v>712</v>
      </c>
      <c r="D732" s="467" t="s">
        <v>6744</v>
      </c>
      <c r="E732" s="467" t="s">
        <v>6745</v>
      </c>
      <c r="O732" s="462" t="str">
        <f t="shared" si="11"/>
        <v>우유 방울</v>
      </c>
    </row>
    <row r="733" spans="1:15" ht="17.25">
      <c r="D733" s="467" t="s">
        <v>6746</v>
      </c>
      <c r="E733" s="467" t="s">
        <v>6747</v>
      </c>
      <c r="O733" s="462" t="str">
        <f t="shared" si="11"/>
        <v>신선한 우유병</v>
      </c>
    </row>
    <row r="734" spans="1:15" ht="17.25">
      <c r="D734" s="467" t="s">
        <v>6748</v>
      </c>
      <c r="E734" s="467" t="s">
        <v>6749</v>
      </c>
      <c r="O734" s="462" t="str">
        <f t="shared" si="11"/>
        <v>깔끔 멋쟁이 별</v>
      </c>
    </row>
    <row r="735" spans="1:15" ht="17.25">
      <c r="D735" s="467" t="s">
        <v>6750</v>
      </c>
      <c r="E735" s="467" t="s">
        <v>6751</v>
      </c>
      <c r="O735" s="462" t="str">
        <f t="shared" si="11"/>
        <v>찰랑찰랑 양동이</v>
      </c>
    </row>
    <row r="736" spans="1:15" ht="17.25">
      <c r="D736" s="467" t="s">
        <v>6752</v>
      </c>
      <c r="E736" s="467" t="s">
        <v>6753</v>
      </c>
      <c r="O736" s="462" t="str">
        <f t="shared" si="11"/>
        <v>밀짚 모자</v>
      </c>
    </row>
    <row r="737" spans="1:15" ht="17.25">
      <c r="D737" s="467" t="s">
        <v>6754</v>
      </c>
      <c r="E737" s="467" t="s">
        <v>6755</v>
      </c>
      <c r="O737" s="462" t="str">
        <f t="shared" si="11"/>
        <v>일꾼 인형</v>
      </c>
    </row>
    <row r="738" spans="1:15" ht="17.25">
      <c r="D738" s="467" t="s">
        <v>6756</v>
      </c>
      <c r="E738" s="467" t="s">
        <v>6757</v>
      </c>
      <c r="O738" s="462" t="str">
        <f t="shared" si="11"/>
        <v>작은 젖소 천사</v>
      </c>
    </row>
    <row r="739" spans="1:15" ht="17.25">
      <c r="D739" s="467" t="s">
        <v>6758</v>
      </c>
      <c r="E739" s="467" t="s">
        <v>6759</v>
      </c>
      <c r="O739" s="462" t="str">
        <f t="shared" si="11"/>
        <v>작은 양 천사</v>
      </c>
    </row>
    <row r="740" spans="1:15" ht="17.25">
      <c r="D740" s="467" t="s">
        <v>6760</v>
      </c>
      <c r="E740" s="467" t="s">
        <v>6761</v>
      </c>
      <c r="O740" s="462" t="str">
        <f t="shared" si="11"/>
        <v>작은 산양 천사</v>
      </c>
    </row>
    <row r="741" spans="1:15" ht="17.25">
      <c r="D741" s="467" t="s">
        <v>6762</v>
      </c>
      <c r="E741" s="467" t="s">
        <v>6763</v>
      </c>
      <c r="O741" s="462" t="str">
        <f t="shared" si="11"/>
        <v>반짝이 코인</v>
      </c>
    </row>
    <row r="742" spans="1:15" ht="17.25">
      <c r="D742" s="467" t="s">
        <v>6764</v>
      </c>
      <c r="E742" s="467" t="s">
        <v>6765</v>
      </c>
      <c r="O742" s="462" t="str">
        <f t="shared" si="11"/>
        <v>빛나는 우유팩</v>
      </c>
    </row>
    <row r="743" spans="1:15" ht="17.25">
      <c r="D743" s="467" t="s">
        <v>6766</v>
      </c>
      <c r="E743" s="467" t="s">
        <v>6767</v>
      </c>
      <c r="O743" s="462" t="str">
        <f t="shared" si="11"/>
        <v>스톱 워치</v>
      </c>
    </row>
    <row r="744" spans="1:15" ht="17.25">
      <c r="O744" s="462">
        <f t="shared" si="11"/>
        <v>0</v>
      </c>
    </row>
    <row r="745" spans="1:15" ht="17.25">
      <c r="A745" s="467" t="s">
        <v>6743</v>
      </c>
      <c r="B745" s="467" t="s">
        <v>864</v>
      </c>
      <c r="D745" s="467" t="s">
        <v>6768</v>
      </c>
      <c r="E745" s="468" t="s">
        <v>6768</v>
      </c>
      <c r="O745" s="462" t="str">
        <f t="shared" si="11"/>
        <v>우유 1리터 추가  (월)</v>
      </c>
    </row>
    <row r="746" spans="1:15" ht="17.25">
      <c r="D746" s="467" t="s">
        <v>6769</v>
      </c>
      <c r="E746" s="468" t="s">
        <v>6769</v>
      </c>
      <c r="O746" s="462" t="str">
        <f t="shared" si="11"/>
        <v>우유 1리터 추가 펫 (시간)</v>
      </c>
    </row>
    <row r="747" spans="1:15" ht="17.25">
      <c r="D747" s="467" t="s">
        <v>6770</v>
      </c>
      <c r="E747" s="468" t="s">
        <v>6770</v>
      </c>
      <c r="O747" s="462" t="str">
        <f t="shared" si="11"/>
        <v>신선도 추가 획득 펫</v>
      </c>
    </row>
    <row r="748" spans="1:15" ht="17.25">
      <c r="D748" s="467" t="s">
        <v>6771</v>
      </c>
      <c r="E748" s="468" t="s">
        <v>6771</v>
      </c>
      <c r="O748" s="462" t="str">
        <f t="shared" si="11"/>
        <v>양동이 추가 펫</v>
      </c>
    </row>
    <row r="749" spans="1:15" ht="17.25">
      <c r="D749" s="467" t="s">
        <v>6772</v>
      </c>
      <c r="E749" s="468" t="s">
        <v>6772</v>
      </c>
      <c r="O749" s="462" t="str">
        <f t="shared" si="11"/>
        <v>일꾼 소환 펫1</v>
      </c>
    </row>
    <row r="750" spans="1:15" ht="17.25">
      <c r="D750" s="467" t="s">
        <v>6773</v>
      </c>
      <c r="E750" s="468" t="s">
        <v>6773</v>
      </c>
      <c r="O750" s="462" t="str">
        <f t="shared" si="11"/>
        <v>일꾼 소환 펫2</v>
      </c>
    </row>
    <row r="751" spans="1:15" ht="17.25">
      <c r="D751" s="467" t="s">
        <v>6774</v>
      </c>
      <c r="E751" s="468" t="s">
        <v>6774</v>
      </c>
      <c r="O751" s="462" t="str">
        <f t="shared" si="11"/>
        <v>소 성능 강화 펫</v>
      </c>
    </row>
    <row r="752" spans="1:15" ht="17.25">
      <c r="D752" s="467" t="s">
        <v>6775</v>
      </c>
      <c r="E752" s="468" t="s">
        <v>6775</v>
      </c>
      <c r="O752" s="462" t="str">
        <f t="shared" si="11"/>
        <v>양 성능 강화 펫</v>
      </c>
    </row>
    <row r="753" spans="1:15" ht="17.25">
      <c r="D753" s="467" t="s">
        <v>6776</v>
      </c>
      <c r="E753" s="468" t="s">
        <v>6776</v>
      </c>
      <c r="O753" s="462" t="str">
        <f t="shared" si="11"/>
        <v>산양 성능 강화 펫</v>
      </c>
    </row>
    <row r="754" spans="1:15" ht="17.25">
      <c r="D754" s="467" t="s">
        <v>6777</v>
      </c>
      <c r="E754" s="468" t="s">
        <v>6777</v>
      </c>
      <c r="O754" s="462" t="str">
        <f t="shared" si="11"/>
        <v>일정시간 코인주는 펫</v>
      </c>
    </row>
    <row r="755" spans="1:15" ht="17.25">
      <c r="D755" s="467" t="s">
        <v>6778</v>
      </c>
      <c r="E755" s="468" t="s">
        <v>6778</v>
      </c>
      <c r="O755" s="462" t="str">
        <f t="shared" si="11"/>
        <v>피버 시간 늘리는 펫</v>
      </c>
    </row>
    <row r="756" spans="1:15" ht="17.25">
      <c r="D756" s="467" t="s">
        <v>6779</v>
      </c>
      <c r="E756" s="468" t="s">
        <v>6779</v>
      </c>
      <c r="O756" s="462" t="str">
        <f t="shared" si="11"/>
        <v>게임 시간 증가 펫</v>
      </c>
    </row>
    <row r="757" spans="1:15" ht="17.25">
      <c r="O757" s="462"/>
    </row>
    <row r="758" spans="1:15" ht="17.25">
      <c r="A758" s="467" t="s">
        <v>6866</v>
      </c>
      <c r="B758" s="467" t="s">
        <v>2207</v>
      </c>
      <c r="D758" s="467" t="s">
        <v>1327</v>
      </c>
      <c r="E758" s="637" t="s">
        <v>6911</v>
      </c>
      <c r="O758" s="462" t="str">
        <f t="shared" si="11"/>
        <v>기본 소 모음</v>
      </c>
    </row>
    <row r="759" spans="1:15" ht="17.25">
      <c r="D759" s="467" t="s">
        <v>1328</v>
      </c>
      <c r="E759" s="637" t="s">
        <v>6912</v>
      </c>
      <c r="O759" s="462" t="str">
        <f t="shared" si="11"/>
        <v>검은 소 모음</v>
      </c>
    </row>
    <row r="760" spans="1:15" ht="17.25">
      <c r="D760" s="467" t="s">
        <v>1329</v>
      </c>
      <c r="E760" s="637" t="s">
        <v>6913</v>
      </c>
      <c r="O760" s="462" t="str">
        <f t="shared" si="11"/>
        <v>꽃무늬 소 모음</v>
      </c>
    </row>
    <row r="761" spans="1:15" ht="17.25">
      <c r="D761" s="467" t="s">
        <v>1330</v>
      </c>
      <c r="E761" s="637" t="s">
        <v>6914</v>
      </c>
      <c r="O761" s="462" t="str">
        <f t="shared" si="11"/>
        <v>스페셜 젖소 모음</v>
      </c>
    </row>
    <row r="762" spans="1:15" ht="17.25">
      <c r="D762" s="467" t="s">
        <v>1331</v>
      </c>
      <c r="E762" s="637" t="s">
        <v>6915</v>
      </c>
      <c r="O762" s="462" t="str">
        <f t="shared" si="11"/>
        <v>유니크 젖소 모음</v>
      </c>
    </row>
    <row r="763" spans="1:15" ht="17.25">
      <c r="D763" s="467" t="s">
        <v>6867</v>
      </c>
      <c r="E763" s="637" t="s">
        <v>6916</v>
      </c>
      <c r="O763" s="462" t="str">
        <f t="shared" si="11"/>
        <v>신비한 젖소 모음</v>
      </c>
    </row>
    <row r="764" spans="1:15" ht="17.25">
      <c r="D764" s="467" t="s">
        <v>1332</v>
      </c>
      <c r="E764" s="637" t="s">
        <v>6917</v>
      </c>
      <c r="O764" s="462" t="str">
        <f t="shared" si="11"/>
        <v>기본 양 모음</v>
      </c>
    </row>
    <row r="765" spans="1:15" ht="17.25">
      <c r="D765" s="467" t="s">
        <v>1333</v>
      </c>
      <c r="E765" s="637" t="s">
        <v>6918</v>
      </c>
      <c r="O765" s="462" t="str">
        <f t="shared" si="11"/>
        <v>검은 양 모음</v>
      </c>
    </row>
    <row r="766" spans="1:15" ht="17.25">
      <c r="D766" s="467" t="s">
        <v>1334</v>
      </c>
      <c r="E766" s="637" t="s">
        <v>6919</v>
      </c>
      <c r="O766" s="462" t="str">
        <f t="shared" si="11"/>
        <v>체크 무늬 양 모음</v>
      </c>
    </row>
    <row r="767" spans="1:15" ht="17.25">
      <c r="D767" s="467" t="s">
        <v>1335</v>
      </c>
      <c r="E767" s="637" t="s">
        <v>6920</v>
      </c>
      <c r="O767" s="462" t="str">
        <f t="shared" si="11"/>
        <v>스페셜 양 모음</v>
      </c>
    </row>
    <row r="768" spans="1:15" ht="17.25">
      <c r="D768" s="467" t="s">
        <v>1336</v>
      </c>
      <c r="E768" s="637" t="s">
        <v>6921</v>
      </c>
      <c r="O768" s="462" t="str">
        <f t="shared" si="11"/>
        <v>유니크 양 모음</v>
      </c>
    </row>
    <row r="769" spans="4:15" ht="17.25">
      <c r="D769" s="467" t="s">
        <v>6868</v>
      </c>
      <c r="E769" s="637" t="s">
        <v>6922</v>
      </c>
      <c r="O769" s="462" t="str">
        <f t="shared" si="11"/>
        <v>신비한 양 모음</v>
      </c>
    </row>
    <row r="770" spans="4:15" ht="17.25">
      <c r="D770" s="467" t="s">
        <v>1337</v>
      </c>
      <c r="E770" s="637" t="s">
        <v>6923</v>
      </c>
      <c r="O770" s="462" t="str">
        <f t="shared" si="11"/>
        <v>기본 산양 모음</v>
      </c>
    </row>
    <row r="771" spans="4:15" ht="17.25">
      <c r="D771" s="467" t="s">
        <v>1338</v>
      </c>
      <c r="E771" s="637" t="s">
        <v>6924</v>
      </c>
      <c r="O771" s="462" t="str">
        <f t="shared" si="11"/>
        <v>검은 산양 모음</v>
      </c>
    </row>
    <row r="772" spans="4:15" ht="17.25">
      <c r="D772" s="467" t="s">
        <v>1339</v>
      </c>
      <c r="E772" s="637" t="s">
        <v>6925</v>
      </c>
      <c r="O772" s="462" t="str">
        <f t="shared" si="11"/>
        <v>러블리 산양 모음</v>
      </c>
    </row>
    <row r="773" spans="4:15" ht="17.25">
      <c r="D773" s="467" t="s">
        <v>1340</v>
      </c>
      <c r="E773" s="637" t="s">
        <v>6926</v>
      </c>
      <c r="O773" s="462" t="str">
        <f t="shared" ref="O773:O785" si="12">IF($B$1="한글",D773,IF($B$1="영어",E773,IF($B$1="일본어",F773)))</f>
        <v>스페셜 산양 모음</v>
      </c>
    </row>
    <row r="774" spans="4:15" ht="17.25">
      <c r="D774" s="467" t="s">
        <v>1341</v>
      </c>
      <c r="E774" s="637" t="s">
        <v>6927</v>
      </c>
      <c r="O774" s="462" t="str">
        <f t="shared" si="12"/>
        <v>유니크 산양 모음</v>
      </c>
    </row>
    <row r="775" spans="4:15" ht="17.25">
      <c r="D775" s="467" t="s">
        <v>6869</v>
      </c>
      <c r="E775" s="637" t="s">
        <v>6928</v>
      </c>
      <c r="O775" s="462" t="str">
        <f t="shared" si="12"/>
        <v>신비한 산양 모음</v>
      </c>
    </row>
    <row r="776" spans="4:15" ht="17.25">
      <c r="D776" s="467" t="s">
        <v>6870</v>
      </c>
      <c r="E776" s="637" t="s">
        <v>6929</v>
      </c>
      <c r="O776" s="462" t="str">
        <f t="shared" si="12"/>
        <v>월드컵 동물 모음</v>
      </c>
    </row>
    <row r="777" spans="4:15" ht="17.25">
      <c r="D777" s="467" t="s">
        <v>6871</v>
      </c>
      <c r="E777" s="637" t="s">
        <v>6930</v>
      </c>
      <c r="O777" s="462" t="str">
        <f t="shared" si="12"/>
        <v>공주병 젖소 모음</v>
      </c>
    </row>
    <row r="778" spans="4:15" ht="17.25">
      <c r="D778" s="467" t="s">
        <v>6872</v>
      </c>
      <c r="E778" s="637" t="s">
        <v>6931</v>
      </c>
      <c r="O778" s="462" t="str">
        <f t="shared" si="12"/>
        <v>솜사탕 양 모음</v>
      </c>
    </row>
    <row r="779" spans="4:15" ht="17.25">
      <c r="D779" s="467" t="s">
        <v>6873</v>
      </c>
      <c r="E779" s="637" t="s">
        <v>6932</v>
      </c>
      <c r="O779" s="462" t="str">
        <f t="shared" si="12"/>
        <v>후드 산양 모음</v>
      </c>
    </row>
    <row r="780" spans="4:15" ht="17.25">
      <c r="D780" s="467" t="s">
        <v>6874</v>
      </c>
      <c r="E780" s="637" t="s">
        <v>6933</v>
      </c>
      <c r="O780" s="462" t="str">
        <f t="shared" si="12"/>
        <v>패션 리더 젖소 모음</v>
      </c>
    </row>
    <row r="781" spans="4:15" ht="17.25">
      <c r="D781" s="467" t="s">
        <v>6875</v>
      </c>
      <c r="E781" s="637" t="s">
        <v>6934</v>
      </c>
      <c r="O781" s="462" t="str">
        <f t="shared" si="12"/>
        <v>폭주족 젖소 모음</v>
      </c>
    </row>
    <row r="782" spans="4:15" ht="17.25">
      <c r="D782" s="467" t="s">
        <v>6876</v>
      </c>
      <c r="E782" s="637" t="s">
        <v>6935</v>
      </c>
      <c r="O782" s="462" t="str">
        <f t="shared" si="12"/>
        <v>레이디 레이스 양 모음</v>
      </c>
    </row>
    <row r="783" spans="4:15" ht="17.25">
      <c r="D783" s="467" t="s">
        <v>6877</v>
      </c>
      <c r="E783" s="637" t="s">
        <v>6936</v>
      </c>
      <c r="O783" s="462" t="str">
        <f t="shared" si="12"/>
        <v>럭셔리 코트 양 모음</v>
      </c>
    </row>
    <row r="784" spans="4:15" ht="17.25">
      <c r="D784" s="467" t="s">
        <v>6878</v>
      </c>
      <c r="E784" s="637" t="s">
        <v>6937</v>
      </c>
      <c r="O784" s="462" t="str">
        <f t="shared" si="12"/>
        <v>거친털 산양 모음</v>
      </c>
    </row>
    <row r="785" spans="4:15" ht="17.25">
      <c r="D785" s="467" t="s">
        <v>6879</v>
      </c>
      <c r="E785" s="637" t="s">
        <v>6938</v>
      </c>
      <c r="O785" s="462" t="str">
        <f t="shared" si="12"/>
        <v>불꽃털 산양 모음</v>
      </c>
    </row>
    <row r="786" spans="4:15" ht="17.25">
      <c r="O786" s="462"/>
    </row>
    <row r="787" spans="4:15" ht="17.25">
      <c r="O787" s="462"/>
    </row>
    <row r="788" spans="4:15" ht="17.25">
      <c r="O788" s="462"/>
    </row>
    <row r="789" spans="4:15" ht="17.25">
      <c r="O789" s="462"/>
    </row>
    <row r="790" spans="4:15" ht="17.25">
      <c r="O790" s="462"/>
    </row>
    <row r="791" spans="4:15" ht="17.25">
      <c r="O791" s="462"/>
    </row>
    <row r="792" spans="4:15" ht="17.25">
      <c r="O792" s="462"/>
    </row>
    <row r="793" spans="4:15" ht="17.25">
      <c r="O793" s="462"/>
    </row>
    <row r="794" spans="4:15" ht="17.25">
      <c r="O794" s="462"/>
    </row>
    <row r="795" spans="4:15" ht="17.25">
      <c r="O795" s="462"/>
    </row>
    <row r="796" spans="4:15" ht="17.25">
      <c r="O796" s="462"/>
    </row>
    <row r="797" spans="4:15" ht="17.25">
      <c r="O797" s="462"/>
    </row>
    <row r="798" spans="4:15" ht="17.25">
      <c r="O798" s="462"/>
    </row>
    <row r="799" spans="4:15" ht="17.25">
      <c r="O799" s="462"/>
    </row>
    <row r="800" spans="4:15" ht="17.25">
      <c r="O800" s="462"/>
    </row>
    <row r="801" spans="15:15" ht="17.25">
      <c r="O801" s="462"/>
    </row>
    <row r="802" spans="15:15" ht="17.25">
      <c r="O802" s="462"/>
    </row>
    <row r="803" spans="15:15" ht="17.25">
      <c r="O803" s="462"/>
    </row>
    <row r="804" spans="15:15" ht="17.25">
      <c r="O804" s="462"/>
    </row>
    <row r="805" spans="15:15" ht="17.25">
      <c r="O805" s="462"/>
    </row>
    <row r="806" spans="15:15" ht="17.25">
      <c r="O806" s="462"/>
    </row>
    <row r="807" spans="15:15" ht="17.25">
      <c r="O807" s="462"/>
    </row>
    <row r="808" spans="15:15" ht="17.25">
      <c r="O808" s="462"/>
    </row>
    <row r="809" spans="15:15" ht="17.25">
      <c r="O809" s="462"/>
    </row>
    <row r="810" spans="15:15" ht="17.25">
      <c r="O810" s="462"/>
    </row>
    <row r="811" spans="15:15" ht="17.25">
      <c r="O811" s="462"/>
    </row>
    <row r="812" spans="15:15" ht="17.25">
      <c r="O812" s="462"/>
    </row>
    <row r="813" spans="15:15" ht="17.25">
      <c r="O813" s="462"/>
    </row>
    <row r="814" spans="15:15" ht="17.25">
      <c r="O814" s="462"/>
    </row>
    <row r="815" spans="15:15" ht="17.25">
      <c r="O815" s="462"/>
    </row>
    <row r="816" spans="15:15" ht="17.25">
      <c r="O816" s="462"/>
    </row>
    <row r="817" spans="15:15" ht="17.25">
      <c r="O817" s="462"/>
    </row>
    <row r="818" spans="15:15" ht="17.25">
      <c r="O818" s="462"/>
    </row>
    <row r="819" spans="15:15" ht="17.25">
      <c r="O819" s="462"/>
    </row>
    <row r="820" spans="15:15" ht="17.25">
      <c r="O820" s="462"/>
    </row>
    <row r="821" spans="15:15" ht="17.25">
      <c r="O821" s="462"/>
    </row>
    <row r="822" spans="15:15" ht="17.25">
      <c r="O822" s="462"/>
    </row>
    <row r="823" spans="15:15" ht="17.25">
      <c r="O823" s="462"/>
    </row>
    <row r="824" spans="15:15" ht="17.25">
      <c r="O824" s="462"/>
    </row>
    <row r="825" spans="15:15" ht="17.25">
      <c r="O825" s="462"/>
    </row>
    <row r="826" spans="15:15" ht="17.25">
      <c r="O826" s="462"/>
    </row>
    <row r="827" spans="15:15" ht="17.25">
      <c r="O827" s="462"/>
    </row>
    <row r="828" spans="15:15" ht="17.25">
      <c r="O828" s="462"/>
    </row>
    <row r="829" spans="15:15" ht="17.25">
      <c r="O829" s="462"/>
    </row>
    <row r="830" spans="15:15" ht="17.25">
      <c r="O830" s="462"/>
    </row>
    <row r="831" spans="15:15" ht="17.25">
      <c r="O831" s="462"/>
    </row>
    <row r="832" spans="15:15" ht="17.25">
      <c r="O832" s="462"/>
    </row>
    <row r="833" spans="15:15" ht="17.25">
      <c r="O833" s="462"/>
    </row>
    <row r="834" spans="15:15" ht="17.25">
      <c r="O834" s="462"/>
    </row>
    <row r="835" spans="15:15" ht="17.25">
      <c r="O835" s="462"/>
    </row>
    <row r="836" spans="15:15" ht="17.25">
      <c r="O836" s="462"/>
    </row>
    <row r="837" spans="15:15" ht="17.25">
      <c r="O837" s="462"/>
    </row>
    <row r="838" spans="15:15" ht="17.25">
      <c r="O838" s="462"/>
    </row>
    <row r="839" spans="15:15" ht="17.25">
      <c r="O839" s="462"/>
    </row>
    <row r="840" spans="15:15" ht="17.25">
      <c r="O840" s="462"/>
    </row>
    <row r="841" spans="15:15" ht="17.25">
      <c r="O841" s="462"/>
    </row>
    <row r="842" spans="15:15" ht="17.25">
      <c r="O842" s="462"/>
    </row>
    <row r="843" spans="15:15" ht="17.25">
      <c r="O843" s="462"/>
    </row>
    <row r="844" spans="15:15" ht="17.25">
      <c r="O844" s="462"/>
    </row>
    <row r="845" spans="15:15" ht="17.25">
      <c r="O845" s="462"/>
    </row>
    <row r="846" spans="15:15" ht="17.25">
      <c r="O846" s="462"/>
    </row>
    <row r="847" spans="15:15" ht="17.25">
      <c r="O847" s="462"/>
    </row>
    <row r="848" spans="15:15" ht="17.25">
      <c r="O848" s="462"/>
    </row>
    <row r="849" spans="15:15" ht="17.25">
      <c r="O849" s="462"/>
    </row>
    <row r="850" spans="15:15" ht="17.25">
      <c r="O850" s="462"/>
    </row>
    <row r="851" spans="15:15" ht="17.25">
      <c r="O851" s="462"/>
    </row>
    <row r="852" spans="15:15" ht="17.25">
      <c r="O852" s="462"/>
    </row>
    <row r="853" spans="15:15" ht="17.25">
      <c r="O853" s="462"/>
    </row>
    <row r="854" spans="15:15" ht="17.25">
      <c r="O854" s="462"/>
    </row>
    <row r="855" spans="15:15" ht="17.25">
      <c r="O855" s="462"/>
    </row>
    <row r="856" spans="15:15" ht="17.25">
      <c r="O856" s="462"/>
    </row>
    <row r="857" spans="15:15" ht="17.25">
      <c r="O857" s="462"/>
    </row>
    <row r="858" spans="15:15" ht="17.25">
      <c r="O858" s="462"/>
    </row>
    <row r="859" spans="15:15" ht="17.25">
      <c r="O859" s="462"/>
    </row>
    <row r="860" spans="15:15" ht="17.25">
      <c r="O860" s="462"/>
    </row>
    <row r="861" spans="15:15" ht="17.25">
      <c r="O861" s="462"/>
    </row>
    <row r="862" spans="15:15" ht="17.25">
      <c r="O862" s="462"/>
    </row>
    <row r="863" spans="15:15" ht="17.25">
      <c r="O863" s="462"/>
    </row>
    <row r="864" spans="15:15" ht="17.25">
      <c r="O864" s="462"/>
    </row>
    <row r="865" spans="15:15" ht="17.25">
      <c r="O865" s="462"/>
    </row>
    <row r="866" spans="15:15" ht="17.25">
      <c r="O866" s="462"/>
    </row>
    <row r="867" spans="15:15" ht="17.25">
      <c r="O867" s="462"/>
    </row>
    <row r="868" spans="15:15" ht="17.25">
      <c r="O868" s="462"/>
    </row>
    <row r="869" spans="15:15" ht="17.25">
      <c r="O869" s="462"/>
    </row>
    <row r="870" spans="15:15" ht="17.25">
      <c r="O870" s="462"/>
    </row>
    <row r="871" spans="15:15" ht="17.25">
      <c r="O871" s="462"/>
    </row>
    <row r="872" spans="15:15" ht="17.25">
      <c r="O872" s="462"/>
    </row>
    <row r="873" spans="15:15" ht="17.25">
      <c r="O873" s="462"/>
    </row>
    <row r="874" spans="15:15" ht="17.25">
      <c r="O874" s="462"/>
    </row>
    <row r="875" spans="15:15" ht="17.25">
      <c r="O875" s="462"/>
    </row>
    <row r="876" spans="15:15" ht="17.25">
      <c r="O876" s="462"/>
    </row>
    <row r="877" spans="15:15" ht="17.25">
      <c r="O877" s="462"/>
    </row>
    <row r="878" spans="15:15" ht="17.25">
      <c r="O878" s="462"/>
    </row>
    <row r="879" spans="15:15" ht="17.25">
      <c r="O879" s="462"/>
    </row>
    <row r="880" spans="15:15" ht="17.25">
      <c r="O880" s="462"/>
    </row>
    <row r="881" spans="15:15" ht="17.25">
      <c r="O881" s="462"/>
    </row>
    <row r="882" spans="15:15" ht="17.25">
      <c r="O882" s="462"/>
    </row>
    <row r="883" spans="15:15" ht="17.25">
      <c r="O883" s="462"/>
    </row>
    <row r="884" spans="15:15" ht="17.25">
      <c r="O884" s="462"/>
    </row>
    <row r="885" spans="15:15" ht="17.25">
      <c r="O885" s="462"/>
    </row>
    <row r="886" spans="15:15" ht="17.25">
      <c r="O886" s="462"/>
    </row>
    <row r="887" spans="15:15" ht="17.25">
      <c r="O887" s="462"/>
    </row>
    <row r="888" spans="15:15" ht="17.25">
      <c r="O888" s="462"/>
    </row>
    <row r="889" spans="15:15" ht="17.25">
      <c r="O889" s="462"/>
    </row>
    <row r="890" spans="15:15" ht="17.25">
      <c r="O890" s="462"/>
    </row>
    <row r="891" spans="15:15" ht="17.25">
      <c r="O891" s="462"/>
    </row>
    <row r="892" spans="15:15" ht="17.25">
      <c r="O892" s="462"/>
    </row>
    <row r="893" spans="15:15" ht="17.25">
      <c r="O893" s="462"/>
    </row>
    <row r="894" spans="15:15" ht="17.25">
      <c r="O894" s="462"/>
    </row>
    <row r="895" spans="15:15" ht="17.25">
      <c r="O895" s="462"/>
    </row>
    <row r="896" spans="15:15" ht="17.25">
      <c r="O896" s="462"/>
    </row>
    <row r="897" spans="15:15" ht="17.25">
      <c r="O897" s="462"/>
    </row>
    <row r="898" spans="15:15" ht="17.25">
      <c r="O898" s="462"/>
    </row>
    <row r="899" spans="15:15" ht="17.25">
      <c r="O899" s="462"/>
    </row>
    <row r="900" spans="15:15" ht="17.25">
      <c r="O900" s="462"/>
    </row>
    <row r="901" spans="15:15" ht="17.25">
      <c r="O901" s="462"/>
    </row>
    <row r="902" spans="15:15" ht="17.25">
      <c r="O902" s="462"/>
    </row>
    <row r="903" spans="15:15" ht="17.25">
      <c r="O903" s="462"/>
    </row>
    <row r="904" spans="15:15" ht="17.25">
      <c r="O904" s="462"/>
    </row>
    <row r="905" spans="15:15" ht="17.25">
      <c r="O905" s="462"/>
    </row>
    <row r="906" spans="15:15" ht="17.25">
      <c r="O906" s="462"/>
    </row>
    <row r="907" spans="15:15" ht="17.25">
      <c r="O907" s="462"/>
    </row>
    <row r="908" spans="15:15" ht="17.25">
      <c r="O908" s="462"/>
    </row>
    <row r="909" spans="15:15" ht="17.25">
      <c r="O909" s="462"/>
    </row>
    <row r="910" spans="15:15" ht="17.25">
      <c r="O910" s="462"/>
    </row>
    <row r="911" spans="15:15" ht="17.25">
      <c r="O911" s="462"/>
    </row>
    <row r="912" spans="15:15" ht="17.25">
      <c r="O912" s="462"/>
    </row>
    <row r="913" spans="15:15" ht="17.25">
      <c r="O913" s="462"/>
    </row>
    <row r="914" spans="15:15" ht="17.25">
      <c r="O914" s="462"/>
    </row>
    <row r="915" spans="15:15" ht="17.25">
      <c r="O915" s="462"/>
    </row>
    <row r="916" spans="15:15" ht="17.25">
      <c r="O916" s="462"/>
    </row>
    <row r="917" spans="15:15" ht="17.25">
      <c r="O917" s="462"/>
    </row>
    <row r="918" spans="15:15" ht="17.25">
      <c r="O918" s="462"/>
    </row>
    <row r="919" spans="15:15" ht="17.25">
      <c r="O919" s="462"/>
    </row>
    <row r="920" spans="15:15" ht="17.25">
      <c r="O920" s="462"/>
    </row>
    <row r="921" spans="15:15" ht="17.25">
      <c r="O921" s="462"/>
    </row>
    <row r="922" spans="15:15" ht="17.25">
      <c r="O922" s="462"/>
    </row>
    <row r="923" spans="15:15" ht="17.25">
      <c r="O923" s="462"/>
    </row>
    <row r="924" spans="15:15" ht="17.25">
      <c r="O924" s="462"/>
    </row>
    <row r="925" spans="15:15" ht="17.25">
      <c r="O925" s="462"/>
    </row>
    <row r="926" spans="15:15" ht="17.25">
      <c r="O926" s="462"/>
    </row>
    <row r="927" spans="15:15" ht="17.25">
      <c r="O927" s="462"/>
    </row>
    <row r="928" spans="15:15" ht="17.25">
      <c r="O928" s="462"/>
    </row>
    <row r="929" spans="15:15" ht="17.25">
      <c r="O929" s="462"/>
    </row>
    <row r="930" spans="15:15" ht="17.25">
      <c r="O930" s="462"/>
    </row>
    <row r="931" spans="15:15" ht="17.25">
      <c r="O931" s="462"/>
    </row>
    <row r="932" spans="15:15" ht="17.25">
      <c r="O932" s="462"/>
    </row>
    <row r="933" spans="15:15" ht="17.25">
      <c r="O933" s="462"/>
    </row>
    <row r="934" spans="15:15" ht="17.25">
      <c r="O934" s="462"/>
    </row>
    <row r="935" spans="15:15" ht="17.25">
      <c r="O935" s="462"/>
    </row>
    <row r="936" spans="15:15" ht="17.25">
      <c r="O936" s="462"/>
    </row>
    <row r="937" spans="15:15" ht="17.25">
      <c r="O937" s="462"/>
    </row>
    <row r="938" spans="15:15" ht="17.25">
      <c r="O938" s="462"/>
    </row>
    <row r="939" spans="15:15" ht="17.25">
      <c r="O939" s="462"/>
    </row>
    <row r="940" spans="15:15" ht="17.25">
      <c r="O940" s="462"/>
    </row>
    <row r="941" spans="15:15" ht="17.25">
      <c r="O941" s="462"/>
    </row>
    <row r="942" spans="15:15" ht="17.25">
      <c r="O942" s="462"/>
    </row>
    <row r="943" spans="15:15" ht="17.25">
      <c r="O943" s="462"/>
    </row>
    <row r="944" spans="15:15" ht="17.25">
      <c r="O944" s="462"/>
    </row>
    <row r="945" spans="15:15" ht="17.25">
      <c r="O945" s="462"/>
    </row>
    <row r="946" spans="15:15" ht="17.25">
      <c r="O946" s="462"/>
    </row>
    <row r="947" spans="15:15" ht="17.25">
      <c r="O947" s="462"/>
    </row>
    <row r="948" spans="15:15" ht="17.25">
      <c r="O948" s="462"/>
    </row>
    <row r="949" spans="15:15" ht="17.25">
      <c r="O949" s="462"/>
    </row>
    <row r="950" spans="15:15" ht="17.25">
      <c r="O950" s="462"/>
    </row>
    <row r="951" spans="15:15" ht="17.25">
      <c r="O951" s="462"/>
    </row>
    <row r="952" spans="15:15" ht="17.25">
      <c r="O952" s="462"/>
    </row>
    <row r="953" spans="15:15" ht="17.25">
      <c r="O953" s="462"/>
    </row>
    <row r="954" spans="15:15" ht="17.25">
      <c r="O954" s="462"/>
    </row>
    <row r="955" spans="15:15" ht="17.25">
      <c r="O955" s="462"/>
    </row>
    <row r="956" spans="15:15" ht="17.25">
      <c r="O956" s="462"/>
    </row>
    <row r="957" spans="15:15" ht="17.25">
      <c r="O957" s="462"/>
    </row>
    <row r="958" spans="15:15" ht="17.25">
      <c r="O958" s="462"/>
    </row>
    <row r="959" spans="15:15" ht="17.25">
      <c r="O959" s="462"/>
    </row>
    <row r="960" spans="15:15" ht="17.25">
      <c r="O960" s="462"/>
    </row>
    <row r="961" spans="15:15" ht="17.25">
      <c r="O961" s="462"/>
    </row>
    <row r="962" spans="15:15" ht="17.25">
      <c r="O962" s="462"/>
    </row>
    <row r="963" spans="15:15" ht="17.25">
      <c r="O963" s="462"/>
    </row>
    <row r="964" spans="15:15" ht="17.25">
      <c r="O964" s="462"/>
    </row>
    <row r="965" spans="15:15" ht="17.25">
      <c r="O965" s="462"/>
    </row>
    <row r="966" spans="15:15" ht="17.25">
      <c r="O966" s="462"/>
    </row>
    <row r="967" spans="15:15" ht="17.25">
      <c r="O967" s="462"/>
    </row>
    <row r="968" spans="15:15" ht="17.25">
      <c r="O968" s="462"/>
    </row>
    <row r="969" spans="15:15" ht="17.25">
      <c r="O969" s="462"/>
    </row>
    <row r="970" spans="15:15" ht="17.25">
      <c r="O970" s="462"/>
    </row>
    <row r="971" spans="15:15" ht="17.25">
      <c r="O971" s="462"/>
    </row>
    <row r="972" spans="15:15" ht="17.25">
      <c r="O972" s="462"/>
    </row>
    <row r="973" spans="15:15" ht="17.25">
      <c r="O973" s="462"/>
    </row>
    <row r="974" spans="15:15" ht="17.25">
      <c r="O974" s="462"/>
    </row>
    <row r="975" spans="15:15" ht="17.25">
      <c r="O975" s="462"/>
    </row>
    <row r="976" spans="15:15" ht="17.25">
      <c r="O976" s="462"/>
    </row>
    <row r="977" spans="15:15" ht="17.25">
      <c r="O977" s="462"/>
    </row>
    <row r="978" spans="15:15" ht="17.25">
      <c r="O978" s="462"/>
    </row>
    <row r="979" spans="15:15" ht="17.25">
      <c r="O979" s="462"/>
    </row>
    <row r="980" spans="15:15" ht="17.25">
      <c r="O980" s="462"/>
    </row>
    <row r="981" spans="15:15" ht="17.25">
      <c r="O981" s="462"/>
    </row>
    <row r="982" spans="15:15" ht="17.25">
      <c r="O982" s="462"/>
    </row>
    <row r="983" spans="15:15" ht="17.25">
      <c r="O983" s="462"/>
    </row>
    <row r="984" spans="15:15" ht="17.25">
      <c r="O984" s="462"/>
    </row>
    <row r="985" spans="15:15" ht="17.25">
      <c r="O985" s="462"/>
    </row>
    <row r="986" spans="15:15" ht="17.25">
      <c r="O986" s="462"/>
    </row>
    <row r="987" spans="15:15" ht="17.25">
      <c r="O987" s="462"/>
    </row>
    <row r="988" spans="15:15" ht="17.25">
      <c r="O988" s="462"/>
    </row>
    <row r="989" spans="15:15" ht="17.25">
      <c r="O989" s="462"/>
    </row>
    <row r="990" spans="15:15" ht="17.25">
      <c r="O990" s="462"/>
    </row>
    <row r="991" spans="15:15" ht="17.25">
      <c r="O991" s="462"/>
    </row>
    <row r="992" spans="15:15" ht="17.25">
      <c r="O992" s="462"/>
    </row>
    <row r="993" spans="15:15" ht="17.25">
      <c r="O993" s="462"/>
    </row>
    <row r="994" spans="15:15" ht="17.25">
      <c r="O994" s="462"/>
    </row>
    <row r="995" spans="15:15" ht="17.25">
      <c r="O995" s="462"/>
    </row>
    <row r="996" spans="15:15" ht="17.25">
      <c r="O996" s="462"/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악세사리 속성</vt:lpstr>
      <vt:lpstr>악세정의</vt:lpstr>
      <vt:lpstr>gameinfo(원판)</vt:lpstr>
      <vt:lpstr>레벨,상인요구량</vt:lpstr>
      <vt:lpstr>Sheet1</vt:lpstr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leesin</cp:lastModifiedBy>
  <cp:lastPrinted>2014-07-14T06:22:26Z</cp:lastPrinted>
  <dcterms:created xsi:type="dcterms:W3CDTF">2013-08-12T02:25:53Z</dcterms:created>
  <dcterms:modified xsi:type="dcterms:W3CDTF">2014-10-06T07:45:23Z</dcterms:modified>
</cp:coreProperties>
</file>