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omments9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35" yWindow="30" windowWidth="55965" windowHeight="12315" tabRatio="784" firstSheet="8" activeTab="15"/>
  </bookViews>
  <sheets>
    <sheet name="변경내용" sheetId="19" r:id="rId1"/>
    <sheet name="명성치 테이블" sheetId="4" r:id="rId2"/>
    <sheet name="작물 성장" sheetId="26" r:id="rId3"/>
    <sheet name="작물 재배와 목장간 이동" sheetId="25" r:id="rId4"/>
    <sheet name="일꾼" sheetId="36" r:id="rId5"/>
    <sheet name="계절 구분" sheetId="14" r:id="rId6"/>
    <sheet name="우유 생산" sheetId="27" r:id="rId7"/>
    <sheet name="우유 탱크" sheetId="28" r:id="rId8"/>
    <sheet name="캐시" sheetId="34" r:id="rId9"/>
    <sheet name="시설 업그레이드" sheetId="29" r:id="rId10"/>
    <sheet name="가축 경험치 및 악세사리" sheetId="30" r:id="rId11"/>
    <sheet name="가축 외형 구분" sheetId="20" r:id="rId12"/>
    <sheet name="상인" sheetId="32" r:id="rId13"/>
    <sheet name="사료" sheetId="6" r:id="rId14"/>
    <sheet name="아이템 판매" sheetId="37" r:id="rId15"/>
    <sheet name="gameinfo" sheetId="39" r:id="rId16"/>
    <sheet name="iteminfo" sheetId="35" r:id="rId17"/>
    <sheet name="아이템 드랍 획득" sheetId="21" r:id="rId18"/>
    <sheet name="뽑기" sheetId="7" r:id="rId19"/>
    <sheet name="교배" sheetId="8" r:id="rId20"/>
    <sheet name="재해 및 질병,몬스터" sheetId="9" r:id="rId21"/>
    <sheet name="퀵 슬롯" sheetId="10" r:id="rId22"/>
    <sheet name="제품 생산" sheetId="11" r:id="rId23"/>
    <sheet name="목장 확장" sheetId="24" r:id="rId24"/>
    <sheet name="시나리오 보드" sheetId="22" r:id="rId25"/>
    <sheet name="퀘스트 테이블" sheetId="23" r:id="rId26"/>
    <sheet name="시뮬레이션2" sheetId="17" r:id="rId27"/>
    <sheet name="Sheet1" sheetId="38" r:id="rId28"/>
  </sheets>
  <definedNames>
    <definedName name="_xlnm._FilterDatabase" localSheetId="16" hidden="1">iteminfo!$B$10:$X$10</definedName>
  </definedNames>
  <calcPr calcId="124519"/>
</workbook>
</file>

<file path=xl/calcChain.xml><?xml version="1.0" encoding="utf-8"?>
<calcChain xmlns="http://schemas.openxmlformats.org/spreadsheetml/2006/main">
  <c r="AX9" i="17"/>
  <c r="AX10"/>
  <c r="AX11"/>
  <c r="AX12"/>
  <c r="AX13"/>
  <c r="AX14"/>
  <c r="AX15"/>
  <c r="AX16"/>
  <c r="AX17"/>
  <c r="AX18"/>
  <c r="AX19"/>
  <c r="AX8"/>
  <c r="AR8"/>
  <c r="AQ8"/>
  <c r="BQ56"/>
  <c r="BQ57" s="1"/>
  <c r="BQ58" s="1"/>
  <c r="BQ59" s="1"/>
  <c r="BQ60" s="1"/>
  <c r="BQ61" s="1"/>
  <c r="BM24"/>
  <c r="BM25" s="1"/>
  <c r="BM26" s="1"/>
  <c r="BM27" s="1"/>
  <c r="D17"/>
  <c r="F17"/>
  <c r="H17"/>
  <c r="J17"/>
  <c r="L17"/>
  <c r="N17"/>
  <c r="P17"/>
  <c r="R17"/>
  <c r="T17"/>
  <c r="V17"/>
  <c r="X17"/>
  <c r="Z17"/>
  <c r="AB17"/>
  <c r="AD17"/>
  <c r="AF17"/>
  <c r="AH17"/>
  <c r="AJ17"/>
  <c r="AL17"/>
  <c r="AM17"/>
  <c r="D18"/>
  <c r="F18"/>
  <c r="H18"/>
  <c r="J18"/>
  <c r="L18"/>
  <c r="N18"/>
  <c r="P18"/>
  <c r="R18"/>
  <c r="T18"/>
  <c r="V18"/>
  <c r="X18"/>
  <c r="Z18"/>
  <c r="AB18"/>
  <c r="AD18"/>
  <c r="AF18"/>
  <c r="AH18"/>
  <c r="AJ18"/>
  <c r="AL18"/>
  <c r="AM18"/>
  <c r="D19"/>
  <c r="F19"/>
  <c r="H19"/>
  <c r="J19"/>
  <c r="L19"/>
  <c r="N19"/>
  <c r="P19"/>
  <c r="R19"/>
  <c r="T19"/>
  <c r="V19"/>
  <c r="X19"/>
  <c r="Z19"/>
  <c r="AB19"/>
  <c r="AD19"/>
  <c r="AF19"/>
  <c r="AH19"/>
  <c r="AJ19"/>
  <c r="AL19"/>
  <c r="AM19"/>
  <c r="D10"/>
  <c r="F10"/>
  <c r="H10"/>
  <c r="J10"/>
  <c r="L10"/>
  <c r="N10"/>
  <c r="P10"/>
  <c r="R10"/>
  <c r="T10"/>
  <c r="V10"/>
  <c r="X10"/>
  <c r="Z10"/>
  <c r="AB10"/>
  <c r="AD10"/>
  <c r="AF10"/>
  <c r="AH10"/>
  <c r="AJ10"/>
  <c r="AL10"/>
  <c r="AM10"/>
  <c r="D11"/>
  <c r="F11"/>
  <c r="H11"/>
  <c r="J11"/>
  <c r="L11"/>
  <c r="N11"/>
  <c r="P11"/>
  <c r="R11"/>
  <c r="T11"/>
  <c r="V11"/>
  <c r="X11"/>
  <c r="Z11"/>
  <c r="AB11"/>
  <c r="AD11"/>
  <c r="AF11"/>
  <c r="AH11"/>
  <c r="AJ11"/>
  <c r="AL11"/>
  <c r="AM11"/>
  <c r="D12"/>
  <c r="F12"/>
  <c r="H12"/>
  <c r="J12"/>
  <c r="L12"/>
  <c r="N12"/>
  <c r="P12"/>
  <c r="R12"/>
  <c r="T12"/>
  <c r="V12"/>
  <c r="X12"/>
  <c r="Z12"/>
  <c r="AB12"/>
  <c r="AD12"/>
  <c r="AF12"/>
  <c r="AH12"/>
  <c r="AJ12"/>
  <c r="AL12"/>
  <c r="AM12"/>
  <c r="D13"/>
  <c r="F13"/>
  <c r="H13"/>
  <c r="J13"/>
  <c r="L13"/>
  <c r="N13"/>
  <c r="P13"/>
  <c r="R13"/>
  <c r="T13"/>
  <c r="V13"/>
  <c r="X13"/>
  <c r="Z13"/>
  <c r="AB13"/>
  <c r="AD13"/>
  <c r="AF13"/>
  <c r="AH13"/>
  <c r="AJ13"/>
  <c r="AL13"/>
  <c r="AM13"/>
  <c r="D14"/>
  <c r="F14"/>
  <c r="H14"/>
  <c r="J14"/>
  <c r="L14"/>
  <c r="N14"/>
  <c r="P14"/>
  <c r="R14"/>
  <c r="T14"/>
  <c r="V14"/>
  <c r="X14"/>
  <c r="Z14"/>
  <c r="AB14"/>
  <c r="AD14"/>
  <c r="AF14"/>
  <c r="AH14"/>
  <c r="AJ14"/>
  <c r="AL14"/>
  <c r="AM14"/>
  <c r="D15"/>
  <c r="F15"/>
  <c r="H15"/>
  <c r="J15"/>
  <c r="L15"/>
  <c r="N15"/>
  <c r="P15"/>
  <c r="R15"/>
  <c r="T15"/>
  <c r="V15"/>
  <c r="X15"/>
  <c r="Z15"/>
  <c r="AB15"/>
  <c r="AD15"/>
  <c r="AF15"/>
  <c r="AH15"/>
  <c r="AJ15"/>
  <c r="AL15"/>
  <c r="AM15"/>
  <c r="D16"/>
  <c r="F16"/>
  <c r="H16"/>
  <c r="J16"/>
  <c r="L16"/>
  <c r="N16"/>
  <c r="P16"/>
  <c r="R16"/>
  <c r="T16"/>
  <c r="V16"/>
  <c r="X16"/>
  <c r="Z16"/>
  <c r="AB16"/>
  <c r="AD16"/>
  <c r="AF16"/>
  <c r="AH16"/>
  <c r="AJ16"/>
  <c r="AL16"/>
  <c r="AM16"/>
  <c r="D9"/>
  <c r="F9"/>
  <c r="H9"/>
  <c r="J9"/>
  <c r="L9"/>
  <c r="N9"/>
  <c r="P9"/>
  <c r="R9"/>
  <c r="T9"/>
  <c r="V9"/>
  <c r="X9"/>
  <c r="Z9"/>
  <c r="AB9"/>
  <c r="AD9"/>
  <c r="AF9"/>
  <c r="AH9"/>
  <c r="AJ9"/>
  <c r="AL9"/>
  <c r="AM9"/>
  <c r="BR56"/>
  <c r="BR57" s="1"/>
  <c r="BR58" s="1"/>
  <c r="BR59" s="1"/>
  <c r="BR60" s="1"/>
  <c r="BR61" s="1"/>
  <c r="BS56"/>
  <c r="BS57" s="1"/>
  <c r="BS58" s="1"/>
  <c r="BS59" s="1"/>
  <c r="BS60" s="1"/>
  <c r="BS61" s="1"/>
  <c r="BY37"/>
  <c r="BY38"/>
  <c r="BY39"/>
  <c r="BY40"/>
  <c r="BY41"/>
  <c r="BY42"/>
  <c r="BY43"/>
  <c r="BY44"/>
  <c r="BY45"/>
  <c r="BY46"/>
  <c r="BY47"/>
  <c r="BY48"/>
  <c r="BY49"/>
  <c r="BY50"/>
  <c r="BY36"/>
  <c r="BQ37"/>
  <c r="BQ38"/>
  <c r="BQ39"/>
  <c r="BQ40"/>
  <c r="BQ41"/>
  <c r="BQ42"/>
  <c r="BQ43"/>
  <c r="BQ44"/>
  <c r="BQ45"/>
  <c r="BQ46"/>
  <c r="BQ47"/>
  <c r="BQ48"/>
  <c r="BQ49"/>
  <c r="BQ50"/>
  <c r="BQ36"/>
  <c r="BI37"/>
  <c r="BI38"/>
  <c r="BI39"/>
  <c r="BI40"/>
  <c r="BI41"/>
  <c r="BI42"/>
  <c r="BI43"/>
  <c r="BI44"/>
  <c r="BI45"/>
  <c r="BI46"/>
  <c r="BI47"/>
  <c r="BI48"/>
  <c r="BI49"/>
  <c r="BI50"/>
  <c r="BX37"/>
  <c r="BX38"/>
  <c r="BX39"/>
  <c r="BX40"/>
  <c r="BX41"/>
  <c r="BX42"/>
  <c r="BX43"/>
  <c r="BX44"/>
  <c r="BX45"/>
  <c r="BX46"/>
  <c r="BX47"/>
  <c r="BX48"/>
  <c r="BX49"/>
  <c r="BX50"/>
  <c r="BP37"/>
  <c r="BP38"/>
  <c r="BP39"/>
  <c r="BP40"/>
  <c r="BP41"/>
  <c r="BP42"/>
  <c r="BP43"/>
  <c r="BP44"/>
  <c r="BP45"/>
  <c r="BP46"/>
  <c r="BP47"/>
  <c r="BP48"/>
  <c r="BP49"/>
  <c r="BP50"/>
  <c r="BX36"/>
  <c r="BP36"/>
  <c r="AL8"/>
  <c r="AH8"/>
  <c r="AD8"/>
  <c r="Z8"/>
  <c r="V8"/>
  <c r="R8"/>
  <c r="N8"/>
  <c r="J8"/>
  <c r="F8"/>
  <c r="B23" i="38"/>
  <c r="B27"/>
  <c r="C16"/>
  <c r="C15"/>
  <c r="C14"/>
  <c r="BH37" i="17"/>
  <c r="BH38"/>
  <c r="BH39"/>
  <c r="BH40"/>
  <c r="BH41"/>
  <c r="BH42"/>
  <c r="BH43"/>
  <c r="BH44"/>
  <c r="BH45"/>
  <c r="BH46"/>
  <c r="BH47"/>
  <c r="BH48"/>
  <c r="BH49"/>
  <c r="BH50"/>
  <c r="BH36"/>
  <c r="AJ8"/>
  <c r="AF8"/>
  <c r="AB8"/>
  <c r="X8"/>
  <c r="T8"/>
  <c r="P8"/>
  <c r="L8"/>
  <c r="H8"/>
  <c r="D8"/>
  <c r="BI36"/>
  <c r="BT31"/>
  <c r="BN58"/>
  <c r="BN59"/>
  <c r="BN60"/>
  <c r="BN61"/>
  <c r="BN62"/>
  <c r="BN63"/>
  <c r="BN64"/>
  <c r="BN65"/>
  <c r="BN66"/>
  <c r="BN67"/>
  <c r="BN68"/>
  <c r="BN69"/>
  <c r="BN70"/>
  <c r="BN71"/>
  <c r="BN57"/>
  <c r="AM8"/>
  <c r="AN16" l="1"/>
  <c r="AN12"/>
  <c r="AN15"/>
  <c r="AN13"/>
  <c r="AN11"/>
  <c r="AN10"/>
  <c r="AO10" s="1"/>
  <c r="AN19"/>
  <c r="AN18"/>
  <c r="AN17"/>
  <c r="AO17" s="1"/>
  <c r="AN14"/>
  <c r="AO14" s="1"/>
  <c r="AN9"/>
  <c r="B25" i="38"/>
  <c r="B26"/>
  <c r="D18"/>
  <c r="AN8" i="17"/>
  <c r="CB36"/>
  <c r="BT36"/>
  <c r="U46" i="35"/>
  <c r="U47" s="1"/>
  <c r="U48" s="1"/>
  <c r="U49" s="1"/>
  <c r="U50" s="1"/>
  <c r="U51" s="1"/>
  <c r="U52" s="1"/>
  <c r="U53" s="1"/>
  <c r="U54" s="1"/>
  <c r="U55" s="1"/>
  <c r="U56" s="1"/>
  <c r="U57" s="1"/>
  <c r="U58" s="1"/>
  <c r="U45"/>
  <c r="U29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13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T45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29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13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AT17" i="17" l="1"/>
  <c r="AU17" s="1"/>
  <c r="BC17" s="1"/>
  <c r="AZ17"/>
  <c r="AT10"/>
  <c r="AU10" s="1"/>
  <c r="BC10" s="1"/>
  <c r="AZ10"/>
  <c r="AT14"/>
  <c r="AU14" s="1"/>
  <c r="BC14" s="1"/>
  <c r="AZ14"/>
  <c r="AO12"/>
  <c r="AO11"/>
  <c r="AZ11" s="1"/>
  <c r="AV10"/>
  <c r="AW10" s="1"/>
  <c r="AY10" s="1"/>
  <c r="AV14"/>
  <c r="AW14" s="1"/>
  <c r="AY14" s="1"/>
  <c r="AO16"/>
  <c r="AV17"/>
  <c r="AW17" s="1"/>
  <c r="AY17" s="1"/>
  <c r="AO19"/>
  <c r="AO15"/>
  <c r="AO9"/>
  <c r="AO18"/>
  <c r="AO13"/>
  <c r="B28" i="38"/>
  <c r="AO8" i="17"/>
  <c r="AZ8" s="1"/>
  <c r="H97" i="32"/>
  <c r="H96"/>
  <c r="H95"/>
  <c r="H94"/>
  <c r="H93"/>
  <c r="H92"/>
  <c r="H91"/>
  <c r="O155" i="9"/>
  <c r="P155" s="1"/>
  <c r="Q155" s="1"/>
  <c r="R155" s="1"/>
  <c r="J155"/>
  <c r="K155" s="1"/>
  <c r="L155" s="1"/>
  <c r="M155" s="1"/>
  <c r="E155"/>
  <c r="F155" s="1"/>
  <c r="G155" s="1"/>
  <c r="H155" s="1"/>
  <c r="O12" i="29"/>
  <c r="N12"/>
  <c r="M12"/>
  <c r="L12"/>
  <c r="K12"/>
  <c r="J12"/>
  <c r="I12"/>
  <c r="H11" i="34"/>
  <c r="H13"/>
  <c r="H15"/>
  <c r="H17"/>
  <c r="H19"/>
  <c r="H9"/>
  <c r="F13"/>
  <c r="F15"/>
  <c r="F17"/>
  <c r="F19"/>
  <c r="F11"/>
  <c r="F9"/>
  <c r="AT18" i="17" l="1"/>
  <c r="AU18" s="1"/>
  <c r="BC18" s="1"/>
  <c r="AZ18"/>
  <c r="AT12"/>
  <c r="AU12" s="1"/>
  <c r="BC12" s="1"/>
  <c r="AZ12"/>
  <c r="AT13"/>
  <c r="AU13" s="1"/>
  <c r="BC13" s="1"/>
  <c r="AZ13"/>
  <c r="AT19"/>
  <c r="AU19" s="1"/>
  <c r="BC19" s="1"/>
  <c r="AZ19"/>
  <c r="AT15"/>
  <c r="AU15" s="1"/>
  <c r="BC15" s="1"/>
  <c r="AZ15"/>
  <c r="AT9"/>
  <c r="AU9" s="1"/>
  <c r="BC9" s="1"/>
  <c r="AZ9"/>
  <c r="AT16"/>
  <c r="AU16" s="1"/>
  <c r="BC16" s="1"/>
  <c r="AZ16"/>
  <c r="AV12"/>
  <c r="AW12" s="1"/>
  <c r="AY12" s="1"/>
  <c r="AV11"/>
  <c r="AW11" s="1"/>
  <c r="AY11" s="1"/>
  <c r="AT11"/>
  <c r="AU11" s="1"/>
  <c r="BC11" s="1"/>
  <c r="AT8"/>
  <c r="AU8" s="1"/>
  <c r="BC8" s="1"/>
  <c r="BA8"/>
  <c r="AV18"/>
  <c r="AW18" s="1"/>
  <c r="AY18" s="1"/>
  <c r="AV13"/>
  <c r="AW13" s="1"/>
  <c r="AY13" s="1"/>
  <c r="AV19"/>
  <c r="AW19" s="1"/>
  <c r="AY19" s="1"/>
  <c r="AV15"/>
  <c r="AW15" s="1"/>
  <c r="AY15" s="1"/>
  <c r="AV16"/>
  <c r="AW16" s="1"/>
  <c r="AY16" s="1"/>
  <c r="AV9"/>
  <c r="AW9" s="1"/>
  <c r="AY9" s="1"/>
  <c r="AV8"/>
  <c r="G27" i="9"/>
  <c r="F8" i="7"/>
  <c r="G8" s="1"/>
  <c r="H8" s="1"/>
  <c r="I8" s="1"/>
  <c r="J8" s="1"/>
  <c r="AW8" i="17" l="1"/>
  <c r="F13" i="30"/>
  <c r="K13" s="1"/>
  <c r="K12"/>
  <c r="F14" l="1"/>
  <c r="BA9" i="17"/>
  <c r="BA10" s="1"/>
  <c r="BA11" s="1"/>
  <c r="BA12" s="1"/>
  <c r="BA13" s="1"/>
  <c r="BA14" s="1"/>
  <c r="BA15" s="1"/>
  <c r="BA16" s="1"/>
  <c r="BA17" s="1"/>
  <c r="BA18" s="1"/>
  <c r="BA19" s="1"/>
  <c r="AY8"/>
  <c r="BB8" s="1"/>
  <c r="Q30" i="23"/>
  <c r="B7" i="22"/>
  <c r="B9"/>
  <c r="H27" i="9"/>
  <c r="I27" s="1"/>
  <c r="J27" s="1"/>
  <c r="K27" s="1"/>
  <c r="L27" s="1"/>
  <c r="M27" s="1"/>
  <c r="N27" s="1"/>
  <c r="O27" s="1"/>
  <c r="P27" s="1"/>
  <c r="Q27" s="1"/>
  <c r="R27" s="1"/>
  <c r="S27" s="1"/>
  <c r="T27" s="1"/>
  <c r="G43" i="8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H47"/>
  <c r="I47"/>
  <c r="J47"/>
  <c r="K47"/>
  <c r="L47"/>
  <c r="M47"/>
  <c r="N47"/>
  <c r="O47"/>
  <c r="P47"/>
  <c r="Q47"/>
  <c r="R47"/>
  <c r="S47"/>
  <c r="T47"/>
  <c r="G47"/>
  <c r="F47"/>
  <c r="G45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F15" i="30" l="1"/>
  <c r="K14"/>
  <c r="BD8" i="17"/>
  <c r="BB9" s="1"/>
  <c r="K8" i="7"/>
  <c r="L8" s="1"/>
  <c r="M8" s="1"/>
  <c r="N8" s="1"/>
  <c r="O8" s="1"/>
  <c r="F16" i="30" l="1"/>
  <c r="K16" s="1"/>
  <c r="K15"/>
  <c r="BD9" i="17"/>
  <c r="BB10" s="1"/>
  <c r="I46" i="21"/>
  <c r="BF15" i="17"/>
  <c r="BR64"/>
  <c r="C6" i="4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5"/>
  <c r="BD10" i="17" l="1"/>
  <c r="BB11" s="1"/>
  <c r="BL36"/>
  <c r="E15" i="4"/>
  <c r="D15"/>
  <c r="F15" s="1"/>
  <c r="I15" s="1"/>
  <c r="E19"/>
  <c r="D19"/>
  <c r="F19" s="1"/>
  <c r="I19" s="1"/>
  <c r="E23"/>
  <c r="D23"/>
  <c r="F23" s="1"/>
  <c r="I23" s="1"/>
  <c r="E27"/>
  <c r="D27"/>
  <c r="F27" s="1"/>
  <c r="I27" s="1"/>
  <c r="E31"/>
  <c r="D31"/>
  <c r="F31" s="1"/>
  <c r="I31" s="1"/>
  <c r="E35"/>
  <c r="D35"/>
  <c r="F35" s="1"/>
  <c r="I35" s="1"/>
  <c r="E39"/>
  <c r="D39"/>
  <c r="F39" s="1"/>
  <c r="I39" s="1"/>
  <c r="E43"/>
  <c r="D43"/>
  <c r="F43" s="1"/>
  <c r="I43" s="1"/>
  <c r="E47"/>
  <c r="D47"/>
  <c r="F47" s="1"/>
  <c r="I47" s="1"/>
  <c r="E51"/>
  <c r="D51"/>
  <c r="F51" s="1"/>
  <c r="I51" s="1"/>
  <c r="E55"/>
  <c r="D55"/>
  <c r="F55" s="1"/>
  <c r="I55" s="1"/>
  <c r="E59"/>
  <c r="D59"/>
  <c r="F59" s="1"/>
  <c r="I59" s="1"/>
  <c r="E63"/>
  <c r="D63"/>
  <c r="F63" s="1"/>
  <c r="I63" s="1"/>
  <c r="E67"/>
  <c r="D67"/>
  <c r="F67" s="1"/>
  <c r="I67" s="1"/>
  <c r="E71"/>
  <c r="D71"/>
  <c r="F71" s="1"/>
  <c r="I71" s="1"/>
  <c r="E75"/>
  <c r="D75"/>
  <c r="F75" s="1"/>
  <c r="I75" s="1"/>
  <c r="E79"/>
  <c r="D79"/>
  <c r="F79" s="1"/>
  <c r="I79" s="1"/>
  <c r="E83"/>
  <c r="D83"/>
  <c r="F83" s="1"/>
  <c r="I83" s="1"/>
  <c r="E87"/>
  <c r="D87"/>
  <c r="F87" s="1"/>
  <c r="I87" s="1"/>
  <c r="E91"/>
  <c r="D91"/>
  <c r="F91" s="1"/>
  <c r="I91" s="1"/>
  <c r="E95"/>
  <c r="D95"/>
  <c r="F95" s="1"/>
  <c r="I95" s="1"/>
  <c r="E99"/>
  <c r="D99"/>
  <c r="F99" s="1"/>
  <c r="I99" s="1"/>
  <c r="E103"/>
  <c r="D103"/>
  <c r="F103" s="1"/>
  <c r="I103" s="1"/>
  <c r="E11"/>
  <c r="D11"/>
  <c r="F11" s="1"/>
  <c r="I11" s="1"/>
  <c r="E14"/>
  <c r="D14"/>
  <c r="F14" s="1"/>
  <c r="I14" s="1"/>
  <c r="E22"/>
  <c r="D22"/>
  <c r="F22" s="1"/>
  <c r="I22" s="1"/>
  <c r="E30"/>
  <c r="D30"/>
  <c r="F30" s="1"/>
  <c r="I30" s="1"/>
  <c r="E34"/>
  <c r="D34"/>
  <c r="F34" s="1"/>
  <c r="I34" s="1"/>
  <c r="E38"/>
  <c r="D38"/>
  <c r="F38" s="1"/>
  <c r="I38" s="1"/>
  <c r="E42"/>
  <c r="D42"/>
  <c r="F42" s="1"/>
  <c r="I42" s="1"/>
  <c r="E46"/>
  <c r="D46"/>
  <c r="F46" s="1"/>
  <c r="I46" s="1"/>
  <c r="E50"/>
  <c r="D50"/>
  <c r="F50" s="1"/>
  <c r="I50" s="1"/>
  <c r="E54"/>
  <c r="D54"/>
  <c r="F54" s="1"/>
  <c r="I54" s="1"/>
  <c r="E58"/>
  <c r="D58"/>
  <c r="F58" s="1"/>
  <c r="I58" s="1"/>
  <c r="E62"/>
  <c r="D62"/>
  <c r="F62" s="1"/>
  <c r="I62" s="1"/>
  <c r="E66"/>
  <c r="D66"/>
  <c r="F66" s="1"/>
  <c r="I66" s="1"/>
  <c r="E70"/>
  <c r="D70"/>
  <c r="F70" s="1"/>
  <c r="I70" s="1"/>
  <c r="E74"/>
  <c r="D74"/>
  <c r="F74" s="1"/>
  <c r="I74" s="1"/>
  <c r="E78"/>
  <c r="D78"/>
  <c r="F78" s="1"/>
  <c r="I78" s="1"/>
  <c r="E82"/>
  <c r="D82"/>
  <c r="F82" s="1"/>
  <c r="I82" s="1"/>
  <c r="E86"/>
  <c r="D86"/>
  <c r="F86" s="1"/>
  <c r="I86" s="1"/>
  <c r="E90"/>
  <c r="D90"/>
  <c r="F90" s="1"/>
  <c r="I90" s="1"/>
  <c r="E94"/>
  <c r="D94"/>
  <c r="F94" s="1"/>
  <c r="I94" s="1"/>
  <c r="E98"/>
  <c r="D98"/>
  <c r="F98" s="1"/>
  <c r="I98" s="1"/>
  <c r="E102"/>
  <c r="D102"/>
  <c r="F102" s="1"/>
  <c r="I102" s="1"/>
  <c r="E7"/>
  <c r="D7"/>
  <c r="F7" s="1"/>
  <c r="I7" s="1"/>
  <c r="E10"/>
  <c r="D10"/>
  <c r="F10" s="1"/>
  <c r="I10" s="1"/>
  <c r="E26"/>
  <c r="D26"/>
  <c r="F26" s="1"/>
  <c r="I26" s="1"/>
  <c r="E9"/>
  <c r="D9"/>
  <c r="F9" s="1"/>
  <c r="I9" s="1"/>
  <c r="E17"/>
  <c r="D17"/>
  <c r="F17" s="1"/>
  <c r="I17" s="1"/>
  <c r="E25"/>
  <c r="D25"/>
  <c r="F25" s="1"/>
  <c r="I25" s="1"/>
  <c r="E37"/>
  <c r="D37"/>
  <c r="F37" s="1"/>
  <c r="I37" s="1"/>
  <c r="E45"/>
  <c r="D45"/>
  <c r="F45" s="1"/>
  <c r="I45" s="1"/>
  <c r="E53"/>
  <c r="D53"/>
  <c r="F53" s="1"/>
  <c r="I53" s="1"/>
  <c r="E61"/>
  <c r="D61"/>
  <c r="F61" s="1"/>
  <c r="I61" s="1"/>
  <c r="E65"/>
  <c r="D65"/>
  <c r="F65" s="1"/>
  <c r="I65" s="1"/>
  <c r="E69"/>
  <c r="D69"/>
  <c r="F69" s="1"/>
  <c r="I69" s="1"/>
  <c r="E73"/>
  <c r="D73"/>
  <c r="F73" s="1"/>
  <c r="I73" s="1"/>
  <c r="E77"/>
  <c r="D77"/>
  <c r="F77" s="1"/>
  <c r="I77" s="1"/>
  <c r="E81"/>
  <c r="D81"/>
  <c r="F81" s="1"/>
  <c r="I81" s="1"/>
  <c r="E85"/>
  <c r="D85"/>
  <c r="F85" s="1"/>
  <c r="I85" s="1"/>
  <c r="E89"/>
  <c r="D89"/>
  <c r="F89" s="1"/>
  <c r="I89" s="1"/>
  <c r="E93"/>
  <c r="D93"/>
  <c r="F93" s="1"/>
  <c r="I93" s="1"/>
  <c r="E97"/>
  <c r="D97"/>
  <c r="F97" s="1"/>
  <c r="I97" s="1"/>
  <c r="E101"/>
  <c r="D101"/>
  <c r="F101" s="1"/>
  <c r="I101" s="1"/>
  <c r="E6"/>
  <c r="D6"/>
  <c r="F6" s="1"/>
  <c r="I6" s="1"/>
  <c r="E18"/>
  <c r="D18"/>
  <c r="F18" s="1"/>
  <c r="I18" s="1"/>
  <c r="E5"/>
  <c r="D5"/>
  <c r="F5" s="1"/>
  <c r="E13"/>
  <c r="D13"/>
  <c r="F13" s="1"/>
  <c r="I13" s="1"/>
  <c r="E21"/>
  <c r="D21"/>
  <c r="F21" s="1"/>
  <c r="I21" s="1"/>
  <c r="E29"/>
  <c r="D29"/>
  <c r="F29" s="1"/>
  <c r="I29" s="1"/>
  <c r="E33"/>
  <c r="D33"/>
  <c r="F33" s="1"/>
  <c r="I33" s="1"/>
  <c r="E41"/>
  <c r="D41"/>
  <c r="F41" s="1"/>
  <c r="I41" s="1"/>
  <c r="E49"/>
  <c r="D49"/>
  <c r="F49" s="1"/>
  <c r="I49" s="1"/>
  <c r="E57"/>
  <c r="D57"/>
  <c r="F57" s="1"/>
  <c r="I57" s="1"/>
  <c r="E8"/>
  <c r="D8"/>
  <c r="F8" s="1"/>
  <c r="I8" s="1"/>
  <c r="E12"/>
  <c r="D12"/>
  <c r="F12" s="1"/>
  <c r="I12" s="1"/>
  <c r="E16"/>
  <c r="D16"/>
  <c r="F16" s="1"/>
  <c r="I16" s="1"/>
  <c r="E20"/>
  <c r="D20"/>
  <c r="F20" s="1"/>
  <c r="I20" s="1"/>
  <c r="E24"/>
  <c r="D24"/>
  <c r="F24" s="1"/>
  <c r="I24" s="1"/>
  <c r="E28"/>
  <c r="D28"/>
  <c r="F28" s="1"/>
  <c r="I28" s="1"/>
  <c r="E32"/>
  <c r="D32"/>
  <c r="F32" s="1"/>
  <c r="I32" s="1"/>
  <c r="E36"/>
  <c r="D36"/>
  <c r="F36" s="1"/>
  <c r="I36" s="1"/>
  <c r="E40"/>
  <c r="D40"/>
  <c r="F40" s="1"/>
  <c r="I40" s="1"/>
  <c r="E44"/>
  <c r="D44"/>
  <c r="F44" s="1"/>
  <c r="I44" s="1"/>
  <c r="E48"/>
  <c r="D48"/>
  <c r="F48" s="1"/>
  <c r="I48" s="1"/>
  <c r="E52"/>
  <c r="D52"/>
  <c r="F52" s="1"/>
  <c r="I52" s="1"/>
  <c r="E56"/>
  <c r="D56"/>
  <c r="F56" s="1"/>
  <c r="I56" s="1"/>
  <c r="E60"/>
  <c r="D60"/>
  <c r="F60" s="1"/>
  <c r="I60" s="1"/>
  <c r="E64"/>
  <c r="D64"/>
  <c r="F64" s="1"/>
  <c r="I64" s="1"/>
  <c r="E68"/>
  <c r="D68"/>
  <c r="F68" s="1"/>
  <c r="I68" s="1"/>
  <c r="E72"/>
  <c r="D72"/>
  <c r="F72" s="1"/>
  <c r="I72" s="1"/>
  <c r="E76"/>
  <c r="D76"/>
  <c r="F76" s="1"/>
  <c r="I76" s="1"/>
  <c r="E80"/>
  <c r="D80"/>
  <c r="F80" s="1"/>
  <c r="I80" s="1"/>
  <c r="E84"/>
  <c r="D84"/>
  <c r="F84" s="1"/>
  <c r="I84" s="1"/>
  <c r="E88"/>
  <c r="D88"/>
  <c r="F88" s="1"/>
  <c r="I88" s="1"/>
  <c r="E92"/>
  <c r="D92"/>
  <c r="F92" s="1"/>
  <c r="I92" s="1"/>
  <c r="E96"/>
  <c r="D96"/>
  <c r="F96" s="1"/>
  <c r="I96" s="1"/>
  <c r="E100"/>
  <c r="D100"/>
  <c r="F100" s="1"/>
  <c r="I100" s="1"/>
  <c r="E104"/>
  <c r="D104"/>
  <c r="F104" s="1"/>
  <c r="I104" s="1"/>
  <c r="G104" l="1"/>
  <c r="H104"/>
  <c r="G96"/>
  <c r="H96"/>
  <c r="G88"/>
  <c r="H88"/>
  <c r="G80"/>
  <c r="H80"/>
  <c r="G72"/>
  <c r="H72"/>
  <c r="G64"/>
  <c r="H64"/>
  <c r="G56"/>
  <c r="H56"/>
  <c r="G48"/>
  <c r="H48"/>
  <c r="G40"/>
  <c r="H40"/>
  <c r="G32"/>
  <c r="H32"/>
  <c r="G24"/>
  <c r="H24"/>
  <c r="G16"/>
  <c r="H16"/>
  <c r="G8"/>
  <c r="H8"/>
  <c r="G49"/>
  <c r="H49"/>
  <c r="G33"/>
  <c r="H33"/>
  <c r="G21"/>
  <c r="H21"/>
  <c r="G5"/>
  <c r="H5"/>
  <c r="G6"/>
  <c r="H6"/>
  <c r="G97"/>
  <c r="H97"/>
  <c r="G89"/>
  <c r="H89"/>
  <c r="G81"/>
  <c r="H81"/>
  <c r="G73"/>
  <c r="H73"/>
  <c r="G65"/>
  <c r="H65"/>
  <c r="G53"/>
  <c r="H53"/>
  <c r="G37"/>
  <c r="H37"/>
  <c r="G17"/>
  <c r="H17"/>
  <c r="G26"/>
  <c r="H26"/>
  <c r="H7"/>
  <c r="G7"/>
  <c r="G98"/>
  <c r="H98"/>
  <c r="G90"/>
  <c r="H90"/>
  <c r="G82"/>
  <c r="H82"/>
  <c r="G74"/>
  <c r="H74"/>
  <c r="G66"/>
  <c r="H66"/>
  <c r="G58"/>
  <c r="H58"/>
  <c r="G50"/>
  <c r="H50"/>
  <c r="G42"/>
  <c r="H42"/>
  <c r="G34"/>
  <c r="H34"/>
  <c r="G22"/>
  <c r="H22"/>
  <c r="H11"/>
  <c r="G11"/>
  <c r="H99"/>
  <c r="G99"/>
  <c r="H91"/>
  <c r="G91"/>
  <c r="H83"/>
  <c r="G83"/>
  <c r="H75"/>
  <c r="G75"/>
  <c r="H67"/>
  <c r="G67"/>
  <c r="H59"/>
  <c r="G59"/>
  <c r="H51"/>
  <c r="G51"/>
  <c r="H43"/>
  <c r="G43"/>
  <c r="H35"/>
  <c r="G35"/>
  <c r="H27"/>
  <c r="G27"/>
  <c r="H19"/>
  <c r="G19"/>
  <c r="I5"/>
  <c r="J5"/>
  <c r="G100"/>
  <c r="H100"/>
  <c r="G92"/>
  <c r="H92"/>
  <c r="G84"/>
  <c r="H84"/>
  <c r="G76"/>
  <c r="H76"/>
  <c r="G68"/>
  <c r="H68"/>
  <c r="G60"/>
  <c r="H60"/>
  <c r="G52"/>
  <c r="H52"/>
  <c r="G44"/>
  <c r="H44"/>
  <c r="G36"/>
  <c r="H36"/>
  <c r="G28"/>
  <c r="H28"/>
  <c r="G20"/>
  <c r="H20"/>
  <c r="G12"/>
  <c r="H12"/>
  <c r="G57"/>
  <c r="H57"/>
  <c r="G41"/>
  <c r="H41"/>
  <c r="G29"/>
  <c r="H29"/>
  <c r="G13"/>
  <c r="H13"/>
  <c r="G18"/>
  <c r="H18"/>
  <c r="G101"/>
  <c r="H101"/>
  <c r="G93"/>
  <c r="H93"/>
  <c r="G85"/>
  <c r="H85"/>
  <c r="G77"/>
  <c r="H77"/>
  <c r="G69"/>
  <c r="H69"/>
  <c r="G61"/>
  <c r="H61"/>
  <c r="G45"/>
  <c r="H45"/>
  <c r="G25"/>
  <c r="H25"/>
  <c r="G9"/>
  <c r="H9"/>
  <c r="G10"/>
  <c r="H10"/>
  <c r="G102"/>
  <c r="H102"/>
  <c r="G94"/>
  <c r="H94"/>
  <c r="G86"/>
  <c r="H86"/>
  <c r="G78"/>
  <c r="H78"/>
  <c r="G70"/>
  <c r="H70"/>
  <c r="G62"/>
  <c r="H62"/>
  <c r="G54"/>
  <c r="H54"/>
  <c r="G46"/>
  <c r="H46"/>
  <c r="G38"/>
  <c r="H38"/>
  <c r="G30"/>
  <c r="H30"/>
  <c r="G14"/>
  <c r="H14"/>
  <c r="H103"/>
  <c r="G103"/>
  <c r="H95"/>
  <c r="G95"/>
  <c r="H87"/>
  <c r="G87"/>
  <c r="H79"/>
  <c r="G79"/>
  <c r="H71"/>
  <c r="G71"/>
  <c r="H63"/>
  <c r="G63"/>
  <c r="H55"/>
  <c r="G55"/>
  <c r="H47"/>
  <c r="G47"/>
  <c r="H39"/>
  <c r="G39"/>
  <c r="H31"/>
  <c r="G31"/>
  <c r="H23"/>
  <c r="G23"/>
  <c r="H15"/>
  <c r="G15"/>
  <c r="BD11" i="17"/>
  <c r="BB12" s="1"/>
  <c r="J100" i="4"/>
  <c r="J92"/>
  <c r="J84"/>
  <c r="J76"/>
  <c r="J68"/>
  <c r="J60"/>
  <c r="J52"/>
  <c r="J44"/>
  <c r="J36"/>
  <c r="J28"/>
  <c r="J20"/>
  <c r="J12"/>
  <c r="J57"/>
  <c r="J41"/>
  <c r="J29"/>
  <c r="J13"/>
  <c r="J18"/>
  <c r="J101"/>
  <c r="J93"/>
  <c r="J85"/>
  <c r="J77"/>
  <c r="J69"/>
  <c r="J61"/>
  <c r="J45"/>
  <c r="J25"/>
  <c r="J9"/>
  <c r="J10"/>
  <c r="J102"/>
  <c r="J94"/>
  <c r="J86"/>
  <c r="J78"/>
  <c r="J70"/>
  <c r="J62"/>
  <c r="J54"/>
  <c r="J46"/>
  <c r="J38"/>
  <c r="J30"/>
  <c r="J14"/>
  <c r="J103"/>
  <c r="J95"/>
  <c r="J87"/>
  <c r="J79"/>
  <c r="J71"/>
  <c r="J63"/>
  <c r="J55"/>
  <c r="J47"/>
  <c r="J39"/>
  <c r="J31"/>
  <c r="J23"/>
  <c r="J15"/>
  <c r="J104"/>
  <c r="J96"/>
  <c r="J88"/>
  <c r="J80"/>
  <c r="J72"/>
  <c r="J64"/>
  <c r="J56"/>
  <c r="J48"/>
  <c r="J40"/>
  <c r="J32"/>
  <c r="J24"/>
  <c r="J16"/>
  <c r="J8"/>
  <c r="J49"/>
  <c r="J33"/>
  <c r="J21"/>
  <c r="J97"/>
  <c r="J89"/>
  <c r="J81"/>
  <c r="J73"/>
  <c r="J65"/>
  <c r="J53"/>
  <c r="J37"/>
  <c r="J17"/>
  <c r="J26"/>
  <c r="J7"/>
  <c r="J98"/>
  <c r="J90"/>
  <c r="J82"/>
  <c r="J74"/>
  <c r="J66"/>
  <c r="J58"/>
  <c r="J50"/>
  <c r="J42"/>
  <c r="J34"/>
  <c r="J22"/>
  <c r="J11"/>
  <c r="J99"/>
  <c r="J91"/>
  <c r="J83"/>
  <c r="J75"/>
  <c r="J67"/>
  <c r="J59"/>
  <c r="J51"/>
  <c r="J43"/>
  <c r="J35"/>
  <c r="J27"/>
  <c r="J19"/>
  <c r="J6"/>
  <c r="BD12" i="17" l="1"/>
  <c r="BB13" s="1"/>
  <c r="BD13" l="1"/>
  <c r="BB14" s="1"/>
  <c r="BD14" l="1"/>
  <c r="BB15" s="1"/>
  <c r="BD15" l="1"/>
  <c r="BB16" s="1"/>
  <c r="BD16" l="1"/>
  <c r="BB17" s="1"/>
  <c r="BD17" l="1"/>
  <c r="BB18" s="1"/>
  <c r="BD18" l="1"/>
  <c r="BB19" s="1"/>
  <c r="BD19" s="1"/>
</calcChain>
</file>

<file path=xl/comments1.xml><?xml version="1.0" encoding="utf-8"?>
<comments xmlns="http://schemas.openxmlformats.org/spreadsheetml/2006/main">
  <authors>
    <author>만든 이</author>
  </authors>
  <commentList>
    <comment ref="F17" author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씨앗을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행동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비료를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행동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수확하는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행동에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-&gt; </t>
        </r>
        <r>
          <rPr>
            <b/>
            <sz val="9"/>
            <color indexed="81"/>
            <rFont val="돋움"/>
            <family val="3"/>
            <charset val="129"/>
          </rPr>
          <t>장비에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계속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대기
</t>
        </r>
        <r>
          <rPr>
            <b/>
            <sz val="9"/>
            <color indexed="81"/>
            <rFont val="Tahoma"/>
            <family val="2"/>
          </rPr>
          <t>-1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속도가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
기타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대기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</text>
    </comment>
    <comment ref="H25" authorId="0">
      <text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돋움"/>
            <family val="3"/>
            <charset val="129"/>
          </rPr>
          <t>증가속도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>
      <text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생산량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생산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변화량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1" authorId="0">
      <text>
        <r>
          <rPr>
            <sz val="9"/>
            <color indexed="81"/>
            <rFont val="돋움"/>
            <family val="3"/>
            <charset val="129"/>
          </rPr>
          <t>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1" authorId="0">
      <text>
        <r>
          <rPr>
            <sz val="9"/>
            <color indexed="81"/>
            <rFont val="돋움"/>
            <family val="3"/>
            <charset val="129"/>
          </rPr>
          <t>씨앗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사료</t>
        </r>
      </text>
    </comment>
    <comment ref="F38" authorId="0">
      <text>
        <r>
          <rPr>
            <sz val="9"/>
            <color indexed="81"/>
            <rFont val="돋움"/>
            <family val="3"/>
            <charset val="129"/>
          </rPr>
          <t>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상태를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포함한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생산량의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변화</t>
        </r>
      </text>
    </comment>
    <comment ref="M38" authorId="0">
      <text>
        <r>
          <rPr>
            <sz val="9"/>
            <color indexed="81"/>
            <rFont val="돋움"/>
            <family val="3"/>
            <charset val="129"/>
          </rPr>
          <t>배수에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생산량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최소량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중간값은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만든 이</author>
  </authors>
  <commentList>
    <comment ref="O61" authorId="0">
      <text>
        <r>
          <rPr>
            <b/>
            <sz val="9"/>
            <color indexed="81"/>
            <rFont val="돋움"/>
            <family val="3"/>
            <charset val="129"/>
          </rPr>
          <t>장기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플레이시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있으므로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</text>
    </comment>
    <comment ref="O67" authorId="0">
      <text>
        <r>
          <rPr>
            <b/>
            <sz val="9"/>
            <color indexed="81"/>
            <rFont val="돋움"/>
            <family val="3"/>
            <charset val="129"/>
          </rPr>
          <t>장기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플레이시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있으므로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</text>
    </comment>
    <comment ref="O69" authorId="0">
      <text>
        <r>
          <rPr>
            <b/>
            <sz val="9"/>
            <color indexed="81"/>
            <rFont val="돋움"/>
            <family val="3"/>
            <charset val="129"/>
          </rPr>
          <t>장기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플레이시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있으므로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B12" authorId="0">
      <text>
        <r>
          <rPr>
            <b/>
            <sz val="9"/>
            <color indexed="81"/>
            <rFont val="돋움"/>
            <family val="3"/>
            <charset val="129"/>
          </rPr>
          <t>계절별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패러미터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변화는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존재함
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B20" authorId="0">
      <text>
        <r>
          <rPr>
            <sz val="9"/>
            <color indexed="81"/>
            <rFont val="돋움"/>
            <family val="3"/>
            <charset val="129"/>
          </rPr>
          <t>가축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속성에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G25" authorId="0">
      <text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더함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F11" authorId="0">
      <text>
        <r>
          <rPr>
            <sz val="9"/>
            <color indexed="81"/>
            <rFont val="돋움"/>
            <family val="3"/>
            <charset val="129"/>
          </rPr>
          <t>가축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요구량
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  <r>
          <rPr>
            <sz val="9"/>
            <color indexed="81"/>
            <rFont val="Tahoma"/>
            <family val="2"/>
          </rPr>
          <t>*2</t>
        </r>
      </text>
    </comment>
    <comment ref="K11" authorId="0">
      <text>
        <r>
          <rPr>
            <sz val="9"/>
            <color indexed="81"/>
            <rFont val="돋움"/>
            <family val="3"/>
            <charset val="129"/>
          </rPr>
          <t>변환되는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경험치량
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</t>
        </r>
        <r>
          <rPr>
            <sz val="9"/>
            <color indexed="81"/>
            <rFont val="Tahoma"/>
            <family val="2"/>
          </rPr>
          <t xml:space="preserve"> / 50 *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B4" authorId="0">
      <text>
        <r>
          <rPr>
            <sz val="9"/>
            <color indexed="81"/>
            <rFont val="돋움"/>
            <family val="3"/>
            <charset val="129"/>
          </rPr>
          <t>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방식대로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</t>
        </r>
      </text>
    </comment>
    <comment ref="O47" authorId="0">
      <text>
        <r>
          <rPr>
            <sz val="9"/>
            <color indexed="81"/>
            <rFont val="돋움"/>
            <family val="3"/>
            <charset val="129"/>
          </rPr>
          <t>연속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3" authorId="0">
      <text>
        <r>
          <rPr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이외에도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요망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만든 이</author>
  </authors>
  <commentList>
    <comment ref="C10" authorId="0">
      <text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구분자</t>
        </r>
      </text>
    </comment>
    <comment ref="D10" authorId="0">
      <text>
        <r>
          <rPr>
            <sz val="9"/>
            <color indexed="81"/>
            <rFont val="돋움"/>
            <family val="3"/>
            <charset val="129"/>
          </rPr>
          <t>가축을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퀵슬롯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F10" authorId="0">
      <text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인벤토리에서는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G10" authorId="0">
      <text>
        <r>
          <rPr>
            <sz val="9"/>
            <color indexed="81"/>
            <rFont val="돋움"/>
            <family val="3"/>
            <charset val="129"/>
          </rPr>
          <t>상점에서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>
      <text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레어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희귀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</text>
    </comment>
    <comment ref="I10" authorId="0">
      <text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  <comment ref="K10" authorId="0">
      <text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명성도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>
      <text>
        <r>
          <rPr>
            <sz val="9"/>
            <color indexed="81"/>
            <rFont val="돋움"/>
            <family val="3"/>
            <charset val="129"/>
          </rPr>
          <t>아이템의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주택의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향상도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" authorId="0">
      <text>
        <r>
          <rPr>
            <sz val="9"/>
            <color indexed="81"/>
            <rFont val="돋움"/>
            <family val="3"/>
            <charset val="129"/>
          </rPr>
          <t>가축이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0">
      <text>
        <r>
          <rPr>
            <sz val="9"/>
            <color indexed="81"/>
            <rFont val="돋움"/>
            <family val="3"/>
            <charset val="129"/>
          </rPr>
          <t>가축에게만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해당되며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0" authorId="0">
      <text>
        <r>
          <rPr>
            <sz val="9"/>
            <color indexed="81"/>
            <rFont val="돋움"/>
            <family val="3"/>
            <charset val="129"/>
          </rPr>
          <t>가축에게만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해당되며
장착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액세서리의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 xml:space="preserve">month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기능이
활성화되는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달</t>
        </r>
        <r>
          <rPr>
            <sz val="9"/>
            <color indexed="81"/>
            <rFont val="Tahoma"/>
            <family val="2"/>
          </rPr>
          <t>)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 xml:space="preserve">milkpspeed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생산속도</t>
        </r>
        <r>
          <rPr>
            <sz val="9"/>
            <color indexed="81"/>
            <rFont val="Tahoma"/>
            <family val="2"/>
          </rPr>
          <t xml:space="preserve">(ms)
</t>
        </r>
        <r>
          <rPr>
            <b/>
            <sz val="9"/>
            <color indexed="81"/>
            <rFont val="Tahoma"/>
            <family val="2"/>
          </rPr>
          <t>freshbonus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보너스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추가된다</t>
        </r>
        <r>
          <rPr>
            <sz val="9"/>
            <color indexed="81"/>
            <rFont val="Tahoma"/>
            <family val="2"/>
          </rPr>
          <t>.</t>
        </r>
      </text>
    </comment>
    <comment ref="U10" authorId="0">
      <text>
        <r>
          <rPr>
            <b/>
            <sz val="9"/>
            <color indexed="81"/>
            <rFont val="Tahoma"/>
            <family val="2"/>
          </rPr>
          <t xml:space="preserve">milkfreshness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신선도
</t>
        </r>
      </text>
    </comment>
    <comment ref="V10" authorId="0">
      <text>
        <r>
          <rPr>
            <sz val="9"/>
            <color indexed="81"/>
            <rFont val="Tahoma"/>
            <family val="2"/>
          </rPr>
          <t xml:space="preserve">disresist
</t>
        </r>
        <r>
          <rPr>
            <sz val="9"/>
            <color indexed="81"/>
            <rFont val="돋움"/>
            <family val="3"/>
            <charset val="129"/>
          </rPr>
          <t>질병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저항
</t>
        </r>
        <r>
          <rPr>
            <sz val="9"/>
            <color indexed="81"/>
            <rFont val="Tahoma"/>
            <family val="2"/>
          </rPr>
          <t xml:space="preserve">atkspeed
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
bucketsize
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크기
</t>
        </r>
        <r>
          <rPr>
            <sz val="9"/>
            <color indexed="81"/>
            <rFont val="Tahoma"/>
            <family val="2"/>
          </rPr>
          <t xml:space="preserve">cropgrowspd
</t>
        </r>
        <r>
          <rPr>
            <sz val="9"/>
            <color indexed="81"/>
            <rFont val="돋움"/>
            <family val="3"/>
            <charset val="129"/>
          </rPr>
          <t>작물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(ms)
cropamount
</t>
        </r>
        <r>
          <rPr>
            <sz val="9"/>
            <color indexed="81"/>
            <rFont val="돋움"/>
            <family val="3"/>
            <charset val="129"/>
          </rPr>
          <t>작물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수량
</t>
        </r>
        <r>
          <rPr>
            <sz val="9"/>
            <color indexed="81"/>
            <rFont val="Tahoma"/>
            <family val="2"/>
          </rPr>
          <t xml:space="preserve">cropbonus
</t>
        </r>
        <r>
          <rPr>
            <sz val="9"/>
            <color indexed="81"/>
            <rFont val="돋움"/>
            <family val="3"/>
            <charset val="129"/>
          </rPr>
          <t>작물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생산량
</t>
        </r>
        <r>
          <rPr>
            <sz val="9"/>
            <color indexed="81"/>
            <rFont val="Tahoma"/>
            <family val="2"/>
          </rPr>
          <t xml:space="preserve">healpoint
</t>
        </r>
        <r>
          <rPr>
            <sz val="9"/>
            <color indexed="81"/>
            <rFont val="돋움"/>
            <family val="3"/>
            <charset val="129"/>
          </rPr>
          <t xml:space="preserve">회복량
</t>
        </r>
        <r>
          <rPr>
            <sz val="9"/>
            <color indexed="81"/>
            <rFont val="Tahoma"/>
            <family val="2"/>
          </rPr>
          <t xml:space="preserve">feed
</t>
        </r>
        <r>
          <rPr>
            <sz val="9"/>
            <color indexed="81"/>
            <rFont val="돋움"/>
            <family val="3"/>
            <charset val="129"/>
          </rPr>
          <t>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수치
</t>
        </r>
        <r>
          <rPr>
            <sz val="9"/>
            <color indexed="81"/>
            <rFont val="Tahoma"/>
            <family val="2"/>
          </rPr>
          <t xml:space="preserve">workeff
</t>
        </r>
        <r>
          <rPr>
            <sz val="9"/>
            <color indexed="81"/>
            <rFont val="돋움"/>
            <family val="3"/>
            <charset val="129"/>
          </rPr>
          <t>알바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효율
</t>
        </r>
        <r>
          <rPr>
            <sz val="9"/>
            <color indexed="81"/>
            <rFont val="Tahoma"/>
            <family val="2"/>
          </rPr>
          <t xml:space="preserve">exp
</t>
        </r>
        <r>
          <rPr>
            <sz val="9"/>
            <color indexed="81"/>
            <rFont val="돋움"/>
            <family val="3"/>
            <charset val="129"/>
          </rPr>
          <t>경험치제공량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 xml:space="preserve">injresist
</t>
        </r>
        <r>
          <rPr>
            <sz val="9"/>
            <color indexed="81"/>
            <rFont val="돋움"/>
            <family val="3"/>
            <charset val="129"/>
          </rPr>
          <t>피해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재해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 xml:space="preserve">consume
</t>
        </r>
        <r>
          <rPr>
            <sz val="9"/>
            <color indexed="81"/>
            <rFont val="돋움"/>
            <family val="3"/>
            <charset val="129"/>
          </rPr>
          <t>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생산속도당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Tahoma"/>
            <family val="2"/>
          </rPr>
          <t>accuirespd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</commentList>
</comments>
</file>

<file path=xl/comments7.xml><?xml version="1.0" encoding="utf-8"?>
<comments xmlns="http://schemas.openxmlformats.org/spreadsheetml/2006/main">
  <authors>
    <author>만든 이</author>
  </authors>
  <commentList>
    <comment ref="B31" authorId="0">
      <text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가축등의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8.xml><?xml version="1.0" encoding="utf-8"?>
<comments xmlns="http://schemas.openxmlformats.org/spreadsheetml/2006/main">
  <authors>
    <author>만든 이</author>
  </authors>
  <commentList>
    <comment ref="B6" authorId="0">
      <text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유동적으로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D8" authorId="0">
      <text>
        <r>
          <rPr>
            <sz val="9"/>
            <color indexed="81"/>
            <rFont val="돋움"/>
            <family val="3"/>
            <charset val="129"/>
          </rPr>
          <t>뽑기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>*1.5 (3</t>
        </r>
        <r>
          <rPr>
            <sz val="9"/>
            <color indexed="81"/>
            <rFont val="돋움"/>
            <family val="3"/>
            <charset val="129"/>
          </rPr>
          <t>자릿수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반올림</t>
        </r>
        <r>
          <rPr>
            <sz val="9"/>
            <color indexed="81"/>
            <rFont val="Tahoma"/>
            <family val="2"/>
          </rPr>
          <t>)</t>
        </r>
      </text>
    </comment>
    <comment ref="B14" authorId="0">
      <text>
        <r>
          <rPr>
            <sz val="9"/>
            <color indexed="81"/>
            <rFont val="돋움"/>
            <family val="3"/>
            <charset val="129"/>
          </rPr>
          <t>룰렛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명성도나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만든 이</author>
  </authors>
  <commentList>
    <comment ref="B41" authorId="0">
      <text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가축간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아무런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</t>
        </r>
      </text>
    </comment>
    <comment ref="B50" authorId="0">
      <text>
        <r>
          <rPr>
            <sz val="9"/>
            <color indexed="81"/>
            <rFont val="돋움"/>
            <family val="3"/>
            <charset val="129"/>
          </rPr>
          <t>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가축간의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</text>
    </comment>
  </commentList>
</comments>
</file>

<file path=xl/sharedStrings.xml><?xml version="1.0" encoding="utf-8"?>
<sst xmlns="http://schemas.openxmlformats.org/spreadsheetml/2006/main" count="3087" uniqueCount="1793">
  <si>
    <t>등급</t>
    <phoneticPr fontId="1" type="noConversion"/>
  </si>
  <si>
    <t>산양</t>
    <phoneticPr fontId="1" type="noConversion"/>
  </si>
  <si>
    <t>기본 치료제</t>
    <phoneticPr fontId="1" type="noConversion"/>
  </si>
  <si>
    <t>일반 치료제</t>
    <phoneticPr fontId="1" type="noConversion"/>
  </si>
  <si>
    <t>개량 치료제</t>
    <phoneticPr fontId="1" type="noConversion"/>
  </si>
  <si>
    <t>유전자 치료제</t>
    <phoneticPr fontId="1" type="noConversion"/>
  </si>
  <si>
    <t>특수 치료제</t>
    <phoneticPr fontId="1" type="noConversion"/>
  </si>
  <si>
    <t>전문 목장 일꾼</t>
    <phoneticPr fontId="1" type="noConversion"/>
  </si>
  <si>
    <t>초보자용 착유기</t>
    <phoneticPr fontId="1" type="noConversion"/>
  </si>
  <si>
    <t>전문가용 착유기</t>
    <phoneticPr fontId="1" type="noConversion"/>
  </si>
  <si>
    <t>초보자용 양동이</t>
    <phoneticPr fontId="1" type="noConversion"/>
  </si>
  <si>
    <t>항목</t>
    <phoneticPr fontId="1" type="noConversion"/>
  </si>
  <si>
    <t>생산 시간(초)</t>
    <phoneticPr fontId="1" type="noConversion"/>
  </si>
  <si>
    <t>계절별 성장 속도</t>
    <phoneticPr fontId="1" type="noConversion"/>
  </si>
  <si>
    <t>단계</t>
    <phoneticPr fontId="1" type="noConversion"/>
  </si>
  <si>
    <t>대기 시간</t>
    <phoneticPr fontId="1" type="noConversion"/>
  </si>
  <si>
    <t>입력시 보유 아이템 처리</t>
    <phoneticPr fontId="1" type="noConversion"/>
  </si>
  <si>
    <t>빈 공간</t>
    <phoneticPr fontId="1" type="noConversion"/>
  </si>
  <si>
    <t>씨앗</t>
    <phoneticPr fontId="1" type="noConversion"/>
  </si>
  <si>
    <t>대기</t>
    <phoneticPr fontId="1" type="noConversion"/>
  </si>
  <si>
    <t>터치시 장비된 씨앗 수량을 1개 제거</t>
    <phoneticPr fontId="1" type="noConversion"/>
  </si>
  <si>
    <t>비료</t>
    <phoneticPr fontId="1" type="noConversion"/>
  </si>
  <si>
    <t>터치시 장비된 비료 수량을 1개 제거</t>
    <phoneticPr fontId="1" type="noConversion"/>
  </si>
  <si>
    <t>새싹</t>
    <phoneticPr fontId="1" type="noConversion"/>
  </si>
  <si>
    <t>물</t>
    <phoneticPr fontId="1" type="noConversion"/>
  </si>
  <si>
    <t>변화 없음</t>
    <phoneticPr fontId="1" type="noConversion"/>
  </si>
  <si>
    <t>성장중</t>
    <phoneticPr fontId="1" type="noConversion"/>
  </si>
  <si>
    <t>없음</t>
    <phoneticPr fontId="1" type="noConversion"/>
  </si>
  <si>
    <t>성장 완료</t>
    <phoneticPr fontId="1" type="noConversion"/>
  </si>
  <si>
    <t>수확</t>
    <phoneticPr fontId="1" type="noConversion"/>
  </si>
  <si>
    <t>씨앗별 해당되는 사료 인벤토리에 추가</t>
    <phoneticPr fontId="1" type="noConversion"/>
  </si>
  <si>
    <t>상함</t>
    <phoneticPr fontId="1" type="noConversion"/>
  </si>
  <si>
    <t>제거</t>
    <phoneticPr fontId="1" type="noConversion"/>
  </si>
  <si>
    <t>계절</t>
    <phoneticPr fontId="1" type="noConversion"/>
  </si>
  <si>
    <t>사용 여부</t>
    <phoneticPr fontId="1" type="noConversion"/>
  </si>
  <si>
    <t>봄</t>
    <phoneticPr fontId="1" type="noConversion"/>
  </si>
  <si>
    <t>가능</t>
    <phoneticPr fontId="1" type="noConversion"/>
  </si>
  <si>
    <t>여름</t>
    <phoneticPr fontId="1" type="noConversion"/>
  </si>
  <si>
    <t>가을</t>
    <phoneticPr fontId="1" type="noConversion"/>
  </si>
  <si>
    <t>겨울</t>
    <phoneticPr fontId="1" type="noConversion"/>
  </si>
  <si>
    <t>씨앗 2</t>
  </si>
  <si>
    <t>씨앗 3</t>
  </si>
  <si>
    <t>씨앗 4</t>
  </si>
  <si>
    <t>씨앗 5</t>
  </si>
  <si>
    <t>사료 2</t>
  </si>
  <si>
    <t>사료 3</t>
  </si>
  <si>
    <t>사료 4</t>
  </si>
  <si>
    <t>사료 5</t>
  </si>
  <si>
    <t>비료 2</t>
  </si>
  <si>
    <t>비료 3</t>
  </si>
  <si>
    <t>비료 4</t>
  </si>
  <si>
    <t>비료 5</t>
  </si>
  <si>
    <t>봄</t>
    <phoneticPr fontId="1" type="noConversion"/>
  </si>
  <si>
    <t>겨울</t>
    <phoneticPr fontId="1" type="noConversion"/>
  </si>
  <si>
    <t>여름</t>
    <phoneticPr fontId="1" type="noConversion"/>
  </si>
  <si>
    <t>가을</t>
    <phoneticPr fontId="1" type="noConversion"/>
  </si>
  <si>
    <t>계절</t>
    <phoneticPr fontId="1" type="noConversion"/>
  </si>
  <si>
    <t>개월</t>
    <phoneticPr fontId="1" type="noConversion"/>
  </si>
  <si>
    <t>계절별 특징</t>
    <phoneticPr fontId="1" type="noConversion"/>
  </si>
  <si>
    <t>늑대 출현 확률 변화(배수 변화)</t>
    <phoneticPr fontId="1" type="noConversion"/>
  </si>
  <si>
    <t>질병 확률 변화(배수 변화)</t>
    <phoneticPr fontId="1" type="noConversion"/>
  </si>
  <si>
    <t>재난 확률 변화(배수 변화)</t>
    <phoneticPr fontId="1" type="noConversion"/>
  </si>
  <si>
    <t>생산 속도 변화(상수 변화)</t>
    <phoneticPr fontId="1" type="noConversion"/>
  </si>
  <si>
    <t>비고</t>
    <phoneticPr fontId="1" type="noConversion"/>
  </si>
  <si>
    <t>씨앗을 심을때 비어있는 소모품 인벤토리 공간이 없으면 경고문 출력후 심지 못하게 함.</t>
    <phoneticPr fontId="1" type="noConversion"/>
  </si>
  <si>
    <t>적용 안함</t>
    <phoneticPr fontId="1" type="noConversion"/>
  </si>
  <si>
    <t>아이템 코드</t>
    <phoneticPr fontId="1" type="noConversion"/>
  </si>
  <si>
    <t>명칭</t>
    <phoneticPr fontId="1" type="noConversion"/>
  </si>
  <si>
    <t>작물 코드</t>
    <phoneticPr fontId="1" type="noConversion"/>
  </si>
  <si>
    <t>씨앗 1</t>
    <phoneticPr fontId="1" type="noConversion"/>
  </si>
  <si>
    <t>사료 1</t>
    <phoneticPr fontId="1" type="noConversion"/>
  </si>
  <si>
    <t>레벨</t>
    <phoneticPr fontId="1" type="noConversion"/>
  </si>
  <si>
    <t>-</t>
    <phoneticPr fontId="1" type="noConversion"/>
  </si>
  <si>
    <t>해당 변수에 곱함</t>
    <phoneticPr fontId="1" type="noConversion"/>
  </si>
  <si>
    <t>해당 변수에 더함</t>
    <phoneticPr fontId="1" type="noConversion"/>
  </si>
  <si>
    <t>상인3</t>
  </si>
  <si>
    <t>상인4</t>
  </si>
  <si>
    <t>상인5</t>
  </si>
  <si>
    <t>상인6</t>
  </si>
  <si>
    <t>상인7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</si>
  <si>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</si>
  <si>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</si>
  <si>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</si>
  <si>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</si>
  <si>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</si>
  <si>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</si>
  <si>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</si>
  <si>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</si>
  <si>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</si>
  <si>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</si>
  <si>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</si>
  <si>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2월-&gt; 3월 변화</t>
    <phoneticPr fontId="1" type="noConversion"/>
  </si>
  <si>
    <t>5월-&gt; 6월 변화</t>
    <phoneticPr fontId="1" type="noConversion"/>
  </si>
  <si>
    <t>봄에서 여름으로 배경 변화</t>
    <phoneticPr fontId="1" type="noConversion"/>
  </si>
  <si>
    <t>겨울에서 봄으로 배경 변화</t>
    <phoneticPr fontId="1" type="noConversion"/>
  </si>
  <si>
    <t>8월-&gt; 9월 변화</t>
    <phoneticPr fontId="1" type="noConversion"/>
  </si>
  <si>
    <t>여름에서 가을 배경으로 변화</t>
    <phoneticPr fontId="1" type="noConversion"/>
  </si>
  <si>
    <t>11월-&gt; 12월 변화</t>
    <phoneticPr fontId="1" type="noConversion"/>
  </si>
  <si>
    <t>가을에서 겨울 배경으로 변화</t>
    <phoneticPr fontId="1" type="noConversion"/>
  </si>
  <si>
    <t>계절 구분</t>
    <phoneticPr fontId="1" type="noConversion"/>
  </si>
  <si>
    <t>계절 배경 변화</t>
    <phoneticPr fontId="1" type="noConversion"/>
  </si>
  <si>
    <t>우유 생산</t>
    <phoneticPr fontId="1" type="noConversion"/>
  </si>
  <si>
    <t>채집량</t>
    <phoneticPr fontId="1" type="noConversion"/>
  </si>
  <si>
    <t>가축의 변화</t>
    <phoneticPr fontId="1" type="noConversion"/>
  </si>
  <si>
    <t>말라 죽음</t>
    <phoneticPr fontId="1" type="noConversion"/>
  </si>
  <si>
    <t>터져 죽음</t>
    <phoneticPr fontId="1" type="noConversion"/>
  </si>
  <si>
    <t>조건</t>
    <phoneticPr fontId="1" type="noConversion"/>
  </si>
  <si>
    <t>양</t>
    <phoneticPr fontId="1" type="noConversion"/>
  </si>
  <si>
    <t>소</t>
    <phoneticPr fontId="1" type="noConversion"/>
  </si>
  <si>
    <t>신선도</t>
    <phoneticPr fontId="1" type="noConversion"/>
  </si>
  <si>
    <t>착유 횟수(리터)</t>
    <phoneticPr fontId="1" type="noConversion"/>
  </si>
  <si>
    <t>원유 전달 및 탱크 내 신선도 처리</t>
    <phoneticPr fontId="1" type="noConversion"/>
  </si>
  <si>
    <t>우유 생산 및 채집</t>
    <phoneticPr fontId="1" type="noConversion"/>
  </si>
  <si>
    <t>생산량 배수</t>
    <phoneticPr fontId="1" type="noConversion"/>
  </si>
  <si>
    <t>비료별 생산량 변화</t>
    <phoneticPr fontId="1" type="noConversion"/>
  </si>
  <si>
    <t>씨앗을 심는 구역</t>
    <phoneticPr fontId="1" type="noConversion"/>
  </si>
  <si>
    <t>자유 이동</t>
    <phoneticPr fontId="1" type="noConversion"/>
  </si>
  <si>
    <t>농장 화면으로의 전환</t>
    <phoneticPr fontId="1" type="noConversion"/>
  </si>
  <si>
    <t>60초</t>
    <phoneticPr fontId="1" type="noConversion"/>
  </si>
  <si>
    <t>문서 버전</t>
    <phoneticPr fontId="1" type="noConversion"/>
  </si>
  <si>
    <t>최종 수정 일자</t>
    <phoneticPr fontId="1" type="noConversion"/>
  </si>
  <si>
    <t>"우유 탱크" 시트 내용 신선도 연산 및 우유 이송 관련 정보 완전 갱신</t>
    <phoneticPr fontId="1" type="noConversion"/>
  </si>
  <si>
    <t>변경 사항 내역</t>
    <phoneticPr fontId="1" type="noConversion"/>
  </si>
  <si>
    <t>일자</t>
    <phoneticPr fontId="1" type="noConversion"/>
  </si>
  <si>
    <t>내용</t>
    <phoneticPr fontId="1" type="noConversion"/>
  </si>
  <si>
    <t>"작물 성장" 시트 내용 생산량 및 행동에 따른 속도, 목장과 경작지간 이동 내용 추가</t>
    <phoneticPr fontId="1" type="noConversion"/>
  </si>
  <si>
    <t>가축의 능력치 변화</t>
    <phoneticPr fontId="1" type="noConversion"/>
  </si>
  <si>
    <t>증가되는 신선도</t>
    <phoneticPr fontId="1" type="noConversion"/>
  </si>
  <si>
    <t>가축 경험치 및 레벨</t>
    <phoneticPr fontId="1" type="noConversion"/>
  </si>
  <si>
    <t>시간</t>
    <phoneticPr fontId="1" type="noConversion"/>
  </si>
  <si>
    <t>경험치 투입</t>
    <phoneticPr fontId="1" type="noConversion"/>
  </si>
  <si>
    <t>가축 등급</t>
    <phoneticPr fontId="1" type="noConversion"/>
  </si>
  <si>
    <t>사료의 소모</t>
    <phoneticPr fontId="1" type="noConversion"/>
  </si>
  <si>
    <t>사료의 효과 적용</t>
    <phoneticPr fontId="1" type="noConversion"/>
  </si>
  <si>
    <t>사료로 인해 영향을 주는 패러미터</t>
    <phoneticPr fontId="1" type="noConversion"/>
  </si>
  <si>
    <t>기본 사료</t>
    <phoneticPr fontId="1" type="noConversion"/>
  </si>
  <si>
    <t>사료 2</t>
    <phoneticPr fontId="1" type="noConversion"/>
  </si>
  <si>
    <t>사료 3</t>
    <phoneticPr fontId="1" type="noConversion"/>
  </si>
  <si>
    <t>사료 4</t>
    <phoneticPr fontId="1" type="noConversion"/>
  </si>
  <si>
    <t>사료 5</t>
    <phoneticPr fontId="1" type="noConversion"/>
  </si>
  <si>
    <t>영향 없음</t>
    <phoneticPr fontId="1" type="noConversion"/>
  </si>
  <si>
    <t>가축의 생산 속도 추가(상수)</t>
    <phoneticPr fontId="1" type="noConversion"/>
  </si>
  <si>
    <t>가축의 우유 신선도 추가(상수)</t>
    <phoneticPr fontId="1" type="noConversion"/>
  </si>
  <si>
    <t>아이템 획득률(백분율)</t>
    <phoneticPr fontId="1" type="noConversion"/>
  </si>
  <si>
    <t>사료의 소모</t>
    <phoneticPr fontId="1" type="noConversion"/>
  </si>
  <si>
    <t>사료의 사용 대상</t>
    <phoneticPr fontId="1" type="noConversion"/>
  </si>
  <si>
    <t>소모되는 사료는 플레이어의 장비창에서 장착된 사료만 소모시킨다.</t>
    <phoneticPr fontId="1" type="noConversion"/>
  </si>
  <si>
    <t>사료의 요청</t>
    <phoneticPr fontId="1" type="noConversion"/>
  </si>
  <si>
    <t>사료의 상태 출력</t>
    <phoneticPr fontId="1" type="noConversion"/>
  </si>
  <si>
    <t>하단 빠른 소모 아이템 창에 현재 장비된 사료와 잔여 개수를 출력한다.</t>
    <phoneticPr fontId="1" type="noConversion"/>
  </si>
  <si>
    <t>사료의 내부 소모량</t>
    <phoneticPr fontId="1" type="noConversion"/>
  </si>
  <si>
    <t>사료의 표현</t>
    <phoneticPr fontId="1" type="noConversion"/>
  </si>
  <si>
    <t>사료는 내부적으로 20의 먹이 수치를 가진다.</t>
    <phoneticPr fontId="1" type="noConversion"/>
  </si>
  <si>
    <t>가축에게 사료를 주었을 때, 가축이 한단계 부풀 때 마다 
먹이 수치가 1씩 감소한다.</t>
    <phoneticPr fontId="1" type="noConversion"/>
  </si>
  <si>
    <t>여물통이 꽉 차는 표현</t>
    <phoneticPr fontId="1" type="noConversion"/>
  </si>
  <si>
    <t>여물통이 반으로 비워지는 표현</t>
    <phoneticPr fontId="1" type="noConversion"/>
  </si>
  <si>
    <t>여물통이 완전 비워진 표현</t>
    <phoneticPr fontId="1" type="noConversion"/>
  </si>
  <si>
    <t>사료의 먹이 수치 16~20</t>
    <phoneticPr fontId="1" type="noConversion"/>
  </si>
  <si>
    <t>사료의 먹이 수치 1~5</t>
    <phoneticPr fontId="1" type="noConversion"/>
  </si>
  <si>
    <t>사료의 먹이 수치 6~15</t>
    <phoneticPr fontId="1" type="noConversion"/>
  </si>
  <si>
    <t>사료가 배치된 동안에는 채집하는 원유의 신선도 및 생산량에 일시적인
효과를 적용하고, 배치된 사료의 먹이 수치가 0이하로 떨어지게 되면 
즉각 효과가 제거된다.</t>
    <phoneticPr fontId="1" type="noConversion"/>
  </si>
  <si>
    <t>가축의 굶어 죽음</t>
    <phoneticPr fontId="1" type="noConversion"/>
  </si>
  <si>
    <t>사료가 없을 경우</t>
    <phoneticPr fontId="1" type="noConversion"/>
  </si>
  <si>
    <t>사료가 모두 떨어졌을 경우 우유를 생산하지 않고(부풀지 않는다),
이미 부풀어 있더라도 사료를 주기 전에는 채집할 수 없다.</t>
    <phoneticPr fontId="1" type="noConversion"/>
  </si>
  <si>
    <t>F</t>
    <phoneticPr fontId="1" type="noConversion"/>
  </si>
  <si>
    <t>E</t>
    <phoneticPr fontId="1" type="noConversion"/>
  </si>
  <si>
    <t>B</t>
    <phoneticPr fontId="1" type="noConversion"/>
  </si>
  <si>
    <t>S</t>
    <phoneticPr fontId="1" type="noConversion"/>
  </si>
  <si>
    <t>D</t>
    <phoneticPr fontId="1" type="noConversion"/>
  </si>
  <si>
    <t>C</t>
    <phoneticPr fontId="1" type="noConversion"/>
  </si>
  <si>
    <t>A</t>
    <phoneticPr fontId="1" type="noConversion"/>
  </si>
  <si>
    <t>S+</t>
    <phoneticPr fontId="1" type="noConversion"/>
  </si>
  <si>
    <t>SS</t>
    <phoneticPr fontId="1" type="noConversion"/>
  </si>
  <si>
    <t>SS+</t>
    <phoneticPr fontId="1" type="noConversion"/>
  </si>
  <si>
    <t>SSS</t>
    <phoneticPr fontId="1" type="noConversion"/>
  </si>
  <si>
    <t>Super</t>
    <phoneticPr fontId="1" type="noConversion"/>
  </si>
  <si>
    <t>Ultra</t>
    <phoneticPr fontId="1" type="noConversion"/>
  </si>
  <si>
    <t>Legendary</t>
    <phoneticPr fontId="1" type="noConversion"/>
  </si>
  <si>
    <t>1분 30초</t>
    <phoneticPr fontId="1" type="noConversion"/>
  </si>
  <si>
    <t>우유 생산에 걸리는 시간</t>
    <phoneticPr fontId="1" type="noConversion"/>
  </si>
  <si>
    <t>명성도</t>
    <phoneticPr fontId="1" type="noConversion"/>
  </si>
  <si>
    <t>누적 거래 필요량
(일반 거래 성사 횟수)</t>
    <phoneticPr fontId="1" type="noConversion"/>
  </si>
  <si>
    <t>요구 거래 필요량
(일반 거래 성사 횟수)</t>
    <phoneticPr fontId="1" type="noConversion"/>
  </si>
  <si>
    <t>누적 플레이 타임 / 분
(플레이당 2분 소요 가정)</t>
    <phoneticPr fontId="1" type="noConversion"/>
  </si>
  <si>
    <t>단계당 플레이 타임 / 분
(플레이당 2분 소요 가정)</t>
    <phoneticPr fontId="1" type="noConversion"/>
  </si>
  <si>
    <t>명성치 요구량 및 플레이 타임(추정)</t>
    <phoneticPr fontId="1" type="noConversion"/>
  </si>
  <si>
    <t>상인1(기본)</t>
    <phoneticPr fontId="1" type="noConversion"/>
  </si>
  <si>
    <t>상인2</t>
    <phoneticPr fontId="1" type="noConversion"/>
  </si>
  <si>
    <t>100만원 소모</t>
    <phoneticPr fontId="1" type="noConversion"/>
  </si>
  <si>
    <t>500만원 소모</t>
    <phoneticPr fontId="1" type="noConversion"/>
  </si>
  <si>
    <t>1000만원 소모</t>
    <phoneticPr fontId="1" type="noConversion"/>
  </si>
  <si>
    <t>5000만원 소모</t>
    <phoneticPr fontId="1" type="noConversion"/>
  </si>
  <si>
    <t>1억원 소모</t>
    <phoneticPr fontId="1" type="noConversion"/>
  </si>
  <si>
    <t>항상 1</t>
    <phoneticPr fontId="1" type="noConversion"/>
  </si>
  <si>
    <t>초급 아이템</t>
    <phoneticPr fontId="1" type="noConversion"/>
  </si>
  <si>
    <t>중급 아이템</t>
    <phoneticPr fontId="1" type="noConversion"/>
  </si>
  <si>
    <t>고급 아이템</t>
    <phoneticPr fontId="1" type="noConversion"/>
  </si>
  <si>
    <t>최고급 아이템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</si>
  <si>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소모 금액으로 인한 가감점</t>
    </r>
    <r>
      <rPr>
        <sz val="10"/>
        <color theme="1"/>
        <rFont val="맑은 고딕"/>
        <family val="3"/>
        <charset val="129"/>
        <scheme val="minor"/>
      </rPr>
      <t xml:space="preserve"> + </t>
    </r>
    <r>
      <rPr>
        <b/>
        <sz val="10"/>
        <color theme="1"/>
        <rFont val="맑은 고딕"/>
        <family val="3"/>
        <charset val="129"/>
        <scheme val="minor"/>
      </rPr>
      <t>상인 등급에 따른 거래시 가산점</t>
    </r>
    <r>
      <rPr>
        <sz val="10"/>
        <color theme="1"/>
        <rFont val="맑은 고딕"/>
        <family val="3"/>
        <charset val="129"/>
        <scheme val="minor"/>
      </rPr>
      <t xml:space="preserve"> + </t>
    </r>
    <r>
      <rPr>
        <b/>
        <sz val="10"/>
        <color theme="1"/>
        <rFont val="맑은 고딕"/>
        <family val="3"/>
        <charset val="129"/>
        <scheme val="minor"/>
      </rPr>
      <t>보유 아이템 등급을 통한 감점</t>
    </r>
    <r>
      <rPr>
        <sz val="10"/>
        <color theme="1"/>
        <rFont val="맑은 고딕"/>
        <family val="3"/>
        <charset val="129"/>
        <scheme val="minor"/>
      </rPr>
      <t xml:space="preserve"> = </t>
    </r>
    <r>
      <rPr>
        <b/>
        <sz val="10"/>
        <color rgb="FFFF0000"/>
        <rFont val="맑은 고딕"/>
        <family val="3"/>
        <charset val="129"/>
        <scheme val="minor"/>
      </rPr>
      <t>보상 아이템 등급 결정</t>
    </r>
    <phoneticPr fontId="1" type="noConversion"/>
  </si>
  <si>
    <t>게임머니 소량</t>
    <phoneticPr fontId="1" type="noConversion"/>
  </si>
  <si>
    <t>게임머니 보통</t>
    <phoneticPr fontId="1" type="noConversion"/>
  </si>
  <si>
    <t>게임머니 대량</t>
    <phoneticPr fontId="1" type="noConversion"/>
  </si>
  <si>
    <t>초급 소모 아이템 소량</t>
    <phoneticPr fontId="1" type="noConversion"/>
  </si>
  <si>
    <t>초급 소모 아이템 보통</t>
    <phoneticPr fontId="1" type="noConversion"/>
  </si>
  <si>
    <t>초급 소모 아이템 대량</t>
    <phoneticPr fontId="1" type="noConversion"/>
  </si>
  <si>
    <t>중급 소모 아이템 소량</t>
    <phoneticPr fontId="1" type="noConversion"/>
  </si>
  <si>
    <t>중급 소모 아이템 보통</t>
    <phoneticPr fontId="1" type="noConversion"/>
  </si>
  <si>
    <t>중급 소모 아이템 대량</t>
    <phoneticPr fontId="1" type="noConversion"/>
  </si>
  <si>
    <t>고급 소모 아이템 소량</t>
    <phoneticPr fontId="1" type="noConversion"/>
  </si>
  <si>
    <t>고급 소모 아이템 보통</t>
    <phoneticPr fontId="1" type="noConversion"/>
  </si>
  <si>
    <t>고급 소모 아이템 대량</t>
    <phoneticPr fontId="1" type="noConversion"/>
  </si>
  <si>
    <t>0~8</t>
    <phoneticPr fontId="1" type="noConversion"/>
  </si>
  <si>
    <t>2~8</t>
    <phoneticPr fontId="1" type="noConversion"/>
  </si>
  <si>
    <t>4~8</t>
    <phoneticPr fontId="1" type="noConversion"/>
  </si>
  <si>
    <t>3~8</t>
    <phoneticPr fontId="1" type="noConversion"/>
  </si>
  <si>
    <t>6~8</t>
    <phoneticPr fontId="1" type="noConversion"/>
  </si>
  <si>
    <t>1~8</t>
    <phoneticPr fontId="1" type="noConversion"/>
  </si>
  <si>
    <t>상인 방문 및 거래</t>
    <phoneticPr fontId="1" type="noConversion"/>
  </si>
  <si>
    <t>05월 16일</t>
    <phoneticPr fontId="1" type="noConversion"/>
  </si>
  <si>
    <t>"명성치 테이블" 추가</t>
    <phoneticPr fontId="1" type="noConversion"/>
  </si>
  <si>
    <t>"상인" 시트 내용 변경 및 보상 체계 추가</t>
    <phoneticPr fontId="1" type="noConversion"/>
  </si>
  <si>
    <t>"가축 경험치 및 액세서리" 시트 추가</t>
    <phoneticPr fontId="1" type="noConversion"/>
  </si>
  <si>
    <t>모자</t>
    <phoneticPr fontId="1" type="noConversion"/>
  </si>
  <si>
    <t>목</t>
    <phoneticPr fontId="1" type="noConversion"/>
  </si>
  <si>
    <t>가축 액세서리</t>
    <phoneticPr fontId="1" type="noConversion"/>
  </si>
  <si>
    <t>"가축 외형 구분" 시트 추가</t>
    <phoneticPr fontId="1" type="noConversion"/>
  </si>
  <si>
    <t>"사료" 시트 추가</t>
    <phoneticPr fontId="1" type="noConversion"/>
  </si>
  <si>
    <t>시뮬레이션 시트</t>
    <phoneticPr fontId="1" type="noConversion"/>
  </si>
  <si>
    <t>거래당 명성치</t>
    <phoneticPr fontId="1" type="noConversion"/>
  </si>
  <si>
    <t>초기 금액</t>
    <phoneticPr fontId="1" type="noConversion"/>
  </si>
  <si>
    <t>만원</t>
    <phoneticPr fontId="1" type="noConversion"/>
  </si>
  <si>
    <t>종류</t>
    <phoneticPr fontId="1" type="noConversion"/>
  </si>
  <si>
    <t>등장 명성</t>
    <phoneticPr fontId="1" type="noConversion"/>
  </si>
  <si>
    <t>명성도 레벨 및 요구 공식</t>
    <phoneticPr fontId="1" type="noConversion"/>
  </si>
  <si>
    <t>목장 플레이 타임 (초)</t>
    <phoneticPr fontId="1" type="noConversion"/>
  </si>
  <si>
    <t>경작 플레이 타임 (초)</t>
    <phoneticPr fontId="1" type="noConversion"/>
  </si>
  <si>
    <t>초기 명성치</t>
    <phoneticPr fontId="1" type="noConversion"/>
  </si>
  <si>
    <t>증가량1</t>
    <phoneticPr fontId="1" type="noConversion"/>
  </si>
  <si>
    <t>증가량2</t>
    <phoneticPr fontId="1" type="noConversion"/>
  </si>
  <si>
    <t>=((레벨^C14)*C15)+C13</t>
    <phoneticPr fontId="1" type="noConversion"/>
  </si>
  <si>
    <t>가격</t>
    <phoneticPr fontId="1" type="noConversion"/>
  </si>
  <si>
    <t>늑대 등급</t>
    <phoneticPr fontId="1" type="noConversion"/>
  </si>
  <si>
    <t>내구도</t>
    <phoneticPr fontId="1" type="noConversion"/>
  </si>
  <si>
    <t>등장 기간</t>
    <phoneticPr fontId="1" type="noConversion"/>
  </si>
  <si>
    <t>등장 확률</t>
    <phoneticPr fontId="1" type="noConversion"/>
  </si>
  <si>
    <t>총알 등급</t>
    <phoneticPr fontId="1" type="noConversion"/>
  </si>
  <si>
    <t>공격력</t>
    <phoneticPr fontId="1" type="noConversion"/>
  </si>
  <si>
    <t>봄</t>
    <phoneticPr fontId="1" type="noConversion"/>
  </si>
  <si>
    <t>여름</t>
    <phoneticPr fontId="1" type="noConversion"/>
  </si>
  <si>
    <t xml:space="preserve">가을 </t>
    <phoneticPr fontId="1" type="noConversion"/>
  </si>
  <si>
    <t>계절</t>
    <phoneticPr fontId="1" type="noConversion"/>
  </si>
  <si>
    <t>성장 속도</t>
    <phoneticPr fontId="1" type="noConversion"/>
  </si>
  <si>
    <t>늑대 등장</t>
    <phoneticPr fontId="1" type="noConversion"/>
  </si>
  <si>
    <t>계절 상수</t>
    <phoneticPr fontId="1" type="noConversion"/>
  </si>
  <si>
    <t>늑대</t>
    <phoneticPr fontId="1" type="noConversion"/>
  </si>
  <si>
    <t>탄약</t>
    <phoneticPr fontId="1" type="noConversion"/>
  </si>
  <si>
    <t>연</t>
    <phoneticPr fontId="1" type="noConversion"/>
  </si>
  <si>
    <t>월</t>
    <phoneticPr fontId="1" type="noConversion"/>
  </si>
  <si>
    <t>거래 금액</t>
    <phoneticPr fontId="1" type="noConversion"/>
  </si>
  <si>
    <t>누적 수익</t>
    <phoneticPr fontId="1" type="noConversion"/>
  </si>
  <si>
    <t>소모 금액</t>
    <phoneticPr fontId="1" type="noConversion"/>
  </si>
  <si>
    <t>잔여 금액</t>
    <phoneticPr fontId="1" type="noConversion"/>
  </si>
  <si>
    <t>초기 가축 수량</t>
    <phoneticPr fontId="1" type="noConversion"/>
  </si>
  <si>
    <t>초기 명성도</t>
    <phoneticPr fontId="1" type="noConversion"/>
  </si>
  <si>
    <t>1월</t>
    <phoneticPr fontId="1" type="noConversion"/>
  </si>
  <si>
    <t>아이템 드랍 구간</t>
    <phoneticPr fontId="1" type="noConversion"/>
  </si>
  <si>
    <t>사료를 채집(다 자란 작물의 채집)할 때 아이템이 낮은 확률로 등장한다.</t>
    <phoneticPr fontId="1" type="noConversion"/>
  </si>
  <si>
    <t>가축에게서 우유를 채집할 때 낮은 확률로 등장한다.</t>
    <phoneticPr fontId="1" type="noConversion"/>
  </si>
  <si>
    <t>아이템 테이블의 아이템 확률 값에 따라 매 사료 채집시 확률을 적용하여 등장한다.</t>
    <phoneticPr fontId="1" type="noConversion"/>
  </si>
  <si>
    <t>아이템 테이블의 아이템 확률 값에 따라 매 우유를 채집할 때 마다 낮은 확률로 등장한다.</t>
    <phoneticPr fontId="1" type="noConversion"/>
  </si>
  <si>
    <t>확률</t>
    <phoneticPr fontId="1" type="noConversion"/>
  </si>
  <si>
    <t>질병</t>
    <phoneticPr fontId="1" type="noConversion"/>
  </si>
  <si>
    <t>제품 생산 미정</t>
    <phoneticPr fontId="1" type="noConversion"/>
  </si>
  <si>
    <t>1. 작물을 심은뒤 성장하여 수확할 시기(수확 아이콘 등장)에 도달</t>
    <phoneticPr fontId="1" type="noConversion"/>
  </si>
  <si>
    <t>2. 작물을 터치하면 작물을 수확한다.</t>
    <phoneticPr fontId="1" type="noConversion"/>
  </si>
  <si>
    <t>5. 아이템은 해당 아이템의 아이콘 형태로 보여지며 터치시 획득 한다.</t>
    <phoneticPr fontId="1" type="noConversion"/>
  </si>
  <si>
    <t>4. 아이템은 각 밭과 밭 사이의 지점으로 떨어진다.</t>
    <phoneticPr fontId="1" type="noConversion"/>
  </si>
  <si>
    <t>3. 작물을 터치 할 때 아이템이 밭에서 톡하고 튀어나오는 듯한 연출을 보여주며 등장한다.</t>
    <phoneticPr fontId="1" type="noConversion"/>
  </si>
  <si>
    <t>아이템 지급 확률</t>
    <phoneticPr fontId="1" type="noConversion"/>
  </si>
  <si>
    <t>1. 아이템의 생성 확률은 지정된 확률 값을 따른다.</t>
    <phoneticPr fontId="1" type="noConversion"/>
  </si>
  <si>
    <t>2. 사용하는 소모성 아이템에 따라서 아이템의 획득 확률에 보정 수치가 더해질 수 있다.</t>
    <phoneticPr fontId="1" type="noConversion"/>
  </si>
  <si>
    <t>항목</t>
    <phoneticPr fontId="1" type="noConversion"/>
  </si>
  <si>
    <t>합계</t>
    <phoneticPr fontId="1" type="noConversion"/>
  </si>
  <si>
    <t>아이템 분류별 지급 확률</t>
    <phoneticPr fontId="1" type="noConversion"/>
  </si>
  <si>
    <t>1. 가축이 단계가 올라가면서 우유를 생산</t>
    <phoneticPr fontId="1" type="noConversion"/>
  </si>
  <si>
    <t>2. 가축을 터치하게 되면 우유를 채집한다.</t>
    <phoneticPr fontId="1" type="noConversion"/>
  </si>
  <si>
    <t>3. 가축을 터치 할 때 아이템이 가축에게서 톡하고 튀어나오는 듯한 연출을 보여주며 등장한다.</t>
    <phoneticPr fontId="1" type="noConversion"/>
  </si>
  <si>
    <t>4. 아이템은 각 가축과 가축 사이로 등장한다.</t>
    <phoneticPr fontId="1" type="noConversion"/>
  </si>
  <si>
    <t>일정 금액을 소모하여 임의의 아이템을 뽑을 수 있는 룰렛 시스템</t>
    <phoneticPr fontId="1" type="noConversion"/>
  </si>
  <si>
    <t>룰렛(뽑기)</t>
    <phoneticPr fontId="1" type="noConversion"/>
  </si>
  <si>
    <t>게임 머니</t>
    <phoneticPr fontId="1" type="noConversion"/>
  </si>
  <si>
    <t>캐시</t>
    <phoneticPr fontId="1" type="noConversion"/>
  </si>
  <si>
    <t>무료 티켓</t>
    <phoneticPr fontId="1" type="noConversion"/>
  </si>
  <si>
    <t>분류</t>
    <phoneticPr fontId="1" type="noConversion"/>
  </si>
  <si>
    <t>1레벨</t>
    <phoneticPr fontId="1" type="noConversion"/>
  </si>
  <si>
    <t>10레벨</t>
    <phoneticPr fontId="1" type="noConversion"/>
  </si>
  <si>
    <t>20레벨</t>
    <phoneticPr fontId="1" type="noConversion"/>
  </si>
  <si>
    <t>30레벨</t>
    <phoneticPr fontId="1" type="noConversion"/>
  </si>
  <si>
    <t>40레벨</t>
    <phoneticPr fontId="1" type="noConversion"/>
  </si>
  <si>
    <t>50레벨</t>
    <phoneticPr fontId="1" type="noConversion"/>
  </si>
  <si>
    <t>60레벨</t>
    <phoneticPr fontId="1" type="noConversion"/>
  </si>
  <si>
    <t>70레벨</t>
    <phoneticPr fontId="1" type="noConversion"/>
  </si>
  <si>
    <t>80레벨</t>
    <phoneticPr fontId="1" type="noConversion"/>
  </si>
  <si>
    <t>90레벨</t>
    <phoneticPr fontId="1" type="noConversion"/>
  </si>
  <si>
    <t>99레벨</t>
    <phoneticPr fontId="1" type="noConversion"/>
  </si>
  <si>
    <t>이벤트 제공</t>
    <phoneticPr fontId="1" type="noConversion"/>
  </si>
  <si>
    <t>비고</t>
    <phoneticPr fontId="1" type="noConversion"/>
  </si>
  <si>
    <t>10레벨당 사용 가격 20% 씩 상승</t>
    <phoneticPr fontId="1" type="noConversion"/>
  </si>
  <si>
    <t>게임머니 -&gt; 캐시 환율 변경 수치의 10% 할인 가격 제공</t>
    <phoneticPr fontId="1" type="noConversion"/>
  </si>
  <si>
    <t>연속 돌리기를 통한 할인 혜택</t>
    <phoneticPr fontId="1" type="noConversion"/>
  </si>
  <si>
    <t>10레벨 마다 새로운 아이템 제공</t>
    <phoneticPr fontId="1" type="noConversion"/>
  </si>
  <si>
    <t>비료</t>
    <phoneticPr fontId="1" type="noConversion"/>
  </si>
  <si>
    <t>F</t>
    <phoneticPr fontId="1" type="noConversion"/>
  </si>
  <si>
    <t>E</t>
    <phoneticPr fontId="1" type="noConversion"/>
  </si>
  <si>
    <t>C</t>
    <phoneticPr fontId="1" type="noConversion"/>
  </si>
  <si>
    <t>D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</si>
  <si>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</si>
  <si>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</si>
  <si>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</si>
  <si>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S+</t>
    <phoneticPr fontId="1" type="noConversion"/>
  </si>
  <si>
    <t>SS</t>
    <phoneticPr fontId="1" type="noConversion"/>
  </si>
  <si>
    <t>SS+</t>
    <phoneticPr fontId="1" type="noConversion"/>
  </si>
  <si>
    <t>SSS</t>
    <phoneticPr fontId="1" type="noConversion"/>
  </si>
  <si>
    <t>Super</t>
    <phoneticPr fontId="1" type="noConversion"/>
  </si>
  <si>
    <t>Ultra</t>
    <phoneticPr fontId="1" type="noConversion"/>
  </si>
  <si>
    <t>Super Ultra</t>
    <phoneticPr fontId="1" type="noConversion"/>
  </si>
  <si>
    <t>Legendary</t>
    <phoneticPr fontId="1" type="noConversion"/>
  </si>
  <si>
    <t>씨앗</t>
    <phoneticPr fontId="1" type="noConversion"/>
  </si>
  <si>
    <t>탄약</t>
    <phoneticPr fontId="1" type="noConversion"/>
  </si>
  <si>
    <t>총기</t>
    <phoneticPr fontId="1" type="noConversion"/>
  </si>
  <si>
    <t>치료제</t>
    <phoneticPr fontId="1" type="noConversion"/>
  </si>
  <si>
    <t>부활석</t>
    <phoneticPr fontId="1" type="noConversion"/>
  </si>
  <si>
    <t>일꾼</t>
    <phoneticPr fontId="1" type="noConversion"/>
  </si>
  <si>
    <t>사료</t>
    <phoneticPr fontId="1" type="noConversion"/>
  </si>
  <si>
    <t>촉진제</t>
    <phoneticPr fontId="1" type="noConversion"/>
  </si>
  <si>
    <t>착유기</t>
    <phoneticPr fontId="1" type="noConversion"/>
  </si>
  <si>
    <t>양동이</t>
    <phoneticPr fontId="1" type="noConversion"/>
  </si>
  <si>
    <t>농경장비</t>
    <phoneticPr fontId="1" type="noConversion"/>
  </si>
  <si>
    <t>소</t>
    <phoneticPr fontId="1" type="noConversion"/>
  </si>
  <si>
    <t>양</t>
    <phoneticPr fontId="1" type="noConversion"/>
  </si>
  <si>
    <t>산양</t>
    <phoneticPr fontId="1" type="noConversion"/>
  </si>
  <si>
    <t>모든 레벨에서 등장</t>
    <phoneticPr fontId="1" type="noConversion"/>
  </si>
  <si>
    <t>단일</t>
    <phoneticPr fontId="1" type="noConversion"/>
  </si>
  <si>
    <t>액세서리#1</t>
    <phoneticPr fontId="1" type="noConversion"/>
  </si>
  <si>
    <t>등급</t>
    <phoneticPr fontId="1" type="noConversion"/>
  </si>
  <si>
    <t>액세서리#2</t>
    <phoneticPr fontId="1" type="noConversion"/>
  </si>
  <si>
    <t>레벨당 소모 단위 (1회당)</t>
    <phoneticPr fontId="1" type="noConversion"/>
  </si>
  <si>
    <t>(게임머니 / 50000 + 나머지 올림) 만큼의 티켓 필요</t>
    <phoneticPr fontId="1" type="noConversion"/>
  </si>
  <si>
    <t>재해</t>
    <phoneticPr fontId="1" type="noConversion"/>
  </si>
  <si>
    <t>몬스터 출현</t>
    <phoneticPr fontId="1" type="noConversion"/>
  </si>
  <si>
    <t>계절마다 일정 확률로 일어나는 가축 피해</t>
    <phoneticPr fontId="1" type="noConversion"/>
  </si>
  <si>
    <t>치료제로 회복</t>
    <phoneticPr fontId="1" type="noConversion"/>
  </si>
  <si>
    <t>계절 불문 일시적으로 등장하는 가축 납치</t>
    <phoneticPr fontId="1" type="noConversion"/>
  </si>
  <si>
    <t>총기로 저지</t>
    <phoneticPr fontId="1" type="noConversion"/>
  </si>
  <si>
    <t>항목</t>
    <phoneticPr fontId="1" type="noConversion"/>
  </si>
  <si>
    <t>내용</t>
    <phoneticPr fontId="1" type="noConversion"/>
  </si>
  <si>
    <t>비고</t>
    <phoneticPr fontId="1" type="noConversion"/>
  </si>
  <si>
    <t>룰렛 머신</t>
    <phoneticPr fontId="1" type="noConversion"/>
  </si>
  <si>
    <t>가축 룰렛</t>
    <phoneticPr fontId="1" type="noConversion"/>
  </si>
  <si>
    <t>장비 룰렛</t>
    <phoneticPr fontId="1" type="noConversion"/>
  </si>
  <si>
    <t>액세서리 룰렛</t>
    <phoneticPr fontId="1" type="noConversion"/>
  </si>
  <si>
    <t>소</t>
    <phoneticPr fontId="1" type="noConversion"/>
  </si>
  <si>
    <t>양</t>
    <phoneticPr fontId="1" type="noConversion"/>
  </si>
  <si>
    <t>산양</t>
    <phoneticPr fontId="1" type="noConversion"/>
  </si>
  <si>
    <t>게임머니</t>
    <phoneticPr fontId="1" type="noConversion"/>
  </si>
  <si>
    <t>내용물</t>
    <phoneticPr fontId="1" type="noConversion"/>
  </si>
  <si>
    <t>씨앗</t>
    <phoneticPr fontId="1" type="noConversion"/>
  </si>
  <si>
    <t>비료</t>
    <phoneticPr fontId="1" type="noConversion"/>
  </si>
  <si>
    <t>촉진제</t>
    <phoneticPr fontId="1" type="noConversion"/>
  </si>
  <si>
    <t>총기</t>
    <phoneticPr fontId="1" type="noConversion"/>
  </si>
  <si>
    <t>착유기</t>
    <phoneticPr fontId="1" type="noConversion"/>
  </si>
  <si>
    <t>양동이</t>
    <phoneticPr fontId="1" type="noConversion"/>
  </si>
  <si>
    <t>농경장비</t>
    <phoneticPr fontId="1" type="noConversion"/>
  </si>
  <si>
    <t>부활석</t>
    <phoneticPr fontId="1" type="noConversion"/>
  </si>
  <si>
    <t>사료</t>
    <phoneticPr fontId="1" type="noConversion"/>
  </si>
  <si>
    <t>액세서리 #1</t>
    <phoneticPr fontId="1" type="noConversion"/>
  </si>
  <si>
    <t>액세서리 #2</t>
    <phoneticPr fontId="1" type="noConversion"/>
  </si>
  <si>
    <t>탄약</t>
    <phoneticPr fontId="1" type="noConversion"/>
  </si>
  <si>
    <t>치료제</t>
    <phoneticPr fontId="1" type="noConversion"/>
  </si>
  <si>
    <t>일꾼</t>
    <phoneticPr fontId="1" type="noConversion"/>
  </si>
  <si>
    <t>분류</t>
    <phoneticPr fontId="1" type="noConversion"/>
  </si>
  <si>
    <t>룰렛의 종류</t>
    <phoneticPr fontId="1" type="noConversion"/>
  </si>
  <si>
    <t>05월 21일</t>
    <phoneticPr fontId="1" type="noConversion"/>
  </si>
  <si>
    <t>"아이템 테이블" 내용 수정</t>
    <phoneticPr fontId="1" type="noConversion"/>
  </si>
  <si>
    <t>"아이템 드랍 획득" 내용 추가</t>
    <phoneticPr fontId="1" type="noConversion"/>
  </si>
  <si>
    <t>"뽑기" 내용 추가</t>
    <phoneticPr fontId="1" type="noConversion"/>
  </si>
  <si>
    <t>"교배" 내용 추가</t>
    <phoneticPr fontId="1" type="noConversion"/>
  </si>
  <si>
    <t>교배</t>
    <phoneticPr fontId="1" type="noConversion"/>
  </si>
  <si>
    <t xml:space="preserve">게임머니 </t>
    <phoneticPr fontId="1" type="noConversion"/>
  </si>
  <si>
    <t>5회</t>
    <phoneticPr fontId="1" type="noConversion"/>
  </si>
  <si>
    <t>뽑기 티켓</t>
    <phoneticPr fontId="1" type="noConversion"/>
  </si>
  <si>
    <t>교배 티켓</t>
    <phoneticPr fontId="1" type="noConversion"/>
  </si>
  <si>
    <t>30회</t>
    <phoneticPr fontId="1" type="noConversion"/>
  </si>
  <si>
    <t>플레이어는 자신의 가축중 한마리를 임의의 한마리를 선택하여 교배용 대표 가축을 설정 할 수 있다.</t>
    <phoneticPr fontId="1" type="noConversion"/>
  </si>
  <si>
    <t>가축 설정은 가축 관리 화면에서 임의의 한마리를 대표로 설정 할 수 있다.</t>
    <phoneticPr fontId="1" type="noConversion"/>
  </si>
  <si>
    <t>대표 가축으로 설정된 가축은 관리 화면에서 다른 가축으로 교환하거나 대표가축에서 해제할 수 있다.</t>
    <phoneticPr fontId="1" type="noConversion"/>
  </si>
  <si>
    <t>대표 가축 상태에서 가축 판매는 이루어지지 않는다.</t>
    <phoneticPr fontId="1" type="noConversion"/>
  </si>
  <si>
    <t>교배 진행</t>
    <phoneticPr fontId="1" type="noConversion"/>
  </si>
  <si>
    <t>교배 진행은 플레이어 친구 창에서 함께 진행 가능하다.</t>
    <phoneticPr fontId="1" type="noConversion"/>
  </si>
  <si>
    <t>교배할 대상 가축은 같은 종류가 아니더라도 진행 할 수 있다.</t>
    <phoneticPr fontId="1" type="noConversion"/>
  </si>
  <si>
    <t>교배 진행시 연출 처리</t>
    <phoneticPr fontId="1" type="noConversion"/>
  </si>
  <si>
    <t>동종 가축</t>
    <phoneticPr fontId="1" type="noConversion"/>
  </si>
  <si>
    <t>이종 가축</t>
    <phoneticPr fontId="1" type="noConversion"/>
  </si>
  <si>
    <t>교배하려는 유저의 가축이 자신의 가축과 동일한 가축을 소개해주는 연출 진행, 이후는 동종 가축 연출과 동일</t>
    <phoneticPr fontId="1" type="noConversion"/>
  </si>
  <si>
    <t>연출 안</t>
    <phoneticPr fontId="1" type="noConversion"/>
  </si>
  <si>
    <t>가축 등급</t>
    <phoneticPr fontId="1" type="noConversion"/>
  </si>
  <si>
    <t>교배 성공 가중치</t>
    <phoneticPr fontId="1" type="noConversion"/>
  </si>
  <si>
    <t>상대 가축과의 등급 차이</t>
    <phoneticPr fontId="1" type="noConversion"/>
  </si>
  <si>
    <t>보정(%)</t>
    <phoneticPr fontId="1" type="noConversion"/>
  </si>
  <si>
    <t>교배 비용</t>
    <phoneticPr fontId="1" type="noConversion"/>
  </si>
  <si>
    <t>동일</t>
    <phoneticPr fontId="1" type="noConversion"/>
  </si>
  <si>
    <t>5% 추가</t>
    <phoneticPr fontId="1" type="noConversion"/>
  </si>
  <si>
    <t>5% 감소</t>
    <phoneticPr fontId="1" type="noConversion"/>
  </si>
  <si>
    <t>2.5% 감소</t>
    <phoneticPr fontId="1" type="noConversion"/>
  </si>
  <si>
    <t>10% 추가</t>
    <phoneticPr fontId="1" type="noConversion"/>
  </si>
  <si>
    <t>보정값이 0 이하일 경우</t>
    <phoneticPr fontId="1" type="noConversion"/>
  </si>
  <si>
    <t>원본 확률의 절반</t>
    <phoneticPr fontId="1" type="noConversion"/>
  </si>
  <si>
    <t>-</t>
    <phoneticPr fontId="1" type="noConversion"/>
  </si>
  <si>
    <t>티켓 요구량</t>
    <phoneticPr fontId="1" type="noConversion"/>
  </si>
  <si>
    <t>1개 추가</t>
    <phoneticPr fontId="1" type="noConversion"/>
  </si>
  <si>
    <t>2개 추가</t>
    <phoneticPr fontId="1" type="noConversion"/>
  </si>
  <si>
    <t>상대에게 교배 보상</t>
    <phoneticPr fontId="1" type="noConversion"/>
  </si>
  <si>
    <t>현재 자신이 시도한 가축의 등급보다 1단계 상위의 가축을 생성시킨다.</t>
    <phoneticPr fontId="1" type="noConversion"/>
  </si>
  <si>
    <t>성공시</t>
    <phoneticPr fontId="1" type="noConversion"/>
  </si>
  <si>
    <t>생성된 가축은 팝업 결과를 통해서 알려주며, 해당 가축은 가축 보관함으로 자동 이동된다.</t>
    <phoneticPr fontId="1" type="noConversion"/>
  </si>
  <si>
    <t>실패시</t>
    <phoneticPr fontId="1" type="noConversion"/>
  </si>
  <si>
    <t>확률</t>
    <phoneticPr fontId="1" type="noConversion"/>
  </si>
  <si>
    <t>동일 등급의 가축 혹은 하위 등급의 가축, 아이템등을 생산한다.</t>
    <phoneticPr fontId="1" type="noConversion"/>
  </si>
  <si>
    <t>동일 등급의 가축 생성 확률</t>
    <phoneticPr fontId="1" type="noConversion"/>
  </si>
  <si>
    <t>-1 단계 하위 가축 생성 확률</t>
    <phoneticPr fontId="1" type="noConversion"/>
  </si>
  <si>
    <t>-2 단계 하위 가축 생성 확률</t>
    <phoneticPr fontId="1" type="noConversion"/>
  </si>
  <si>
    <t>-3 단계 하위 가축 생성 확률</t>
    <phoneticPr fontId="1" type="noConversion"/>
  </si>
  <si>
    <t>게임머니 수량 = 가축 등급*2000</t>
    <phoneticPr fontId="1" type="noConversion"/>
  </si>
  <si>
    <t>교배 결과</t>
    <phoneticPr fontId="1" type="noConversion"/>
  </si>
  <si>
    <t>교배 신청이 들어온 유저에게도 교배가 진행 될 때마다 결과가 누적되어 보상을 받을 수 있다.</t>
    <phoneticPr fontId="1" type="noConversion"/>
  </si>
  <si>
    <t>누적 횟수</t>
    <phoneticPr fontId="1" type="noConversion"/>
  </si>
  <si>
    <t>보상</t>
    <phoneticPr fontId="1" type="noConversion"/>
  </si>
  <si>
    <t>15회</t>
    <phoneticPr fontId="1" type="noConversion"/>
  </si>
  <si>
    <t>종류</t>
    <phoneticPr fontId="1" type="noConversion"/>
  </si>
  <si>
    <t>해결 방안</t>
    <phoneticPr fontId="1" type="noConversion"/>
  </si>
  <si>
    <t>질병</t>
    <phoneticPr fontId="1" type="noConversion"/>
  </si>
  <si>
    <t>질병</t>
    <phoneticPr fontId="1" type="noConversion"/>
  </si>
  <si>
    <t>질병에 걸리게 되면 신선도가 감소한다.</t>
    <phoneticPr fontId="1" type="noConversion"/>
  </si>
  <si>
    <t>F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</si>
  <si>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</si>
  <si>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</si>
  <si>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</si>
  <si>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SS</t>
    <phoneticPr fontId="1" type="noConversion"/>
  </si>
  <si>
    <t>SSS</t>
    <phoneticPr fontId="1" type="noConversion"/>
  </si>
  <si>
    <t>Ultra</t>
    <phoneticPr fontId="1" type="noConversion"/>
  </si>
  <si>
    <t>신선도 감소</t>
    <phoneticPr fontId="1" type="noConversion"/>
  </si>
  <si>
    <t>평소 신선도의 25%</t>
    <phoneticPr fontId="1" type="noConversion"/>
  </si>
  <si>
    <t>부상</t>
    <phoneticPr fontId="1" type="noConversion"/>
  </si>
  <si>
    <t>생산량 감소</t>
    <phoneticPr fontId="1" type="noConversion"/>
  </si>
  <si>
    <t>부상에 걸리게 되면 생산량이 감소한다.</t>
    <phoneticPr fontId="1" type="noConversion"/>
  </si>
  <si>
    <t>질병 혹은 부상은 새로운 월(月)이 시작될 때 각 가축마다 확률적으로 적용한다.</t>
    <phoneticPr fontId="1" type="noConversion"/>
  </si>
  <si>
    <t>질병 혹은 부상당할 확률</t>
    <phoneticPr fontId="1" type="noConversion"/>
  </si>
  <si>
    <t>1년 주기 상승량</t>
    <phoneticPr fontId="1" type="noConversion"/>
  </si>
  <si>
    <t>1% 추가</t>
    <phoneticPr fontId="1" type="noConversion"/>
  </si>
  <si>
    <t>최대 증가량</t>
    <phoneticPr fontId="1" type="noConversion"/>
  </si>
  <si>
    <t>평소 생산량의 50%</t>
    <phoneticPr fontId="1" type="noConversion"/>
  </si>
  <si>
    <t>대형 질병/재해 이벤트</t>
    <phoneticPr fontId="1" type="noConversion"/>
  </si>
  <si>
    <t>여름 혹은 겨울이 오는 시기가 되면 일정 확률로 대규모 가축 부상 및 질병 상태에 빠지게 되는 이벤트가 일어난다.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</si>
  <si>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*현재 기본 부상/질병 확률</t>
    </r>
    <r>
      <rPr>
        <sz val="10"/>
        <color theme="1"/>
        <rFont val="맑은 고딕"/>
        <family val="3"/>
        <charset val="129"/>
        <scheme val="minor"/>
      </rPr>
      <t xml:space="preserve"> - </t>
    </r>
    <r>
      <rPr>
        <b/>
        <sz val="10"/>
        <color theme="1"/>
        <rFont val="맑은 고딕"/>
        <family val="3"/>
        <charset val="129"/>
        <scheme val="minor"/>
      </rPr>
      <t>가축의 부상/질병 내성도 + 목장 시설 보호도</t>
    </r>
    <r>
      <rPr>
        <sz val="10"/>
        <color theme="1"/>
        <rFont val="맑은 고딕"/>
        <family val="3"/>
        <charset val="129"/>
        <scheme val="minor"/>
      </rPr>
      <t xml:space="preserve"> + </t>
    </r>
    <r>
      <rPr>
        <b/>
        <sz val="10"/>
        <color theme="1"/>
        <rFont val="맑은 고딕"/>
        <family val="3"/>
        <charset val="129"/>
        <scheme val="minor"/>
      </rPr>
      <t>계절 가중치</t>
    </r>
    <r>
      <rPr>
        <sz val="10"/>
        <color theme="1"/>
        <rFont val="맑은 고딕"/>
        <family val="3"/>
        <charset val="129"/>
        <scheme val="minor"/>
      </rPr>
      <t xml:space="preserve">= </t>
    </r>
    <r>
      <rPr>
        <b/>
        <sz val="10"/>
        <color rgb="FFFF0000"/>
        <rFont val="맑은 고딕"/>
        <family val="3"/>
        <charset val="129"/>
        <scheme val="minor"/>
      </rPr>
      <t>최종 확률</t>
    </r>
    <phoneticPr fontId="1" type="noConversion"/>
  </si>
  <si>
    <t>여름</t>
    <phoneticPr fontId="1" type="noConversion"/>
  </si>
  <si>
    <t>겨울</t>
    <phoneticPr fontId="1" type="noConversion"/>
  </si>
  <si>
    <t>전염병 확산</t>
    <phoneticPr fontId="1" type="noConversion"/>
  </si>
  <si>
    <t>질병 이벤트</t>
    <phoneticPr fontId="1" type="noConversion"/>
  </si>
  <si>
    <t>이벤트 명칭</t>
    <phoneticPr fontId="1" type="noConversion"/>
  </si>
  <si>
    <t>없음</t>
    <phoneticPr fontId="1" type="noConversion"/>
  </si>
  <si>
    <t>확률(고정)</t>
    <phoneticPr fontId="1" type="noConversion"/>
  </si>
  <si>
    <t>계절</t>
    <phoneticPr fontId="1" type="noConversion"/>
  </si>
  <si>
    <t>폭우</t>
    <phoneticPr fontId="1" type="noConversion"/>
  </si>
  <si>
    <t>폭설</t>
    <phoneticPr fontId="1" type="noConversion"/>
  </si>
  <si>
    <t>냉방시설</t>
    <phoneticPr fontId="1" type="noConversion"/>
  </si>
  <si>
    <t>난방시설</t>
    <phoneticPr fontId="1" type="noConversion"/>
  </si>
  <si>
    <t>정화시설</t>
    <phoneticPr fontId="1" type="noConversion"/>
  </si>
  <si>
    <t>업그레이드 변화 수치</t>
    <phoneticPr fontId="1" type="noConversion"/>
  </si>
  <si>
    <t>레벨당 1%씩 여름에 일어나는 재해 발생 확률 감소</t>
    <phoneticPr fontId="1" type="noConversion"/>
  </si>
  <si>
    <t>레벨당 1%씩 겨울에 일어나는 재해 발생 확률 감소</t>
    <phoneticPr fontId="1" type="noConversion"/>
  </si>
  <si>
    <t>레벨당 1%씩 질병 발생 확률 감소</t>
    <phoneticPr fontId="1" type="noConversion"/>
  </si>
  <si>
    <t>최고 수치</t>
    <phoneticPr fontId="1" type="noConversion"/>
  </si>
  <si>
    <t>20레벨(여름 재해 20% 예방)</t>
    <phoneticPr fontId="1" type="noConversion"/>
  </si>
  <si>
    <t>20레벨(겨울 재해 20% 예방)</t>
    <phoneticPr fontId="1" type="noConversion"/>
  </si>
  <si>
    <t>20레벨(질병 재해 20% 예방)</t>
    <phoneticPr fontId="1" type="noConversion"/>
  </si>
  <si>
    <t>시설명</t>
    <phoneticPr fontId="1" type="noConversion"/>
  </si>
  <si>
    <t>재해(부상) 이벤트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</si>
  <si>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</si>
  <si>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</si>
  <si>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</si>
  <si>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발생 안함</t>
    <phoneticPr fontId="1" type="noConversion"/>
  </si>
  <si>
    <t xml:space="preserve">발생 </t>
    <phoneticPr fontId="1" type="noConversion"/>
  </si>
  <si>
    <t>경우 1</t>
    <phoneticPr fontId="1" type="noConversion"/>
  </si>
  <si>
    <t>경우 2</t>
    <phoneticPr fontId="1" type="noConversion"/>
  </si>
  <si>
    <t>경우 3</t>
    <phoneticPr fontId="1" type="noConversion"/>
  </si>
  <si>
    <t>이벤트가 발생하면 반드시 피해 가축이 생성된다.</t>
    <phoneticPr fontId="1" type="noConversion"/>
  </si>
  <si>
    <t>1마리</t>
    <phoneticPr fontId="1" type="noConversion"/>
  </si>
  <si>
    <t>2마리</t>
    <phoneticPr fontId="1" type="noConversion"/>
  </si>
  <si>
    <t>3마리</t>
    <phoneticPr fontId="1" type="noConversion"/>
  </si>
  <si>
    <t>피해 가축 수</t>
    <phoneticPr fontId="1" type="noConversion"/>
  </si>
  <si>
    <t>목장 보호 시설</t>
    <phoneticPr fontId="1" type="noConversion"/>
  </si>
  <si>
    <t>치료 수치</t>
    <phoneticPr fontId="1" type="noConversion"/>
  </si>
  <si>
    <t>E</t>
    <phoneticPr fontId="1" type="noConversion"/>
  </si>
  <si>
    <t>D</t>
    <phoneticPr fontId="1" type="noConversion"/>
  </si>
  <si>
    <t>Legendary</t>
    <phoneticPr fontId="1" type="noConversion"/>
  </si>
  <si>
    <t>S</t>
    <phoneticPr fontId="1" type="noConversion"/>
  </si>
  <si>
    <t>S+</t>
    <phoneticPr fontId="1" type="noConversion"/>
  </si>
  <si>
    <t>SS+</t>
    <phoneticPr fontId="1" type="noConversion"/>
  </si>
  <si>
    <t>Super</t>
    <phoneticPr fontId="1" type="noConversion"/>
  </si>
  <si>
    <t>Super-Ultra</t>
    <phoneticPr fontId="1" type="noConversion"/>
  </si>
  <si>
    <t>치료제 명칭</t>
    <phoneticPr fontId="1" type="noConversion"/>
  </si>
  <si>
    <t>치료 수치 회복량</t>
    <phoneticPr fontId="1" type="noConversion"/>
  </si>
  <si>
    <t>퀵 슬롯</t>
    <phoneticPr fontId="1" type="noConversion"/>
  </si>
  <si>
    <t>퀵 슬롯 사용 구간</t>
    <phoneticPr fontId="1" type="noConversion"/>
  </si>
  <si>
    <t>목장 화면 및 농장 화면에서 출력된다.</t>
    <phoneticPr fontId="1" type="noConversion"/>
  </si>
  <si>
    <t>5개</t>
    <phoneticPr fontId="1" type="noConversion"/>
  </si>
  <si>
    <t>1번째 슬롯</t>
    <phoneticPr fontId="1" type="noConversion"/>
  </si>
  <si>
    <t>2번째 슬롯</t>
  </si>
  <si>
    <t>3번째 슬롯</t>
  </si>
  <si>
    <t>4번째 슬롯</t>
  </si>
  <si>
    <t>5번째 슬롯</t>
  </si>
  <si>
    <t>명성도 5레벨 도달</t>
    <phoneticPr fontId="1" type="noConversion"/>
  </si>
  <si>
    <t>명성도 15레벨 도달</t>
    <phoneticPr fontId="1" type="noConversion"/>
  </si>
  <si>
    <t>캐시 구매</t>
    <phoneticPr fontId="1" type="noConversion"/>
  </si>
  <si>
    <t>일괄구매
2000</t>
    <phoneticPr fontId="1" type="noConversion"/>
  </si>
  <si>
    <t>맨 우측에 붙은 슬롯 부터 개방</t>
    <phoneticPr fontId="1" type="noConversion"/>
  </si>
  <si>
    <t>구매 혹은 명성도를 통해 획득한 순서 구분 없이 오른쪽 부터 개방된다.</t>
    <phoneticPr fontId="1" type="noConversion"/>
  </si>
  <si>
    <t>무료</t>
    <phoneticPr fontId="1" type="noConversion"/>
  </si>
  <si>
    <t>가격</t>
    <phoneticPr fontId="1" type="noConversion"/>
  </si>
  <si>
    <t>조건</t>
    <phoneticPr fontId="1" type="noConversion"/>
  </si>
  <si>
    <t>비어있는 아이콘 배경 이미지만 출력</t>
    <phoneticPr fontId="1" type="noConversion"/>
  </si>
  <si>
    <t>잠겨있는 슬롯을 터치시 구매 화면 출력</t>
    <phoneticPr fontId="1" type="noConversion"/>
  </si>
  <si>
    <t>비어있는 슬롯을 터치시 인벤토리 화면 이동</t>
    <phoneticPr fontId="1" type="noConversion"/>
  </si>
  <si>
    <t>붉은색 필터를 씌운 아이템 아이콘 형태로 출력한다.</t>
    <phoneticPr fontId="1" type="noConversion"/>
  </si>
  <si>
    <t>최대 슬롯 개수</t>
    <phoneticPr fontId="1" type="noConversion"/>
  </si>
  <si>
    <t>슬롯 개방 조건</t>
    <phoneticPr fontId="1" type="noConversion"/>
  </si>
  <si>
    <t>슬롯 개방 순서</t>
    <phoneticPr fontId="1" type="noConversion"/>
  </si>
  <si>
    <t>비어있는 슬롯</t>
    <phoneticPr fontId="1" type="noConversion"/>
  </si>
  <si>
    <t>아이템이 고갈된 슬롯</t>
    <phoneticPr fontId="1" type="noConversion"/>
  </si>
  <si>
    <t>상호 작용</t>
    <phoneticPr fontId="1" type="noConversion"/>
  </si>
  <si>
    <t>"재해 및 질병" 내용 추가</t>
    <phoneticPr fontId="1" type="noConversion"/>
  </si>
  <si>
    <t>"퀵 슬롯" 내용 추가</t>
    <phoneticPr fontId="1" type="noConversion"/>
  </si>
  <si>
    <t>시나리오 샘플</t>
    <phoneticPr fontId="1" type="noConversion"/>
  </si>
  <si>
    <t>퀘스트 테이블</t>
    <phoneticPr fontId="1" type="noConversion"/>
  </si>
  <si>
    <t>샘플</t>
    <phoneticPr fontId="1" type="noConversion"/>
  </si>
  <si>
    <t>주인공 이름</t>
    <phoneticPr fontId="1" type="noConversion"/>
  </si>
  <si>
    <t>마리</t>
    <phoneticPr fontId="1" type="noConversion"/>
  </si>
  <si>
    <t>구입한 목장은 알고 보니 적자를 생산해내는 공장이었고 관리 상태도 형편없었으며, 심지어 가축을 노리는 늑대들까지 살고 있었다.</t>
    <phoneticPr fontId="1" type="noConversion"/>
  </si>
  <si>
    <t>설상가상으로 복권으로 당첨된 돈을 목장을 사는데 올인하는 바람에 목장을 운영하는데 드는 돈도 목장을 운영하여 벌어야 할 상황.</t>
    <phoneticPr fontId="1" type="noConversion"/>
  </si>
  <si>
    <t>그나마 호의적인 동네 우유 상인들 덕분에 목장을 운영하는데에는 무리가 없었지만 이 일로 인하여 주인공은 새로운 결심을 하게 된다.</t>
    <phoneticPr fontId="1" type="noConversion"/>
  </si>
  <si>
    <t>그것은 바로 목장을 최고로 키워나가 꿈에 그리던 평화로운 목장생활을 누릴 수 있을 만큼의 돈을 버는 것!</t>
    <phoneticPr fontId="1" type="noConversion"/>
  </si>
  <si>
    <t>그리고 주인공은 여기까지 와서 질수 없다는 생각에 눈에 불을 켜고 목장을 운영해 나가기 시작하는데…</t>
    <phoneticPr fontId="1" type="noConversion"/>
  </si>
  <si>
    <t>주말마다 긁던 로또에 당첨되어 꿈에 그리던 시골 목장을 사게 되고(심지어 입던 옷을 다 버리고 목장 소녀같은 옷도 삼) 평화로운 목장 생활을 꿈꾸며 이사를 하게 되는데…</t>
    <phoneticPr fontId="1" type="noConversion"/>
  </si>
  <si>
    <t>전개 시나리오 출력</t>
    <phoneticPr fontId="1" type="noConversion"/>
  </si>
  <si>
    <t>-&gt;</t>
    <phoneticPr fontId="1" type="noConversion"/>
  </si>
  <si>
    <t>시작 시나리오(목장을 어떻게 굴리는지 튜토리얼)</t>
    <phoneticPr fontId="1" type="noConversion"/>
  </si>
  <si>
    <t>"이것쯤은 알고 있지만 다시 한번 확인해볼까?"</t>
    <phoneticPr fontId="1" type="noConversion"/>
  </si>
  <si>
    <t>대충 이런 표정 + 으쓱하는 허세 포즈</t>
    <phoneticPr fontId="1" type="noConversion"/>
  </si>
  <si>
    <t xml:space="preserve">튜토리얼 끝나면 </t>
    <phoneticPr fontId="1" type="noConversion"/>
  </si>
  <si>
    <t>목장의 가축 일정 마릿수 구매</t>
    <phoneticPr fontId="1" type="noConversion"/>
  </si>
  <si>
    <t>순번</t>
    <phoneticPr fontId="1" type="noConversion"/>
  </si>
  <si>
    <t>id</t>
    <phoneticPr fontId="1" type="noConversion"/>
  </si>
  <si>
    <t>스크립트</t>
    <phoneticPr fontId="1" type="noConversion"/>
  </si>
  <si>
    <t>대화 캐릭터</t>
    <phoneticPr fontId="1" type="noConversion"/>
  </si>
  <si>
    <t>분류</t>
    <phoneticPr fontId="1" type="noConversion"/>
  </si>
  <si>
    <t>주인공</t>
    <phoneticPr fontId="1" type="noConversion"/>
  </si>
  <si>
    <t>연출</t>
    <phoneticPr fontId="1" type="noConversion"/>
  </si>
  <si>
    <t>하하하 이제 도시생활은 끝이야</t>
    <phoneticPr fontId="1" type="noConversion"/>
  </si>
  <si>
    <t>자 이제 새로운 생활을 시작해 볼까</t>
    <phoneticPr fontId="1" type="noConversion"/>
  </si>
  <si>
    <t>퀘스트 부여</t>
    <phoneticPr fontId="1" type="noConversion"/>
  </si>
  <si>
    <t>없음</t>
    <phoneticPr fontId="1" type="noConversion"/>
  </si>
  <si>
    <t>퀘스트id</t>
    <phoneticPr fontId="1" type="noConversion"/>
  </si>
  <si>
    <t>퀘스트 id</t>
    <phoneticPr fontId="1" type="noConversion"/>
  </si>
  <si>
    <t>내용</t>
    <phoneticPr fontId="1" type="noConversion"/>
  </si>
  <si>
    <t>가축을 6마리 구매하세요</t>
    <phoneticPr fontId="1" type="noConversion"/>
  </si>
  <si>
    <t>조건</t>
    <phoneticPr fontId="1" type="noConversion"/>
  </si>
  <si>
    <t>가축 구매</t>
    <phoneticPr fontId="1" type="noConversion"/>
  </si>
  <si>
    <t>횟수</t>
    <phoneticPr fontId="1" type="noConversion"/>
  </si>
  <si>
    <t>대사</t>
    <phoneticPr fontId="1" type="noConversion"/>
  </si>
  <si>
    <t>크게 웃음</t>
    <phoneticPr fontId="1" type="noConversion"/>
  </si>
  <si>
    <t>평범</t>
    <phoneticPr fontId="1" type="noConversion"/>
  </si>
  <si>
    <t>무표정</t>
    <phoneticPr fontId="1" type="noConversion"/>
  </si>
  <si>
    <t>노려봄</t>
    <phoneticPr fontId="1" type="noConversion"/>
  </si>
  <si>
    <t>놀람</t>
    <phoneticPr fontId="1" type="noConversion"/>
  </si>
  <si>
    <t>황당</t>
    <phoneticPr fontId="1" type="noConversion"/>
  </si>
  <si>
    <t>푸핫핫 이정도는 일도 아니지</t>
    <phoneticPr fontId="1" type="noConversion"/>
  </si>
  <si>
    <t>힘빠짐</t>
    <phoneticPr fontId="1" type="noConversion"/>
  </si>
  <si>
    <t>으으 하지만 지출이 너무 컸어..</t>
    <phoneticPr fontId="1" type="noConversion"/>
  </si>
  <si>
    <t>이번달 말에 방문하는 상인에게 우유를 팔아서 돈을 만들어야 겠다.</t>
    <phoneticPr fontId="1" type="noConversion"/>
  </si>
  <si>
    <t>상인</t>
    <phoneticPr fontId="1" type="noConversion"/>
  </si>
  <si>
    <t>-</t>
    <phoneticPr fontId="1" type="noConversion"/>
  </si>
  <si>
    <t>자와자와</t>
    <phoneticPr fontId="1" type="noConversion"/>
  </si>
  <si>
    <t>흑 겨우 거래대금이 이정도라니 이 비겁한 동네 상인..</t>
    <phoneticPr fontId="1" type="noConversion"/>
  </si>
  <si>
    <t>이번달 우유는 이 정도로 거래하지</t>
    <phoneticPr fontId="1" type="noConversion"/>
  </si>
  <si>
    <t>캐릭터 등장</t>
    <phoneticPr fontId="1" type="noConversion"/>
  </si>
  <si>
    <t>상인</t>
    <phoneticPr fontId="1" type="noConversion"/>
  </si>
  <si>
    <t>05월 22일</t>
    <phoneticPr fontId="1" type="noConversion"/>
  </si>
  <si>
    <t>"목장 확장" 시안 추가</t>
    <phoneticPr fontId="1" type="noConversion"/>
  </si>
  <si>
    <t>"시나리오 보드" 시안 추가</t>
    <phoneticPr fontId="1" type="noConversion"/>
  </si>
  <si>
    <t>"퀘스트 테이블" 시안 추가</t>
    <phoneticPr fontId="1" type="noConversion"/>
  </si>
  <si>
    <r>
      <t xml:space="preserve">업그레이드 구매 -&gt; 늑대 퇴치 -&gt; 질병 -&gt; 치료 -&gt; 우유 생산 -&gt; 교배 -&gt; 재해 -&gt; 매출량 -&gt; 목장 확장 -&gt; 새로운 상인 </t>
    </r>
    <r>
      <rPr>
        <sz val="10"/>
        <color theme="1"/>
        <rFont val="맑은 고딕"/>
        <family val="3"/>
        <charset val="129"/>
        <scheme val="minor"/>
      </rPr>
      <t>순으로 퀘스트 연결 진행</t>
    </r>
    <phoneticPr fontId="1" type="noConversion"/>
  </si>
  <si>
    <t>*퀘스트 진행 내용은 임의 선정, 작성하며 수정 추가</t>
    <phoneticPr fontId="1" type="noConversion"/>
  </si>
  <si>
    <t>전체 퀘스트 플로우</t>
    <phoneticPr fontId="1" type="noConversion"/>
  </si>
  <si>
    <t>캐릭터 표정</t>
    <phoneticPr fontId="1" type="noConversion"/>
  </si>
  <si>
    <t>웃음</t>
    <phoneticPr fontId="1" type="noConversion"/>
  </si>
  <si>
    <t>표정 id</t>
    <phoneticPr fontId="1" type="noConversion"/>
  </si>
  <si>
    <t>표정 묘사</t>
    <phoneticPr fontId="1" type="noConversion"/>
  </si>
  <si>
    <t>다음 단계 도달 요구 명성치</t>
    <phoneticPr fontId="1" type="noConversion"/>
  </si>
  <si>
    <t>단계별 도달 누적 명성치</t>
    <phoneticPr fontId="1" type="noConversion"/>
  </si>
  <si>
    <t>*의도</t>
    <phoneticPr fontId="1" type="noConversion"/>
  </si>
  <si>
    <t>가축은 배가 고프면 우유를 생산하지 않는다. 가축의 먹이는 상점에서 구입 가능하나 직접 재배 할 수 있는 길을 열어놓고 있다.</t>
    <phoneticPr fontId="1" type="noConversion"/>
  </si>
  <si>
    <t>사료의 구매를 유도하고 플레이시 집중을 유도하기 위해 재배로 인해 가축이 요구로 하는 모든 사료를 충당해 줄수는 없도록 한다.</t>
    <phoneticPr fontId="1" type="noConversion"/>
  </si>
  <si>
    <t>목장 배경</t>
    <phoneticPr fontId="1" type="noConversion"/>
  </si>
  <si>
    <t>밭1</t>
    <phoneticPr fontId="1" type="noConversion"/>
  </si>
  <si>
    <t>밭2</t>
    <phoneticPr fontId="1" type="noConversion"/>
  </si>
  <si>
    <t>밭3</t>
    <phoneticPr fontId="1" type="noConversion"/>
  </si>
  <si>
    <t>밭4</t>
    <phoneticPr fontId="1" type="noConversion"/>
  </si>
  <si>
    <t>밭5</t>
  </si>
  <si>
    <t>밭6</t>
  </si>
  <si>
    <t>밭7</t>
    <phoneticPr fontId="1" type="noConversion"/>
  </si>
  <si>
    <t>밭8</t>
  </si>
  <si>
    <t>밭9</t>
  </si>
  <si>
    <t>작물의 성장 단계</t>
    <phoneticPr fontId="1" type="noConversion"/>
  </si>
  <si>
    <t>요구 사항
(아이콘)</t>
    <phoneticPr fontId="1" type="noConversion"/>
  </si>
  <si>
    <t>행동 속도
(기본)</t>
    <phoneticPr fontId="1" type="noConversion"/>
  </si>
  <si>
    <t>기본 성장 
속도(초)</t>
    <phoneticPr fontId="1" type="noConversion"/>
  </si>
  <si>
    <t>예외 처리</t>
    <phoneticPr fontId="1" type="noConversion"/>
  </si>
  <si>
    <t>수확시 비어있는 인벤토리 공간이 없으면 경고문 출력 후 [인벤토리 정리/구매] 출력</t>
    <phoneticPr fontId="1" type="noConversion"/>
  </si>
  <si>
    <t>증가 속도 (배수)</t>
    <phoneticPr fontId="1" type="noConversion"/>
  </si>
  <si>
    <t>생산량 
변화</t>
    <phoneticPr fontId="1" type="noConversion"/>
  </si>
  <si>
    <t>겨울엔 사용 못함</t>
    <phoneticPr fontId="1" type="noConversion"/>
  </si>
  <si>
    <t>씨앗에 해당되는 사료</t>
  </si>
  <si>
    <t>기본 사료+
기본 씨앗
생산량</t>
    <phoneticPr fontId="1" type="noConversion"/>
  </si>
  <si>
    <t>비료를 줄 
경우</t>
    <phoneticPr fontId="1" type="noConversion"/>
  </si>
  <si>
    <t>아이템 
코드</t>
    <phoneticPr fontId="1" type="noConversion"/>
  </si>
  <si>
    <t>생산량</t>
    <phoneticPr fontId="1" type="noConversion"/>
  </si>
  <si>
    <t>최대 생산량이 뜰 확률</t>
    <phoneticPr fontId="1" type="noConversion"/>
  </si>
  <si>
    <t>최대</t>
    <phoneticPr fontId="1" type="noConversion"/>
  </si>
  <si>
    <t>최소</t>
    <phoneticPr fontId="1" type="noConversion"/>
  </si>
  <si>
    <t>기본 비료</t>
    <phoneticPr fontId="1" type="noConversion"/>
  </si>
  <si>
    <t>항상 동일</t>
    <phoneticPr fontId="1" type="noConversion"/>
  </si>
  <si>
    <t>작물 성장과 채집</t>
    <phoneticPr fontId="1" type="noConversion"/>
  </si>
  <si>
    <t>제한 시간 강제 이동</t>
    <phoneticPr fontId="1" type="noConversion"/>
  </si>
  <si>
    <t>일정 제한된 시간 동안에만 생산할 수 있도록 하여 생산량을 강제적으로 줄이고 상점 이용을 유도</t>
    <phoneticPr fontId="1" type="noConversion"/>
  </si>
  <si>
    <t>우유 생산중 필요한 사료를 생산 할 수 있도록 자유롭게 목장과 경작지를 이동 가능하게 하여 전체 플레이 
타임의 전략적 배분 이용을 유도하고, 상점 이용 유도</t>
    <phoneticPr fontId="1" type="noConversion"/>
  </si>
  <si>
    <t>*시간 제한 이동을 기본으로 하되 자유 이동이 가능한 버전을 따로 테스트 요망</t>
    <phoneticPr fontId="1" type="noConversion"/>
  </si>
  <si>
    <t>경작지 운영 방식</t>
    <phoneticPr fontId="1" type="noConversion"/>
  </si>
  <si>
    <t>시간 제한 방식</t>
    <phoneticPr fontId="1" type="noConversion"/>
  </si>
  <si>
    <t>사료 생산 시간</t>
    <phoneticPr fontId="1" type="noConversion"/>
  </si>
  <si>
    <t>전환 과정</t>
    <phoneticPr fontId="1" type="noConversion"/>
  </si>
  <si>
    <t>사료 재배중 사료 생산 시간이 모두 소요되면 사료 생산 결과 팝업을 출력한 뒤
목장 화면으로 이동한다.</t>
    <phoneticPr fontId="1" type="noConversion"/>
  </si>
  <si>
    <t>60초가 지나기 전 이미 심어진 경작물이 있을 경우 해당 경작물을 모두 수확하고
난 뒤 생산 결과 팝업을 출력한다. 60초가 넘은 시점에서는 씨앗은 심지 못한다.</t>
    <phoneticPr fontId="1" type="noConversion"/>
  </si>
  <si>
    <t>자유 이동 방식</t>
    <phoneticPr fontId="1" type="noConversion"/>
  </si>
  <si>
    <t>우유 생산하는 과정에서 지정된 아이콘을 선택하게 되면 즉시 경작지로 이동한다.</t>
    <phoneticPr fontId="1" type="noConversion"/>
  </si>
  <si>
    <t>생산중 정지</t>
    <phoneticPr fontId="1" type="noConversion"/>
  </si>
  <si>
    <t>우유 생산중 경작지로 이동하게 되면 우유 생산 단계가 정지 상태로 유지되며,
반대로 경작지에서 우유 생산으로 이동하면 경작지가 정지 상태로 유지된다.</t>
    <phoneticPr fontId="1" type="noConversion"/>
  </si>
  <si>
    <t>운영하는 시간의 흐름</t>
    <phoneticPr fontId="1" type="noConversion"/>
  </si>
  <si>
    <t>경작지에서 사료를 재배하는 시간은 우유 생산 제한 시간에 포함된다.
경작지에서 생산 시간을 모두 소요했을 경우 상인이 그대로 방문한다.</t>
    <phoneticPr fontId="1" type="noConversion"/>
  </si>
  <si>
    <t>상인이 올 경우 우유 생산 진행 및 경작지 상태 모두 일시 정지 상태로 유지된다.</t>
    <phoneticPr fontId="1" type="noConversion"/>
  </si>
  <si>
    <t>-</t>
    <phoneticPr fontId="1" type="noConversion"/>
  </si>
  <si>
    <t>-&gt;시간 변환</t>
    <phoneticPr fontId="1" type="noConversion"/>
  </si>
  <si>
    <t>비고</t>
    <phoneticPr fontId="1" type="noConversion"/>
  </si>
  <si>
    <t>1차 만렙 제한</t>
    <phoneticPr fontId="1" type="noConversion"/>
  </si>
  <si>
    <t>계절별 게임 
패러미터 값 변화</t>
    <phoneticPr fontId="1" type="noConversion"/>
  </si>
  <si>
    <t>계절 특징 및 계절 이동</t>
    <phoneticPr fontId="1" type="noConversion"/>
  </si>
  <si>
    <t>우유 채집</t>
    <phoneticPr fontId="1" type="noConversion"/>
  </si>
  <si>
    <t>가축 1회 터치</t>
    <phoneticPr fontId="1" type="noConversion"/>
  </si>
  <si>
    <t>우유를 채집 할 때마다 양동이에 1리터씩 늘어나며 게이지도 함께 증가한다.</t>
    <phoneticPr fontId="1" type="noConversion"/>
  </si>
  <si>
    <t>우유를 채집 할 때마다 이전 단계로 줄어든다.</t>
    <phoneticPr fontId="1" type="noConversion"/>
  </si>
  <si>
    <t>기본 착유 간격</t>
    <phoneticPr fontId="1" type="noConversion"/>
  </si>
  <si>
    <t>매 착유 시 마다 0.2초 딜레이, 딜레이 사이에는 입력 받아도 착유하지 않는다.</t>
    <phoneticPr fontId="1" type="noConversion"/>
  </si>
  <si>
    <t>양동이에 우유가 가득 찼을 경우</t>
    <phoneticPr fontId="1" type="noConversion"/>
  </si>
  <si>
    <t>양동이의 기본 크기</t>
    <phoneticPr fontId="1" type="noConversion"/>
  </si>
  <si>
    <t>가축의 변화와 생산량</t>
    <phoneticPr fontId="1" type="noConversion"/>
  </si>
  <si>
    <t>가축 마다 할당된 생산 속도의 시간이 지날 때 마다 1단계씩 단계가 상승한다.</t>
    <phoneticPr fontId="1" type="noConversion"/>
  </si>
  <si>
    <t>계절에 따라 생산 속도가 달라진다.</t>
    <phoneticPr fontId="1" type="noConversion"/>
  </si>
  <si>
    <t>가축의 단계가 0이하로 떨어질 경우 말라 죽은 것으로 처리</t>
    <phoneticPr fontId="1" type="noConversion"/>
  </si>
  <si>
    <t>가축의 단계가 13단계 이상으로 올라갈 경우 터져 죽은 것으로 처리</t>
    <phoneticPr fontId="1" type="noConversion"/>
  </si>
  <si>
    <t>예외처리</t>
    <phoneticPr fontId="1" type="noConversion"/>
  </si>
  <si>
    <t>가축이 죽더라도 데이터를 즉시 삭제하지 말고 보관할 것</t>
    <phoneticPr fontId="1" type="noConversion"/>
  </si>
  <si>
    <t>가축 기본 생산 수치</t>
    <phoneticPr fontId="1" type="noConversion"/>
  </si>
  <si>
    <t>기본 신선도</t>
    <phoneticPr fontId="1" type="noConversion"/>
  </si>
  <si>
    <t>계절에 따른 
생산량 변화</t>
    <phoneticPr fontId="1" type="noConversion"/>
  </si>
  <si>
    <t>특징</t>
    <phoneticPr fontId="1" type="noConversion"/>
  </si>
  <si>
    <t>구체적 변경값(생산 속도, 초)</t>
    <phoneticPr fontId="1" type="noConversion"/>
  </si>
  <si>
    <t>약간 빠른 생산 속도</t>
    <phoneticPr fontId="1" type="noConversion"/>
  </si>
  <si>
    <t>-0.1초</t>
    <phoneticPr fontId="1" type="noConversion"/>
  </si>
  <si>
    <t>기본 생산 속도</t>
    <phoneticPr fontId="1" type="noConversion"/>
  </si>
  <si>
    <t>0초</t>
    <phoneticPr fontId="1" type="noConversion"/>
  </si>
  <si>
    <t>가장 빠른 생산 속도</t>
    <phoneticPr fontId="1" type="noConversion"/>
  </si>
  <si>
    <t>-0.2초</t>
    <phoneticPr fontId="1" type="noConversion"/>
  </si>
  <si>
    <t>느려지는 생산 속도</t>
    <phoneticPr fontId="1" type="noConversion"/>
  </si>
  <si>
    <t>0.1초</t>
    <phoneticPr fontId="1" type="noConversion"/>
  </si>
  <si>
    <t>장비의 착용에 따른 
생산속도 변화</t>
    <phoneticPr fontId="1" type="noConversion"/>
  </si>
  <si>
    <t>장비 종류에 따라서 생산속도가 늘어나거나 줄어들 수 있으며 이는 아이템 능력치에 따라 달라진다.</t>
    <phoneticPr fontId="1" type="noConversion"/>
  </si>
  <si>
    <t>양동이에 저장되는 
우유 저장 값</t>
    <phoneticPr fontId="1" type="noConversion"/>
  </si>
  <si>
    <t>착유시 해당 가축의 신선도를 양동이 내 신선도에 더함</t>
    <phoneticPr fontId="1" type="noConversion"/>
  </si>
  <si>
    <t>착유시 채집한 리터 수를 그대로 양동이 내 리터 수에 더함</t>
    <phoneticPr fontId="1" type="noConversion"/>
  </si>
  <si>
    <t>기타</t>
    <phoneticPr fontId="1" type="noConversion"/>
  </si>
  <si>
    <t>양동이의 제한된 우유 저장 수치가 최대치에 도달 할 경우 터치해도 못짜며 캐릭터만 이동시킨다.
양동이가 가득 찼다고 말 풍선을 출력한다.</t>
    <phoneticPr fontId="1" type="noConversion"/>
  </si>
  <si>
    <t>최초 양동이의 크기는 30(리터)이다(기본 상태에서 30회 착유 가능)</t>
    <phoneticPr fontId="1" type="noConversion"/>
  </si>
  <si>
    <t>시간당 변화</t>
    <phoneticPr fontId="1" type="noConversion"/>
  </si>
  <si>
    <t>기타 요인</t>
    <phoneticPr fontId="1" type="noConversion"/>
  </si>
  <si>
    <t>가축의 죽음</t>
    <phoneticPr fontId="1" type="noConversion"/>
  </si>
  <si>
    <t>우유 탱크에 전달하는 과정에서 신선도 및 착유 횟수를 그대로 전달하여 우유 탱크 내부의 신선도와 리터 수에 더한다.</t>
    <phoneticPr fontId="1" type="noConversion"/>
  </si>
  <si>
    <t>우유 탱크 내부 
저장 수치</t>
    <phoneticPr fontId="1" type="noConversion"/>
  </si>
  <si>
    <t>저장 수량</t>
    <phoneticPr fontId="1" type="noConversion"/>
  </si>
  <si>
    <t>리터 단위로 저장</t>
    <phoneticPr fontId="1" type="noConversion"/>
  </si>
  <si>
    <t>시선도 수치를 더하여 저장</t>
    <phoneticPr fontId="1" type="noConversion"/>
  </si>
  <si>
    <t>평균 신선도(출력용)</t>
    <phoneticPr fontId="1" type="noConversion"/>
  </si>
  <si>
    <t>저장되는 신선도/저장 수량의 평균치로 유저 정보 확인용이며 소수점 단위는 버리고 출력한다.</t>
    <phoneticPr fontId="1" type="noConversion"/>
  </si>
  <si>
    <t>배럴 단위(출력용)</t>
    <phoneticPr fontId="1" type="noConversion"/>
  </si>
  <si>
    <t>신선도/30 으로 배럴 단위의 유저 정보 확인용</t>
    <phoneticPr fontId="1" type="noConversion"/>
  </si>
  <si>
    <t>우유 저장 방식</t>
    <phoneticPr fontId="1" type="noConversion"/>
  </si>
  <si>
    <t>방식</t>
    <phoneticPr fontId="1" type="noConversion"/>
  </si>
  <si>
    <t>양동이에 우유가 존재 할 때 우유 탱크를 터치하면 양동이 내의 우유를 탱크로 전달한다.</t>
    <phoneticPr fontId="1" type="noConversion"/>
  </si>
  <si>
    <t>옮기는 양</t>
    <phoneticPr fontId="1" type="noConversion"/>
  </si>
  <si>
    <t>10 리터(1회 터치당)</t>
    <phoneticPr fontId="1" type="noConversion"/>
  </si>
  <si>
    <t>양동이에 10리터 미만의 우유가 있을 경우 잔량을 모두 우유 탱크로 옮긴다.</t>
    <phoneticPr fontId="1" type="noConversion"/>
  </si>
  <si>
    <t>신선도 처리</t>
    <phoneticPr fontId="1" type="noConversion"/>
  </si>
  <si>
    <t>양동이 내 전체 신선도/수량으로 나눈 뒤 소수점을 버리고 10(혹은 10 미만의 수량을 보존 할 
경우 그 잔량 만큼)을 곱한 만큼의 신선도를 옮긴다.</t>
    <phoneticPr fontId="1" type="noConversion"/>
  </si>
  <si>
    <t>수량 처리</t>
    <phoneticPr fontId="1" type="noConversion"/>
  </si>
  <si>
    <t>양동이 내 수량을 탱크에 넣은 만큼 옮긴다.</t>
    <phoneticPr fontId="1" type="noConversion"/>
  </si>
  <si>
    <t>증가 조건</t>
    <phoneticPr fontId="1" type="noConversion"/>
  </si>
  <si>
    <t>게임상 1개월 마다 1씩 증가</t>
    <phoneticPr fontId="1" type="noConversion"/>
  </si>
  <si>
    <t>가축에게 직접 경험치 투입</t>
    <phoneticPr fontId="1" type="noConversion"/>
  </si>
  <si>
    <t>경험치 팩 획득 방안</t>
    <phoneticPr fontId="1" type="noConversion"/>
  </si>
  <si>
    <t>방법</t>
    <phoneticPr fontId="1" type="noConversion"/>
  </si>
  <si>
    <t>경험치 팩 직접 구매</t>
    <phoneticPr fontId="1" type="noConversion"/>
  </si>
  <si>
    <t>상점에서 구매 가능하며 캐시 구매 가능</t>
    <phoneticPr fontId="1" type="noConversion"/>
  </si>
  <si>
    <t>가격 및 세부 경험치 제공량은 아이템 테이블 참조</t>
    <phoneticPr fontId="1" type="noConversion"/>
  </si>
  <si>
    <t>가축 교환</t>
    <phoneticPr fontId="1" type="noConversion"/>
  </si>
  <si>
    <t>가축 판매시 경험치 교환을 통한 획득</t>
    <phoneticPr fontId="1" type="noConversion"/>
  </si>
  <si>
    <t>특정 공식에 의해 변환</t>
    <phoneticPr fontId="1" type="noConversion"/>
  </si>
  <si>
    <t>가축 레벨별 변화</t>
    <phoneticPr fontId="1" type="noConversion"/>
  </si>
  <si>
    <t>레벨 업 요구 경험치</t>
    <phoneticPr fontId="1" type="noConversion"/>
  </si>
  <si>
    <t>경험치 변환시 변환 경험치 량</t>
    <phoneticPr fontId="1" type="noConversion"/>
  </si>
  <si>
    <t>액세서리 착용 부위</t>
    <phoneticPr fontId="1" type="noConversion"/>
  </si>
  <si>
    <t>머리</t>
    <phoneticPr fontId="1" type="noConversion"/>
  </si>
  <si>
    <t>모자 형태로 아이템을 제공한다</t>
    <phoneticPr fontId="1" type="noConversion"/>
  </si>
  <si>
    <t>목걸이(종 등)형태로 아이템을 제공하며 기타 수단이 존재 할 수 있다.</t>
    <phoneticPr fontId="1" type="noConversion"/>
  </si>
  <si>
    <t>착용 처리</t>
    <phoneticPr fontId="1" type="noConversion"/>
  </si>
  <si>
    <t>가축의 액세서리는 인벤토리 - 가축 액세서리에서 착용 버튼을 통해 이루어진다.</t>
    <phoneticPr fontId="1" type="noConversion"/>
  </si>
  <si>
    <t>가축 등급에 따른 
액세서리 착용 개수</t>
    <phoneticPr fontId="1" type="noConversion"/>
  </si>
  <si>
    <t>착용 액세서리 개수 공식 : -(등급-15)/5 만큼의 개수</t>
    <phoneticPr fontId="1" type="noConversion"/>
  </si>
  <si>
    <t>장착 부위</t>
    <phoneticPr fontId="1" type="noConversion"/>
  </si>
  <si>
    <t>F (15)</t>
    <phoneticPr fontId="1" type="noConversion"/>
  </si>
  <si>
    <t>0개</t>
    <phoneticPr fontId="1" type="noConversion"/>
  </si>
  <si>
    <t>x</t>
    <phoneticPr fontId="1" type="noConversion"/>
  </si>
  <si>
    <t>E (14)</t>
    <phoneticPr fontId="1" type="noConversion"/>
  </si>
  <si>
    <t>D (13)</t>
    <phoneticPr fontId="1" type="noConversion"/>
  </si>
  <si>
    <t>C (12)</t>
    <phoneticPr fontId="1" type="noConversion"/>
  </si>
  <si>
    <t>B (11)</t>
    <phoneticPr fontId="1" type="noConversion"/>
  </si>
  <si>
    <t>A (10)</t>
    <phoneticPr fontId="1" type="noConversion"/>
  </si>
  <si>
    <t>1개</t>
    <phoneticPr fontId="1" type="noConversion"/>
  </si>
  <si>
    <t>o</t>
    <phoneticPr fontId="1" type="noConversion"/>
  </si>
  <si>
    <t>S (9)</t>
    <phoneticPr fontId="1" type="noConversion"/>
  </si>
  <si>
    <t>S+ (8)</t>
    <phoneticPr fontId="1" type="noConversion"/>
  </si>
  <si>
    <t>SS (7)</t>
    <phoneticPr fontId="1" type="noConversion"/>
  </si>
  <si>
    <t>SS+ (6)</t>
    <phoneticPr fontId="1" type="noConversion"/>
  </si>
  <si>
    <t>SSS (5)</t>
    <phoneticPr fontId="1" type="noConversion"/>
  </si>
  <si>
    <t>2개</t>
    <phoneticPr fontId="1" type="noConversion"/>
  </si>
  <si>
    <t>Super (4)</t>
    <phoneticPr fontId="1" type="noConversion"/>
  </si>
  <si>
    <t>Ultra (3)</t>
    <phoneticPr fontId="1" type="noConversion"/>
  </si>
  <si>
    <t>Super ultra (2)</t>
    <phoneticPr fontId="1" type="noConversion"/>
  </si>
  <si>
    <t>Legendary (1)</t>
    <phoneticPr fontId="1" type="noConversion"/>
  </si>
  <si>
    <t>액세서리로 인한
능력치 변환</t>
    <phoneticPr fontId="1" type="noConversion"/>
  </si>
  <si>
    <t>적용 내용</t>
    <phoneticPr fontId="1" type="noConversion"/>
  </si>
  <si>
    <t>아이템을 장착하게 되면 해당 아이템의 능력치를 가축의 능력치에 추가한다. 아이템을 해제할 경우 원본 능력치로 복구한다.</t>
    <phoneticPr fontId="1" type="noConversion"/>
  </si>
  <si>
    <t>적용 공식</t>
    <phoneticPr fontId="1" type="noConversion"/>
  </si>
  <si>
    <t>기존 능력치 + 액세서리 증가치 = 최종 능력치</t>
    <phoneticPr fontId="1" type="noConversion"/>
  </si>
  <si>
    <t>변경 능력치</t>
    <phoneticPr fontId="1" type="noConversion"/>
  </si>
  <si>
    <t>기타 능력치</t>
    <phoneticPr fontId="1" type="noConversion"/>
  </si>
  <si>
    <t>신선도와 생산량 이외의 능력치가 액세서리의 속성에 붙을 수 있으므로 해당 사항 고려하여 제작 요망</t>
    <phoneticPr fontId="1" type="noConversion"/>
  </si>
  <si>
    <t>상인 종류</t>
    <phoneticPr fontId="1" type="noConversion"/>
  </si>
  <si>
    <t>선택 가능 명성도(lv)</t>
    <phoneticPr fontId="1" type="noConversion"/>
  </si>
  <si>
    <t>선택 불가 명성도(exp)</t>
    <phoneticPr fontId="1" type="noConversion"/>
  </si>
  <si>
    <t>기본 최소 요구 신선도</t>
    <phoneticPr fontId="1" type="noConversion"/>
  </si>
  <si>
    <t>요구 수량</t>
    <phoneticPr fontId="1" type="noConversion"/>
  </si>
  <si>
    <t>요구 신선도</t>
    <phoneticPr fontId="1" type="noConversion"/>
  </si>
  <si>
    <t>배럴당 기본 요구 금액(만)</t>
    <phoneticPr fontId="1" type="noConversion"/>
  </si>
  <si>
    <t>기본 상인</t>
    <phoneticPr fontId="1" type="noConversion"/>
  </si>
  <si>
    <t>처음부터 선택</t>
    <phoneticPr fontId="1" type="noConversion"/>
  </si>
  <si>
    <t>계속 선택 가능</t>
    <phoneticPr fontId="1" type="noConversion"/>
  </si>
  <si>
    <t>3+(현재 연도- 시작 연도)+
랜덤값(0~3)</t>
    <phoneticPr fontId="1" type="noConversion"/>
  </si>
  <si>
    <t>상인 2</t>
    <phoneticPr fontId="1" type="noConversion"/>
  </si>
  <si>
    <t>상인 3</t>
  </si>
  <si>
    <t>상인 4</t>
  </si>
  <si>
    <t>상인 5</t>
  </si>
  <si>
    <t>상인 6</t>
  </si>
  <si>
    <t>상인 7</t>
  </si>
  <si>
    <t>구매후 선택 가능</t>
    <phoneticPr fontId="1" type="noConversion"/>
  </si>
  <si>
    <t>랜덤</t>
    <phoneticPr fontId="1" type="noConversion"/>
  </si>
  <si>
    <t>선택 가능</t>
    <phoneticPr fontId="1" type="noConversion"/>
  </si>
  <si>
    <t>상인은 일정 명성도(레벨)에 도달 하게 되면 선택 할 수 있다.</t>
    <phoneticPr fontId="1" type="noConversion"/>
  </si>
  <si>
    <t>선택 불가</t>
    <phoneticPr fontId="1" type="noConversion"/>
  </si>
  <si>
    <t>명성도가 떨어지게 되면 선택 할 수 없으며, 이전에 명성도가 높아서 선택 가능했던 상인이라도 명성도가 떨어지면 선택 할 수 없다.</t>
    <phoneticPr fontId="1" type="noConversion"/>
  </si>
  <si>
    <t>캐쉬 상인</t>
    <phoneticPr fontId="1" type="noConversion"/>
  </si>
  <si>
    <t>안정적으로 보상을 지급하는 캐쉬 상인이 존재한다. 언제나 선택할 수가 있다.</t>
    <phoneticPr fontId="1" type="noConversion"/>
  </si>
  <si>
    <t>신선도</t>
    <phoneticPr fontId="1" type="noConversion"/>
  </si>
  <si>
    <t>상인이 요구하는 신선도는 선택한 상인의 최소 요구 신선도 밑으로는 보내주지 않는다.
공식에 따라 변화한다.</t>
    <phoneticPr fontId="1" type="noConversion"/>
  </si>
  <si>
    <t>수량</t>
    <phoneticPr fontId="1" type="noConversion"/>
  </si>
  <si>
    <t>매년 마다 일정 수량이 증가한다. 공식에 따라 변화한다.</t>
    <phoneticPr fontId="1" type="noConversion"/>
  </si>
  <si>
    <t>조건</t>
    <phoneticPr fontId="1" type="noConversion"/>
  </si>
  <si>
    <t>세부 설명</t>
    <phoneticPr fontId="1" type="noConversion"/>
  </si>
  <si>
    <t>거래시 금액</t>
    <phoneticPr fontId="1" type="noConversion"/>
  </si>
  <si>
    <t>원유 보유량</t>
    <phoneticPr fontId="1" type="noConversion"/>
  </si>
  <si>
    <t>명성도</t>
    <phoneticPr fontId="1" type="noConversion"/>
  </si>
  <si>
    <t>연속 거래 카운트</t>
    <phoneticPr fontId="1" type="noConversion"/>
  </si>
  <si>
    <t>요구 사항 충족</t>
    <phoneticPr fontId="1" type="noConversion"/>
  </si>
  <si>
    <t>신선도와 수량 모두 상인 
요구 수치에 만족</t>
    <phoneticPr fontId="1" type="noConversion"/>
  </si>
  <si>
    <t>판매 배럴*상인 제공 제시 단가</t>
    <phoneticPr fontId="1" type="noConversion"/>
  </si>
  <si>
    <t>판매량만큼 현재 보유량에서 뺀다.</t>
    <phoneticPr fontId="1" type="noConversion"/>
  </si>
  <si>
    <t>5추가</t>
    <phoneticPr fontId="1" type="noConversion"/>
  </si>
  <si>
    <t>1 추가</t>
    <phoneticPr fontId="1" type="noConversion"/>
  </si>
  <si>
    <t>요구 사항 불충족</t>
    <phoneticPr fontId="1" type="noConversion"/>
  </si>
  <si>
    <t>신선도 혹은 수량중 하나가 
상인 요구 수치보다 떨어짐</t>
    <phoneticPr fontId="1" type="noConversion"/>
  </si>
  <si>
    <t>판매 배럴*상인 제공 제시 단가 / 2</t>
    <phoneticPr fontId="1" type="noConversion"/>
  </si>
  <si>
    <t>판매량만큼 현재 보유량에서 뺀다.</t>
  </si>
  <si>
    <t>신선도만 부족 : 15감소
수량만 부족 : 15감소
신선도와 수량 모두 부족 : 30감소</t>
    <phoneticPr fontId="1" type="noConversion"/>
  </si>
  <si>
    <t>거래 거절</t>
    <phoneticPr fontId="1" type="noConversion"/>
  </si>
  <si>
    <t>플레이어가 그냥 거래를 취소함</t>
    <phoneticPr fontId="1" type="noConversion"/>
  </si>
  <si>
    <t>없음</t>
    <phoneticPr fontId="1" type="noConversion"/>
  </si>
  <si>
    <t>30감소</t>
    <phoneticPr fontId="1" type="noConversion"/>
  </si>
  <si>
    <t>거래시 특별 이벤트</t>
    <phoneticPr fontId="1" type="noConversion"/>
  </si>
  <si>
    <t>내용</t>
    <phoneticPr fontId="1" type="noConversion"/>
  </si>
  <si>
    <t>세부</t>
    <phoneticPr fontId="1" type="noConversion"/>
  </si>
  <si>
    <t>보상</t>
    <phoneticPr fontId="1" type="noConversion"/>
  </si>
  <si>
    <t>게임머니</t>
    <phoneticPr fontId="1" type="noConversion"/>
  </si>
  <si>
    <t>아이템</t>
    <phoneticPr fontId="1" type="noConversion"/>
  </si>
  <si>
    <t>연속 거래 성공 보상</t>
    <phoneticPr fontId="1" type="noConversion"/>
  </si>
  <si>
    <t>6회 이상 연속으로 상인 만족</t>
    <phoneticPr fontId="1" type="noConversion"/>
  </si>
  <si>
    <t xml:space="preserve">연속 거래 카운트가 6일때 감사패 형태로 전달되고, 상금이 수여됨
연속 거래 카운트는 수상후 초기화 된다.
</t>
    <phoneticPr fontId="1" type="noConversion"/>
  </si>
  <si>
    <t>(연속 거래 도달 횟수
+1)*100 (만원)</t>
    <phoneticPr fontId="1" type="noConversion"/>
  </si>
  <si>
    <t>플레이어 레벨*2</t>
    <phoneticPr fontId="1" type="noConversion"/>
  </si>
  <si>
    <t>상인 만족 보너스</t>
    <phoneticPr fontId="1" type="noConversion"/>
  </si>
  <si>
    <t>신선도와 수량을 일정 수치 
이상 초과하여 판매</t>
    <phoneticPr fontId="1" type="noConversion"/>
  </si>
  <si>
    <t>거래를 6회 이상 진행하고 있을 때, 상인의 요구 조건 수치보다 25%만큼
더 높은 수량과 신선도를 상인에게 판매 했을 때 지급
현재 게임 진행도보다 낮은 수준의 상인과 거래했을 경우 조건이 만족되지 않는다.</t>
    <phoneticPr fontId="1" type="noConversion"/>
  </si>
  <si>
    <t>임의의 확률 테이블 내에서 선정하여 지급</t>
    <phoneticPr fontId="1" type="noConversion"/>
  </si>
  <si>
    <t>상인 만족 거래 
보너스 구조</t>
    <phoneticPr fontId="1" type="noConversion"/>
  </si>
  <si>
    <t>기본 조건</t>
    <phoneticPr fontId="1" type="noConversion"/>
  </si>
  <si>
    <t>6회 이상(6달)게임을 진행하여야 하며, 자신이 소모한 금액이나 보유 아이템의 등급(성능) 수준 그리고 거래 상인의 단계에 따라 달라진다.</t>
    <phoneticPr fontId="1" type="noConversion"/>
  </si>
  <si>
    <t>등급에 따른 가산점</t>
    <phoneticPr fontId="1" type="noConversion"/>
  </si>
  <si>
    <t>금액에 따른 가산점</t>
    <phoneticPr fontId="1" type="noConversion"/>
  </si>
  <si>
    <t>0원 소모(처음)</t>
    <phoneticPr fontId="1" type="noConversion"/>
  </si>
  <si>
    <t>아이템 보유 등급에 
따른 가산점
(보유한 목장 시설과 
개인 장비의 평균 등급)</t>
    <phoneticPr fontId="1" type="noConversion"/>
  </si>
  <si>
    <t>기본 아이템(처음)</t>
    <phoneticPr fontId="1" type="noConversion"/>
  </si>
  <si>
    <t>보상 최종 점수 구조</t>
    <phoneticPr fontId="1" type="noConversion"/>
  </si>
  <si>
    <t>보상 목록</t>
    <phoneticPr fontId="1" type="noConversion"/>
  </si>
  <si>
    <t>가산점 범위</t>
    <phoneticPr fontId="1" type="noConversion"/>
  </si>
  <si>
    <t>확률(%)</t>
    <phoneticPr fontId="1" type="noConversion"/>
  </si>
  <si>
    <t>게임머니 10만</t>
    <phoneticPr fontId="1" type="noConversion"/>
  </si>
  <si>
    <t>게임머니 25만</t>
    <phoneticPr fontId="1" type="noConversion"/>
  </si>
  <si>
    <t>게임머니 50만</t>
    <phoneticPr fontId="1" type="noConversion"/>
  </si>
  <si>
    <t>초급 소모성 아이템 소량</t>
    <phoneticPr fontId="1" type="noConversion"/>
  </si>
  <si>
    <t>중급 소모성 아이템 소량</t>
    <phoneticPr fontId="1" type="noConversion"/>
  </si>
  <si>
    <t>고급 소모성 아이템 소량</t>
    <phoneticPr fontId="1" type="noConversion"/>
  </si>
  <si>
    <t>0으초 초기화</t>
    <phoneticPr fontId="1" type="noConversion"/>
  </si>
  <si>
    <t>0으로 초기화</t>
    <phoneticPr fontId="1" type="noConversion"/>
  </si>
  <si>
    <t>아이템 보상 구조</t>
    <phoneticPr fontId="1" type="noConversion"/>
  </si>
  <si>
    <t>거래 진행</t>
    <phoneticPr fontId="1" type="noConversion"/>
  </si>
  <si>
    <t>상인의 요구</t>
    <phoneticPr fontId="1" type="noConversion"/>
  </si>
  <si>
    <t>상인 선택</t>
    <phoneticPr fontId="1" type="noConversion"/>
  </si>
  <si>
    <t>상인 종류</t>
    <phoneticPr fontId="1" type="noConversion"/>
  </si>
  <si>
    <t>예시</t>
    <phoneticPr fontId="1" type="noConversion"/>
  </si>
  <si>
    <t>장착중인 사료가 
존재하지 않을 때</t>
    <phoneticPr fontId="1" type="noConversion"/>
  </si>
  <si>
    <t>가축의 내부 수치에 따라 사료의 먹이 수치가 0 미만에 
도달하면 사료 요구 아이콘이 출력된다.</t>
    <phoneticPr fontId="1" type="noConversion"/>
  </si>
  <si>
    <t>가축에게 배치된 사료의 먹이 수치가 0으로 떨어지고 사료 요구 아이콘이 존재하는 상태에서 가축이 13번 우유를 생산하는 시간이 지난 뒤에도 사료가 공급되지 않으면 가축이 굶어 죽는다.</t>
    <phoneticPr fontId="1" type="noConversion"/>
  </si>
  <si>
    <t>가축의 사료아이콘을 터치 할 때마다 1개씩 소모되며, 해당 가축에게 
사료 및 사료 먹이 수치를 20으로 올려준다.</t>
    <phoneticPr fontId="1" type="noConversion"/>
  </si>
  <si>
    <t>사료가 없을 경우 게임을 정지시킨 뒤 사료 구매 / 사료 장비 / 생산 종료
선택 버튼이 포함된 팝업 메뉴(오른쪽 참조)를 출력</t>
    <phoneticPr fontId="1" type="noConversion"/>
  </si>
  <si>
    <t>사료 명</t>
    <phoneticPr fontId="1" type="noConversion"/>
  </si>
  <si>
    <t>생산속도(시간)</t>
    <phoneticPr fontId="1" type="noConversion"/>
  </si>
  <si>
    <t>신선도</t>
    <phoneticPr fontId="1" type="noConversion"/>
  </si>
  <si>
    <t>아이템 획득률</t>
    <phoneticPr fontId="1" type="noConversion"/>
  </si>
  <si>
    <t>05월 29일</t>
    <phoneticPr fontId="1" type="noConversion"/>
  </si>
  <si>
    <t>전반적 내용 수정 : 시트 앞으로 부터 "사료" 시트까지 내용 일부 변경 및 내용 정렬</t>
    <phoneticPr fontId="1" type="noConversion"/>
  </si>
  <si>
    <t>"명성도"시트 추가 (내용은 없음)</t>
    <phoneticPr fontId="1" type="noConversion"/>
  </si>
  <si>
    <t>사료 생산 중 
아이템 획득</t>
    <phoneticPr fontId="1" type="noConversion"/>
  </si>
  <si>
    <t>작물 재배시 아이템 
획득 연출/과정</t>
    <phoneticPr fontId="1" type="noConversion"/>
  </si>
  <si>
    <t>아이템 등장시 종류별 
아이템 획득 확률</t>
    <phoneticPr fontId="1" type="noConversion"/>
  </si>
  <si>
    <t>우유 생산 중 
아이템 획득</t>
    <phoneticPr fontId="1" type="noConversion"/>
  </si>
  <si>
    <t>우유 생산시 아이템 
획득 연출/과정</t>
    <phoneticPr fontId="1" type="noConversion"/>
  </si>
  <si>
    <t>아이템 등장 및
획득 연출</t>
    <phoneticPr fontId="1" type="noConversion"/>
  </si>
  <si>
    <t>아이템 획득 내용</t>
    <phoneticPr fontId="1" type="noConversion"/>
  </si>
  <si>
    <t>아이템 등장 연출</t>
    <phoneticPr fontId="1" type="noConversion"/>
  </si>
  <si>
    <t>경작지</t>
    <phoneticPr fontId="1" type="noConversion"/>
  </si>
  <si>
    <t>우유 생산</t>
    <phoneticPr fontId="1" type="noConversion"/>
  </si>
  <si>
    <t>기본 아이템 등장 확률</t>
    <phoneticPr fontId="1" type="noConversion"/>
  </si>
  <si>
    <t>공통</t>
    <phoneticPr fontId="1" type="noConversion"/>
  </si>
  <si>
    <t>가격</t>
    <phoneticPr fontId="1" type="noConversion"/>
  </si>
  <si>
    <t>룰렛을 사용 할 수
있는 화폐 단위</t>
    <phoneticPr fontId="1" type="noConversion"/>
  </si>
  <si>
    <t>플레이어 명성치에 
따른 아이템 도표</t>
    <phoneticPr fontId="1" type="noConversion"/>
  </si>
  <si>
    <t>명성도(lv)</t>
    <phoneticPr fontId="1" type="noConversion"/>
  </si>
  <si>
    <t>액세서리 
룰렛</t>
    <phoneticPr fontId="1" type="noConversion"/>
  </si>
  <si>
    <t>액세서리
룰렛</t>
    <phoneticPr fontId="1" type="noConversion"/>
  </si>
  <si>
    <t>대표 가축 설정
개요</t>
    <phoneticPr fontId="1" type="noConversion"/>
  </si>
  <si>
    <t>교배와 가축 관리 
화면간 이동</t>
    <phoneticPr fontId="1" type="noConversion"/>
  </si>
  <si>
    <t>← 가축 관리 화면에서 대표 가축 설정</t>
    <phoneticPr fontId="1" type="noConversion"/>
  </si>
  <si>
    <t>← 대표 가축을 해제</t>
    <phoneticPr fontId="1" type="noConversion"/>
  </si>
  <si>
    <t>← 대표 가축을 다른 가축으로 바로 교체</t>
    <phoneticPr fontId="1" type="noConversion"/>
  </si>
  <si>
    <t>교배 성공 확률 및
 요구 자원</t>
    <phoneticPr fontId="1" type="noConversion"/>
  </si>
  <si>
    <t>동일 등급 교배시
성공 확률(%)</t>
    <phoneticPr fontId="1" type="noConversion"/>
  </si>
  <si>
    <t>필요 게임 머니</t>
    <phoneticPr fontId="1" type="noConversion"/>
  </si>
  <si>
    <t>필요 교배 티켓(하트)</t>
    <phoneticPr fontId="1" type="noConversion"/>
  </si>
  <si>
    <t>동종 교배용 일반 연출 진행(하트가 올라오는 연출 활용)</t>
    <phoneticPr fontId="1" type="noConversion"/>
  </si>
  <si>
    <t>0(기본 가축 상태)</t>
    <phoneticPr fontId="1" type="noConversion"/>
  </si>
  <si>
    <t>아랫 단계가 없을 경우 아무것도 지급 안함</t>
  </si>
  <si>
    <t>아랫 단계가 없을 경우 아무것도 지급 안함</t>
    <phoneticPr fontId="1" type="noConversion"/>
  </si>
  <si>
    <t>24시간이 지나면 누적 목록 초기화, 다시 진행 가능
누적 횟수에 도달한 1회만 각 보상을 받을 수 있다.</t>
    <phoneticPr fontId="1" type="noConversion"/>
  </si>
  <si>
    <t>질병에 걸리게 되면 가축에게 질병 마크가 출력된다.
가축에게 녹색 필터 및 중독 마크(가축 좌측 상단)</t>
    <phoneticPr fontId="1" type="noConversion"/>
  </si>
  <si>
    <t>부상에 걸리게 되면 가축에게 부상 마크가 출력된다.
가축에게 붉은색 필터 및 부상 마크(가축 좌측 상단)</t>
    <phoneticPr fontId="1" type="noConversion"/>
  </si>
  <si>
    <t>패널티</t>
    <phoneticPr fontId="1" type="noConversion"/>
  </si>
  <si>
    <t>질병 혹은 부상에 걸리게 되면 치료 수치가 등급에 따라 일정 수준으로 초기화된다.</t>
    <phoneticPr fontId="1" type="noConversion"/>
  </si>
  <si>
    <t>치료제 마다 치료 요구 수치를 채워주는 양이 다르다.</t>
    <phoneticPr fontId="1" type="noConversion"/>
  </si>
  <si>
    <t>Ex
SSS등급 가축이 질병/부상에 걸릴 경우 120의 치료 수치를 요구하며, 
이 상태에서 특수 치료제를 사용하면 80만큼의 치료수치가 회복되어 40이 남게 된다.
남은 40을 다른 치료제를 사용하여 0이하의 값으로 만들게 되면 회복된 것으로 처리한다.</t>
    <phoneticPr fontId="1" type="noConversion"/>
  </si>
  <si>
    <t>치료제별 효과</t>
    <phoneticPr fontId="1" type="noConversion"/>
  </si>
  <si>
    <t>치료 요구 수치</t>
    <phoneticPr fontId="1" type="noConversion"/>
  </si>
  <si>
    <t>질병과 부상 상태</t>
    <phoneticPr fontId="1" type="noConversion"/>
  </si>
  <si>
    <t>가축에게 피해를 
주는 요인</t>
    <phoneticPr fontId="1" type="noConversion"/>
  </si>
  <si>
    <t>각 가축은 질병 혹은 부상에 대한 내성 수치를 가지고 있다.
추가적으로 현재 진행중인 게임상 시간의 계절에 따라서 부상 혹은 질병에 걸릴 확률이 약간 변동한다.
내성에 대한 수치 적용은 아래와 같다.</t>
    <phoneticPr fontId="1" type="noConversion"/>
  </si>
  <si>
    <t>가축의 질병/부상 
내성과 계절</t>
    <phoneticPr fontId="1" type="noConversion"/>
  </si>
  <si>
    <t>대체 수량 처리</t>
    <phoneticPr fontId="1" type="noConversion"/>
  </si>
  <si>
    <t>플레이어의 신선도가 부족할 경우 원유 수량을 
추가로 거래 판매하여 신선도 부족으로 
일어나는 불만족 거래를 차단 할 수 있다.</t>
    <phoneticPr fontId="1" type="noConversion"/>
  </si>
  <si>
    <t>원유 제공량</t>
    <phoneticPr fontId="1" type="noConversion"/>
  </si>
  <si>
    <r>
      <t>((</t>
    </r>
    <r>
      <rPr>
        <b/>
        <sz val="10"/>
        <color theme="1"/>
        <rFont val="맑은 고딕"/>
        <family val="3"/>
        <charset val="129"/>
        <scheme val="minor"/>
      </rPr>
      <t>상인의 요구 신선도</t>
    </r>
    <r>
      <rPr>
        <sz val="10"/>
        <color theme="1"/>
        <rFont val="맑은 고딕"/>
        <family val="3"/>
        <charset val="129"/>
        <scheme val="minor"/>
      </rPr>
      <t xml:space="preserve"> - </t>
    </r>
    <r>
      <rPr>
        <b/>
        <sz val="10"/>
        <color theme="1"/>
        <rFont val="맑은 고딕"/>
        <family val="3"/>
        <charset val="129"/>
        <scheme val="minor"/>
      </rPr>
      <t>플레이어의 보유 신선도)</t>
    </r>
    <r>
      <rPr>
        <sz val="10"/>
        <color theme="1"/>
        <rFont val="맑은 고딕"/>
        <family val="3"/>
        <charset val="129"/>
        <scheme val="minor"/>
      </rPr>
      <t xml:space="preserve">/5+1)*2 
= </t>
    </r>
    <r>
      <rPr>
        <b/>
        <sz val="10"/>
        <color rgb="FFFF0000"/>
        <rFont val="맑은 고딕"/>
        <family val="3"/>
        <charset val="129"/>
        <scheme val="minor"/>
      </rPr>
      <t xml:space="preserve">추가 제공 원유량
</t>
    </r>
    <r>
      <rPr>
        <b/>
        <sz val="10"/>
        <color rgb="FF00B050"/>
        <rFont val="맑은 고딕"/>
        <family val="3"/>
        <charset val="129"/>
        <scheme val="minor"/>
      </rPr>
      <t xml:space="preserve">플레이어가 보유한 원유량이 
</t>
    </r>
    <r>
      <rPr>
        <b/>
        <sz val="10"/>
        <color rgb="FFFF0000"/>
        <rFont val="맑은 고딕"/>
        <family val="3"/>
        <charset val="129"/>
        <scheme val="minor"/>
      </rPr>
      <t>(추가 제공 원유량 + 상인의 기본 원유량)</t>
    </r>
    <r>
      <rPr>
        <b/>
        <sz val="10"/>
        <color rgb="FF00B050"/>
        <rFont val="맑은 고딕"/>
        <family val="3"/>
        <charset val="129"/>
        <scheme val="minor"/>
      </rPr>
      <t xml:space="preserve">
보다 크면 신선도를 채우는 것으로 처리된다.</t>
    </r>
    <phoneticPr fontId="1" type="noConversion"/>
  </si>
  <si>
    <r>
      <t xml:space="preserve">거래 금액은 </t>
    </r>
    <r>
      <rPr>
        <b/>
        <sz val="10"/>
        <color theme="1"/>
        <rFont val="맑은 고딕"/>
        <family val="3"/>
        <charset val="129"/>
        <scheme val="minor"/>
      </rPr>
      <t>요구 사항 충족시와 동일</t>
    </r>
    <r>
      <rPr>
        <sz val="10"/>
        <color theme="1"/>
        <rFont val="맑은 고딕"/>
        <family val="3"/>
        <charset val="129"/>
        <scheme val="minor"/>
      </rPr>
      <t xml:space="preserve">하게 처리하며 
</t>
    </r>
    <r>
      <rPr>
        <b/>
        <sz val="10"/>
        <color theme="1"/>
        <rFont val="맑은 고딕"/>
        <family val="3"/>
        <charset val="129"/>
        <scheme val="minor"/>
      </rPr>
      <t>보유량은 판매량 만큼 뺀다</t>
    </r>
    <r>
      <rPr>
        <sz val="10"/>
        <color theme="1"/>
        <rFont val="맑은 고딕"/>
        <family val="3"/>
        <charset val="129"/>
        <scheme val="minor"/>
      </rPr>
      <t xml:space="preserve">.
</t>
    </r>
    <r>
      <rPr>
        <b/>
        <sz val="10"/>
        <color theme="1"/>
        <rFont val="맑은 고딕"/>
        <family val="3"/>
        <charset val="129"/>
        <scheme val="minor"/>
      </rPr>
      <t>연속 거래 카운트는 정상적</t>
    </r>
    <r>
      <rPr>
        <sz val="10"/>
        <color theme="1"/>
        <rFont val="맑은 고딕"/>
        <family val="3"/>
        <charset val="129"/>
        <scheme val="minor"/>
      </rPr>
      <t xml:space="preserve">으로 올라가며 
</t>
    </r>
    <r>
      <rPr>
        <b/>
        <sz val="10"/>
        <color theme="1"/>
        <rFont val="맑은 고딕"/>
        <family val="3"/>
        <charset val="129"/>
        <scheme val="minor"/>
      </rPr>
      <t>명성도도 정상으로 지급</t>
    </r>
    <r>
      <rPr>
        <sz val="10"/>
        <color theme="1"/>
        <rFont val="맑은 고딕"/>
        <family val="3"/>
        <charset val="129"/>
        <scheme val="minor"/>
      </rPr>
      <t>된다.</t>
    </r>
    <phoneticPr fontId="1" type="noConversion"/>
  </si>
  <si>
    <t>질병 혹은 재해 
이벤트로 발생되는 
가축 피해</t>
    <phoneticPr fontId="1" type="noConversion"/>
  </si>
  <si>
    <t>겨울 혹은 여름에 
이벤트가 발생하는 빈도</t>
    <phoneticPr fontId="1" type="noConversion"/>
  </si>
  <si>
    <t>재해/혹은 대형 질병 이벤트는 각 계절마다 1번씩 일어날 수 있으며, 일어나면 그 계절에는 더 이상 일어나지 않는다.</t>
    <phoneticPr fontId="1" type="noConversion"/>
  </si>
  <si>
    <t>첫째 달, 둘째 달에 재해가 일어나지 않더라도 여전히 세번째 달까지는 일어날 확률이 존재한다.</t>
  </si>
  <si>
    <t>발생될 가능성이 존재하긴 하나 해당 계절 동안 아무런 일 없이 무사히 넘어갈 수도 있다.</t>
    <phoneticPr fontId="1" type="noConversion"/>
  </si>
  <si>
    <t>첫번째 여름 달에 이벤트가 발생하게 되면 그해 나머지 
여름 동안에는 질병(혹은 재해) 이벤트가 발생하지 않는다.</t>
    <phoneticPr fontId="1" type="noConversion"/>
  </si>
  <si>
    <t>정리</t>
    <phoneticPr fontId="1" type="noConversion"/>
  </si>
  <si>
    <t>질병 혹은 부상으로 인한 
가축의 죽음</t>
    <phoneticPr fontId="1" type="noConversion"/>
  </si>
  <si>
    <r>
      <t xml:space="preserve">질병 혹은 부상을 입은 가축은 일정 시간이 지나면 죽게 된다. 사망 확률의 계산은 </t>
    </r>
    <r>
      <rPr>
        <b/>
        <sz val="10"/>
        <color theme="1"/>
        <rFont val="맑은 고딕"/>
        <family val="3"/>
        <charset val="129"/>
        <scheme val="minor"/>
      </rPr>
      <t>다음달에 들어가기 전 미리 처리</t>
    </r>
    <r>
      <rPr>
        <sz val="10"/>
        <color theme="1"/>
        <rFont val="맑은 고딕"/>
        <family val="3"/>
        <charset val="129"/>
        <scheme val="minor"/>
      </rPr>
      <t>해둔다.</t>
    </r>
    <phoneticPr fontId="1" type="noConversion"/>
  </si>
  <si>
    <t>질병 발병 후 경과시간</t>
    <phoneticPr fontId="1" type="noConversion"/>
  </si>
  <si>
    <t>2개월 째</t>
    <phoneticPr fontId="1" type="noConversion"/>
  </si>
  <si>
    <t>1개월 째</t>
    <phoneticPr fontId="1" type="noConversion"/>
  </si>
  <si>
    <t>3개월 째</t>
  </si>
  <si>
    <t>4개월 째</t>
  </si>
  <si>
    <t>5개월 째</t>
  </si>
  <si>
    <t>죽을 확률</t>
    <phoneticPr fontId="1" type="noConversion"/>
  </si>
  <si>
    <t>가축 폐사 위험 알림</t>
    <phoneticPr fontId="1" type="noConversion"/>
  </si>
  <si>
    <t>부상 상태에서의
해골 마크</t>
    <phoneticPr fontId="1" type="noConversion"/>
  </si>
  <si>
    <t>질병 상태에서의
해골 마크</t>
    <phoneticPr fontId="1" type="noConversion"/>
  </si>
  <si>
    <t>질병 혹은 부상을 입어 2개월 동안 아무런 조치가 취해지지 않은 가축은 다음과 같은 해골 마크를 출력한다.</t>
    <phoneticPr fontId="1" type="noConversion"/>
  </si>
  <si>
    <t>회복 방안</t>
    <phoneticPr fontId="1" type="noConversion"/>
  </si>
  <si>
    <t>치료제를 사용하여 치료 요구 수치를 완전히 0으로 만들어야 완전 회복되며 완전 회복되지 않은 상태에서
가축은 예정대로 죽게 된다.</t>
    <phoneticPr fontId="1" type="noConversion"/>
  </si>
  <si>
    <t>우유 탱크</t>
    <phoneticPr fontId="1" type="noConversion"/>
  </si>
  <si>
    <t>저온보관 시설</t>
    <phoneticPr fontId="1" type="noConversion"/>
  </si>
  <si>
    <t>사료기</t>
    <phoneticPr fontId="1" type="noConversion"/>
  </si>
  <si>
    <t>탱크 내 신선도 향상</t>
    <phoneticPr fontId="1" type="noConversion"/>
  </si>
  <si>
    <t>탱크 내 저장량 향상</t>
    <phoneticPr fontId="1" type="noConversion"/>
  </si>
  <si>
    <t>가축들의 우유 생산량 속도 증가</t>
    <phoneticPr fontId="1" type="noConversion"/>
  </si>
  <si>
    <t>냉방 시설</t>
    <phoneticPr fontId="1" type="noConversion"/>
  </si>
  <si>
    <t>난방 시설</t>
    <phoneticPr fontId="1" type="noConversion"/>
  </si>
  <si>
    <t>정화 시설</t>
    <phoneticPr fontId="1" type="noConversion"/>
  </si>
  <si>
    <t>질병 방지</t>
    <phoneticPr fontId="1" type="noConversion"/>
  </si>
  <si>
    <t>겨울 재해 방지</t>
    <phoneticPr fontId="1" type="noConversion"/>
  </si>
  <si>
    <t>여름 재해 방지</t>
    <phoneticPr fontId="1" type="noConversion"/>
  </si>
  <si>
    <t>목장에 존재하는 설비들은 업그레이드가 가능하다.
단계를 향상 시킬 때마다 성능이 일정량 상승한다.</t>
    <phoneticPr fontId="1" type="noConversion"/>
  </si>
  <si>
    <t>종류</t>
    <phoneticPr fontId="1" type="noConversion"/>
  </si>
  <si>
    <t>업그레이드 시 늘어나는 내역</t>
    <phoneticPr fontId="1" type="noConversion"/>
  </si>
  <si>
    <t>비고</t>
    <phoneticPr fontId="1" type="noConversion"/>
  </si>
  <si>
    <t>레벨 1 상태로 제공(보유 중인 것으로 표기)</t>
    <phoneticPr fontId="1" type="noConversion"/>
  </si>
  <si>
    <t>레벨 0 상태로 제공(미 보유 표기)</t>
    <phoneticPr fontId="1" type="noConversion"/>
  </si>
  <si>
    <t>우유 탱크</t>
    <phoneticPr fontId="1" type="noConversion"/>
  </si>
  <si>
    <t>저온 보관 시설</t>
    <phoneticPr fontId="1" type="noConversion"/>
  </si>
  <si>
    <t>사료기</t>
    <phoneticPr fontId="1" type="noConversion"/>
  </si>
  <si>
    <t>냉방 시설</t>
    <phoneticPr fontId="1" type="noConversion"/>
  </si>
  <si>
    <t>난방 시설</t>
    <phoneticPr fontId="1" type="noConversion"/>
  </si>
  <si>
    <t>정화 시설</t>
    <phoneticPr fontId="1" type="noConversion"/>
  </si>
  <si>
    <t>우유 저장량 증가</t>
    <phoneticPr fontId="1" type="noConversion"/>
  </si>
  <si>
    <t>보관 신선도 증가</t>
    <phoneticPr fontId="1" type="noConversion"/>
  </si>
  <si>
    <t>생산 속도 향상</t>
    <phoneticPr fontId="1" type="noConversion"/>
  </si>
  <si>
    <t>여름 재해
확률 감소</t>
    <phoneticPr fontId="1" type="noConversion"/>
  </si>
  <si>
    <t>겨울 재해
확률 감소</t>
    <phoneticPr fontId="1" type="noConversion"/>
  </si>
  <si>
    <t>질병 확률 감소</t>
    <phoneticPr fontId="1" type="noConversion"/>
  </si>
  <si>
    <t>가격 증가</t>
    <phoneticPr fontId="1" type="noConversion"/>
  </si>
  <si>
    <t>성능 향상</t>
    <phoneticPr fontId="1" type="noConversion"/>
  </si>
  <si>
    <t>기본 레벨 1 시설 시작</t>
    <phoneticPr fontId="1" type="noConversion"/>
  </si>
  <si>
    <t>캐시 향상</t>
    <phoneticPr fontId="1" type="noConversion"/>
  </si>
  <si>
    <t>매 업그레이드 시 마다 캐시를 통해 향상을 한번 더 할 수 있다.</t>
    <phoneticPr fontId="1" type="noConversion"/>
  </si>
  <si>
    <t>캐시 가격</t>
    <phoneticPr fontId="1" type="noConversion"/>
  </si>
  <si>
    <t>업그레이드 가격의 캐시 환율 변환</t>
    <phoneticPr fontId="1" type="noConversion"/>
  </si>
  <si>
    <t>캐시 단계</t>
    <phoneticPr fontId="1" type="noConversion"/>
  </si>
  <si>
    <t>캐시로 향상시 업그레이드 레벨을 +1 해주며, 가격에는 영향을 미치지 않는다.</t>
    <phoneticPr fontId="1" type="noConversion"/>
  </si>
  <si>
    <t>게임머니 향상</t>
    <phoneticPr fontId="1" type="noConversion"/>
  </si>
  <si>
    <t>캐시 향상 안함</t>
    <phoneticPr fontId="1" type="noConversion"/>
  </si>
  <si>
    <t>출력 레벨 1</t>
    <phoneticPr fontId="1" type="noConversion"/>
  </si>
  <si>
    <t>단계 1</t>
    <phoneticPr fontId="1" type="noConversion"/>
  </si>
  <si>
    <t>단계 2</t>
  </si>
  <si>
    <t>단계 3</t>
  </si>
  <si>
    <t>단계 4</t>
  </si>
  <si>
    <t>단계 5</t>
  </si>
  <si>
    <t>단계 6</t>
  </si>
  <si>
    <t>단계 7</t>
  </si>
  <si>
    <t>단계 8</t>
  </si>
  <si>
    <t>단계 9</t>
  </si>
  <si>
    <t>단계 10</t>
  </si>
  <si>
    <t>출력 레벨 2</t>
    <phoneticPr fontId="1" type="noConversion"/>
  </si>
  <si>
    <t>실제 레벨 3
(게임머니+캐시 향상)</t>
    <phoneticPr fontId="1" type="noConversion"/>
  </si>
  <si>
    <t>실제 레벨 1
(게임머니 향상)</t>
    <phoneticPr fontId="1" type="noConversion"/>
  </si>
  <si>
    <t>출력 레벨 3</t>
    <phoneticPr fontId="1" type="noConversion"/>
  </si>
  <si>
    <t>실제 레벨 4
(게임 머니 향상)</t>
    <phoneticPr fontId="1" type="noConversion"/>
  </si>
  <si>
    <t>출력 레벨 6</t>
  </si>
  <si>
    <t>출력 레벨 4</t>
    <phoneticPr fontId="1" type="noConversion"/>
  </si>
  <si>
    <t>실제 레벨 6</t>
    <phoneticPr fontId="1" type="noConversion"/>
  </si>
  <si>
    <t>출력 레벨 5</t>
    <phoneticPr fontId="1" type="noConversion"/>
  </si>
  <si>
    <t>출력 레벨 7</t>
  </si>
  <si>
    <t>출력 레벨 8</t>
  </si>
  <si>
    <t>출력 레벨 9</t>
  </si>
  <si>
    <t>출력 레벨 10</t>
  </si>
  <si>
    <t>실제 레벨 7</t>
    <phoneticPr fontId="1" type="noConversion"/>
  </si>
  <si>
    <t>실제 레벨 9</t>
    <phoneticPr fontId="1" type="noConversion"/>
  </si>
  <si>
    <t>실제 레벨 11</t>
    <phoneticPr fontId="1" type="noConversion"/>
  </si>
  <si>
    <t>실제 레벨 12</t>
    <phoneticPr fontId="1" type="noConversion"/>
  </si>
  <si>
    <t>실제 레벨 13</t>
    <phoneticPr fontId="1" type="noConversion"/>
  </si>
  <si>
    <t>실제 레벨 14</t>
    <phoneticPr fontId="1" type="noConversion"/>
  </si>
  <si>
    <t>25 * 2 ^ ( 출력용 업그레이드 레벨 - 1 )</t>
    <phoneticPr fontId="1" type="noConversion"/>
  </si>
  <si>
    <t>실제 레벨*5
(신선도)</t>
    <phoneticPr fontId="1" type="noConversion"/>
  </si>
  <si>
    <t>0.01+
((실제 레벨-1)*0.02)
(생산 속도, 초)</t>
    <phoneticPr fontId="1" type="noConversion"/>
  </si>
  <si>
    <t>2 * 실제 레벨
(확률, %)</t>
    <phoneticPr fontId="1" type="noConversion"/>
  </si>
  <si>
    <t>20+((실제 레벨-1)*2)
(배럴)</t>
    <phoneticPr fontId="1" type="noConversion"/>
  </si>
  <si>
    <t>매 단계마다 게임머니로 업그레이드를 진행하고 나면, 해당 단계에 캐시로 한번 더 향상을 시킬 수 있다.</t>
    <phoneticPr fontId="1" type="noConversion"/>
  </si>
  <si>
    <t>가격 계산용 향상 레벨</t>
    <phoneticPr fontId="1" type="noConversion"/>
  </si>
  <si>
    <t>게임머니로 이룬 업그레이드 레벨</t>
    <phoneticPr fontId="1" type="noConversion"/>
  </si>
  <si>
    <t>캐시 계산용 향상 레벨</t>
    <phoneticPr fontId="1" type="noConversion"/>
  </si>
  <si>
    <t>캐시를 통해 이룬 업그레이드 레벨</t>
    <phoneticPr fontId="1" type="noConversion"/>
  </si>
  <si>
    <t>게임머니 업그레이드 레벨 + 
캐시 업그레이드 레벨</t>
    <phoneticPr fontId="1" type="noConversion"/>
  </si>
  <si>
    <t>게임머니 업그레이드 레벨</t>
    <phoneticPr fontId="1" type="noConversion"/>
  </si>
  <si>
    <t>가격용 등급
(출력용 업그레이드 레벨)</t>
    <phoneticPr fontId="1" type="noConversion"/>
  </si>
  <si>
    <t>성능용 등급
(실제 레벨)</t>
    <phoneticPr fontId="1" type="noConversion"/>
  </si>
  <si>
    <t>시설 향상</t>
    <phoneticPr fontId="1" type="noConversion"/>
  </si>
  <si>
    <t>개요</t>
    <phoneticPr fontId="1" type="noConversion"/>
  </si>
  <si>
    <t>목장 내 설비</t>
    <phoneticPr fontId="1" type="noConversion"/>
  </si>
  <si>
    <t>캐시 향상과
게임머니 향상</t>
    <phoneticPr fontId="1" type="noConversion"/>
  </si>
  <si>
    <t>등급의 출력</t>
    <phoneticPr fontId="1" type="noConversion"/>
  </si>
  <si>
    <t>내용</t>
    <phoneticPr fontId="1" type="noConversion"/>
  </si>
  <si>
    <t>업그레이드 요구 레벨</t>
    <phoneticPr fontId="1" type="noConversion"/>
  </si>
  <si>
    <t>비고</t>
    <phoneticPr fontId="1" type="noConversion"/>
  </si>
  <si>
    <t>캐시 업그레이드</t>
    <phoneticPr fontId="1" type="noConversion"/>
  </si>
  <si>
    <t>예시</t>
    <phoneticPr fontId="1" type="noConversion"/>
  </si>
  <si>
    <t>명칭</t>
    <phoneticPr fontId="1" type="noConversion"/>
  </si>
  <si>
    <t>캐쉬</t>
    <phoneticPr fontId="1" type="noConversion"/>
  </si>
  <si>
    <t>게임머니</t>
    <phoneticPr fontId="1" type="noConversion"/>
  </si>
  <si>
    <t>캐시</t>
    <phoneticPr fontId="1" type="noConversion"/>
  </si>
  <si>
    <t>현금 가격(\)</t>
    <phoneticPr fontId="1" type="noConversion"/>
  </si>
  <si>
    <t>보너스 비율(%)</t>
    <phoneticPr fontId="1" type="noConversion"/>
  </si>
  <si>
    <t>원본 환율</t>
    <phoneticPr fontId="1" type="noConversion"/>
  </si>
  <si>
    <t>기본 환율</t>
    <phoneticPr fontId="1" type="noConversion"/>
  </si>
  <si>
    <t>원 (1) : 캐시 (100)</t>
    <phoneticPr fontId="1" type="noConversion"/>
  </si>
  <si>
    <t>미정</t>
    <phoneticPr fontId="1" type="noConversion"/>
  </si>
  <si>
    <t>캐시 가격</t>
    <phoneticPr fontId="1" type="noConversion"/>
  </si>
  <si>
    <t>샘플, 구체적인 데이터는 플레이 후 결정</t>
    <phoneticPr fontId="1" type="noConversion"/>
  </si>
  <si>
    <t>집 단계</t>
    <phoneticPr fontId="1" type="noConversion"/>
  </si>
  <si>
    <t>요구 명성치(Lv)</t>
    <phoneticPr fontId="1" type="noConversion"/>
  </si>
  <si>
    <t>기본 등급</t>
    <phoneticPr fontId="1" type="noConversion"/>
  </si>
  <si>
    <t>가격(만)</t>
    <phoneticPr fontId="1" type="noConversion"/>
  </si>
  <si>
    <t>집 업그레이드</t>
    <phoneticPr fontId="1" type="noConversion"/>
  </si>
  <si>
    <t>업그레이드 혜택</t>
    <phoneticPr fontId="1" type="noConversion"/>
  </si>
  <si>
    <t>플레이어의 능력치(우유 붓기 훈련)를 지정된 수준 내에서 향상 시킬 수 있다.</t>
    <phoneticPr fontId="1" type="noConversion"/>
  </si>
  <si>
    <t>매 업그레이드 마다 일정 수준의 목장 시설(우유 탱크, 사료기등의 업그레이드 가능 목장 시설)이 
설치 가능하다.</t>
    <phoneticPr fontId="1" type="noConversion"/>
  </si>
  <si>
    <t>주택 업그레이드</t>
    <phoneticPr fontId="1" type="noConversion"/>
  </si>
  <si>
    <t>요구되는 주택 업그레이드 레벨 = (업그레이드 레벨+1)/2</t>
    <phoneticPr fontId="1" type="noConversion"/>
  </si>
  <si>
    <t>상인 신선도 요구</t>
    <phoneticPr fontId="1" type="noConversion"/>
  </si>
  <si>
    <t>기본 상인</t>
    <phoneticPr fontId="1" type="noConversion"/>
  </si>
  <si>
    <t>상인2</t>
    <phoneticPr fontId="1" type="noConversion"/>
  </si>
  <si>
    <t>상인 종류</t>
    <phoneticPr fontId="1" type="noConversion"/>
  </si>
  <si>
    <t>초기 신선도</t>
    <phoneticPr fontId="1" type="noConversion"/>
  </si>
  <si>
    <t>연별 신선도 변화</t>
    <phoneticPr fontId="1" type="noConversion"/>
  </si>
  <si>
    <t>재해 혹은 질병, 몬스터로 인한 가축 피해</t>
    <phoneticPr fontId="1" type="noConversion"/>
  </si>
  <si>
    <t>매월 일정 확률로 등장하여 임의의 가축을 노리고 사망시킨다.</t>
    <phoneticPr fontId="1" type="noConversion"/>
  </si>
  <si>
    <t>등장 시기</t>
    <phoneticPr fontId="1" type="noConversion"/>
  </si>
  <si>
    <t>플레이 시작 후 6개월 뒤 등장</t>
    <phoneticPr fontId="1" type="noConversion"/>
  </si>
  <si>
    <t>등장 확률</t>
    <phoneticPr fontId="1" type="noConversion"/>
  </si>
  <si>
    <t>명성도</t>
    <phoneticPr fontId="1" type="noConversion"/>
  </si>
  <si>
    <t>(명성 레벨 / 10) * 5 + 10</t>
    <phoneticPr fontId="1" type="noConversion"/>
  </si>
  <si>
    <t>연도</t>
    <phoneticPr fontId="1" type="noConversion"/>
  </si>
  <si>
    <t>(현재 연도-시작 연도)/10+15</t>
    <phoneticPr fontId="1" type="noConversion"/>
  </si>
  <si>
    <t>3마리</t>
    <phoneticPr fontId="1" type="noConversion"/>
  </si>
  <si>
    <t>연속 등장 가축 확률</t>
    <phoneticPr fontId="1" type="noConversion"/>
  </si>
  <si>
    <t>몹이 등장 할때 마다 이전 등장확률이 10%씩 감소한다.
만약 0% 이하로 감소할 경우 등장시키지 않는다.</t>
    <phoneticPr fontId="1" type="noConversion"/>
  </si>
  <si>
    <t>종류</t>
    <phoneticPr fontId="1" type="noConversion"/>
  </si>
  <si>
    <t>등장 연출</t>
    <phoneticPr fontId="1" type="noConversion"/>
  </si>
  <si>
    <t>이동 연출</t>
    <phoneticPr fontId="1" type="noConversion"/>
  </si>
  <si>
    <t>공격 연출</t>
    <phoneticPr fontId="1" type="noConversion"/>
  </si>
  <si>
    <t>격파 연출</t>
    <phoneticPr fontId="1" type="noConversion"/>
  </si>
  <si>
    <t>늑대</t>
    <phoneticPr fontId="1" type="noConversion"/>
  </si>
  <si>
    <t>화면 좌우에서 등장,
고개 내밀고 두리번</t>
    <phoneticPr fontId="1" type="noConversion"/>
  </si>
  <si>
    <t>지정된 가축으로 이동, 걸어감</t>
    <phoneticPr fontId="1" type="noConversion"/>
  </si>
  <si>
    <t>날려버림</t>
    <phoneticPr fontId="1" type="noConversion"/>
  </si>
  <si>
    <t>뒤로 벌러덩 넘어짐,
먼지로 날라감</t>
    <phoneticPr fontId="1" type="noConversion"/>
  </si>
  <si>
    <t>2초</t>
    <phoneticPr fontId="1" type="noConversion"/>
  </si>
  <si>
    <t>1.5초</t>
    <phoneticPr fontId="1" type="noConversion"/>
  </si>
  <si>
    <t>1초</t>
    <phoneticPr fontId="1" type="noConversion"/>
  </si>
  <si>
    <t>소도둑</t>
    <phoneticPr fontId="1" type="noConversion"/>
  </si>
  <si>
    <t>지정된 가축으로 이동, 달려감</t>
    <phoneticPr fontId="1" type="noConversion"/>
  </si>
  <si>
    <t>보쌈</t>
    <phoneticPr fontId="1" type="noConversion"/>
  </si>
  <si>
    <t>UFO</t>
    <phoneticPr fontId="1" type="noConversion"/>
  </si>
  <si>
    <t>하늘에서 둥실둥실</t>
    <phoneticPr fontId="1" type="noConversion"/>
  </si>
  <si>
    <t>지정된 가축으로 둥둥 이동</t>
    <phoneticPr fontId="1" type="noConversion"/>
  </si>
  <si>
    <t>UFO 납치</t>
    <phoneticPr fontId="1" type="noConversion"/>
  </si>
  <si>
    <t>펑펑 터지며 비틀거리다 
뒷동산에 추락</t>
    <phoneticPr fontId="1" type="noConversion"/>
  </si>
  <si>
    <t>5 단계 (기본)</t>
    <phoneticPr fontId="1" type="noConversion"/>
  </si>
  <si>
    <t>4 단계</t>
    <phoneticPr fontId="1" type="noConversion"/>
  </si>
  <si>
    <t>3 단계</t>
    <phoneticPr fontId="1" type="noConversion"/>
  </si>
  <si>
    <t>2 단계</t>
    <phoneticPr fontId="1" type="noConversion"/>
  </si>
  <si>
    <t>1 단계</t>
    <phoneticPr fontId="1" type="noConversion"/>
  </si>
  <si>
    <t>최초 등장</t>
    <phoneticPr fontId="1" type="noConversion"/>
  </si>
  <si>
    <t>HP 10</t>
    <phoneticPr fontId="1" type="noConversion"/>
  </si>
  <si>
    <t>HP 20</t>
    <phoneticPr fontId="1" type="noConversion"/>
  </si>
  <si>
    <t>HP 30</t>
    <phoneticPr fontId="1" type="noConversion"/>
  </si>
  <si>
    <t>HP 50</t>
    <phoneticPr fontId="1" type="noConversion"/>
  </si>
  <si>
    <t>HP 100</t>
    <phoneticPr fontId="1" type="noConversion"/>
  </si>
  <si>
    <t>기본 등장</t>
    <phoneticPr fontId="1" type="noConversion"/>
  </si>
  <si>
    <t>명성도 3레벨, 1/n 확률</t>
    <phoneticPr fontId="1" type="noConversion"/>
  </si>
  <si>
    <t>명성도 6레벨, 1/n 확률</t>
    <phoneticPr fontId="1" type="noConversion"/>
  </si>
  <si>
    <t>명성도 12레벨, 1/n 확률</t>
    <phoneticPr fontId="1" type="noConversion"/>
  </si>
  <si>
    <t>명성도 25레벨, 1/n 확률</t>
    <phoneticPr fontId="1" type="noConversion"/>
  </si>
  <si>
    <t>15레벨 이후 등장</t>
    <phoneticPr fontId="1" type="noConversion"/>
  </si>
  <si>
    <t>HP 40</t>
    <phoneticPr fontId="1" type="noConversion"/>
  </si>
  <si>
    <t>HP 200</t>
    <phoneticPr fontId="1" type="noConversion"/>
  </si>
  <si>
    <t>명성도 15레벨, 100%</t>
    <phoneticPr fontId="1" type="noConversion"/>
  </si>
  <si>
    <t>명성도 20레벨, 1/n 확률</t>
    <phoneticPr fontId="1" type="noConversion"/>
  </si>
  <si>
    <t>명성도 30레벨, 1/n 확률</t>
    <phoneticPr fontId="1" type="noConversion"/>
  </si>
  <si>
    <t>명성도 40레벨, 1/n 확률</t>
    <phoneticPr fontId="1" type="noConversion"/>
  </si>
  <si>
    <t>30레벨 이후 등장</t>
    <phoneticPr fontId="1" type="noConversion"/>
  </si>
  <si>
    <t>HP 70</t>
    <phoneticPr fontId="1" type="noConversion"/>
  </si>
  <si>
    <t>HP 500</t>
    <phoneticPr fontId="1" type="noConversion"/>
  </si>
  <si>
    <t>명성도 30레벨, 100%</t>
    <phoneticPr fontId="1" type="noConversion"/>
  </si>
  <si>
    <t>명성도 35레벨, 1/n 확률</t>
    <phoneticPr fontId="1" type="noConversion"/>
  </si>
  <si>
    <t>명성도 45레벨, 1/n 확률</t>
    <phoneticPr fontId="1" type="noConversion"/>
  </si>
  <si>
    <t>명성도 49레벨, 1/n 확률</t>
    <phoneticPr fontId="1" type="noConversion"/>
  </si>
  <si>
    <t>퀵슬롯 총기 버튼 터치시 자동 사격</t>
    <phoneticPr fontId="1" type="noConversion"/>
  </si>
  <si>
    <t>캐릭터가 총을 들고 사격, 플레이어 위치 기준 몹 위치 방향으로 8방향 사격(이미지 5장 필요)</t>
    <phoneticPr fontId="1" type="noConversion"/>
  </si>
  <si>
    <t>총의 종류에 따라 공격 속도가 달라진다. 사용 쿨타임이 퀵 슬롯 버튼 위에 나타난다.</t>
    <phoneticPr fontId="1" type="noConversion"/>
  </si>
  <si>
    <t>총알의 종류에 따라서 데미지가 달라진다.</t>
    <phoneticPr fontId="1" type="noConversion"/>
  </si>
  <si>
    <t>몹 머리 위에 체력 바 출력</t>
    <phoneticPr fontId="1" type="noConversion"/>
  </si>
  <si>
    <t>늑대1</t>
    <phoneticPr fontId="1" type="noConversion"/>
  </si>
  <si>
    <t>늑대2</t>
  </si>
  <si>
    <t>늑대3</t>
  </si>
  <si>
    <t>늑대4</t>
  </si>
  <si>
    <t>늑대5</t>
  </si>
  <si>
    <t>소도둑1</t>
    <phoneticPr fontId="1" type="noConversion"/>
  </si>
  <si>
    <t>소도둑2</t>
  </si>
  <si>
    <t>소도둑3</t>
  </si>
  <si>
    <t>소도둑4</t>
  </si>
  <si>
    <t>소도둑5</t>
  </si>
  <si>
    <t>UFO1</t>
    <phoneticPr fontId="1" type="noConversion"/>
  </si>
  <si>
    <t>UFO2</t>
  </si>
  <si>
    <t>UFO3</t>
  </si>
  <si>
    <t>UFO4</t>
  </si>
  <si>
    <t>UFO5</t>
  </si>
  <si>
    <t>몹 처치 방법</t>
    <phoneticPr fontId="1" type="noConversion"/>
  </si>
  <si>
    <t>사격 구조</t>
    <phoneticPr fontId="1" type="noConversion"/>
  </si>
  <si>
    <t>총기 성능</t>
    <phoneticPr fontId="1" type="noConversion"/>
  </si>
  <si>
    <t>탄약 성능</t>
    <phoneticPr fontId="1" type="noConversion"/>
  </si>
  <si>
    <t>데미지 표현</t>
    <phoneticPr fontId="1" type="noConversion"/>
  </si>
  <si>
    <t>보상
(명성도)</t>
    <phoneticPr fontId="1" type="noConversion"/>
  </si>
  <si>
    <t>몬스터별 등급</t>
    <phoneticPr fontId="1" type="noConversion"/>
  </si>
  <si>
    <t>몬스터 종류와 
등장 연출</t>
    <phoneticPr fontId="1" type="noConversion"/>
  </si>
  <si>
    <t>몬스터의 역할</t>
    <phoneticPr fontId="1" type="noConversion"/>
  </si>
  <si>
    <t>등장 조건</t>
    <phoneticPr fontId="1" type="noConversion"/>
  </si>
  <si>
    <t>1달 동안 최대 등장 
가능 몬스터 숫자</t>
    <phoneticPr fontId="1" type="noConversion"/>
  </si>
  <si>
    <t>목장 확장 미정</t>
    <phoneticPr fontId="1" type="noConversion"/>
  </si>
  <si>
    <t>*게임 제작 후 조절</t>
    <phoneticPr fontId="1" type="noConversion"/>
  </si>
  <si>
    <t>산양(3)</t>
    <phoneticPr fontId="1" type="noConversion"/>
  </si>
  <si>
    <t>가축(1)</t>
    <phoneticPr fontId="1" type="noConversion"/>
  </si>
  <si>
    <t>카테고리</t>
    <phoneticPr fontId="1" type="noConversion"/>
  </si>
  <si>
    <t>장착 슬롯</t>
    <phoneticPr fontId="1" type="noConversion"/>
  </si>
  <si>
    <t>아이템이름</t>
    <phoneticPr fontId="1" type="noConversion"/>
  </si>
  <si>
    <t>사용활성화</t>
    <phoneticPr fontId="1" type="noConversion"/>
  </si>
  <si>
    <t>상단게시</t>
    <phoneticPr fontId="1" type="noConversion"/>
  </si>
  <si>
    <t>세일</t>
    <phoneticPr fontId="1" type="noConversion"/>
  </si>
  <si>
    <t>아이콘</t>
    <phoneticPr fontId="1" type="noConversion"/>
  </si>
  <si>
    <t>요구 명성레벨</t>
    <phoneticPr fontId="1" type="noConversion"/>
  </si>
  <si>
    <t>요구 주택레벨</t>
    <phoneticPr fontId="1" type="noConversion"/>
  </si>
  <si>
    <t>생산속도</t>
    <phoneticPr fontId="1" type="noConversion"/>
  </si>
  <si>
    <t>itemcode</t>
    <phoneticPr fontId="1" type="noConversion"/>
  </si>
  <si>
    <t>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</si>
  <si>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</si>
  <si>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</si>
  <si>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</si>
  <si>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</si>
  <si>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discount</t>
    <phoneticPr fontId="1" type="noConversion"/>
  </si>
  <si>
    <t>iconcode</t>
    <phoneticPr fontId="1" type="noConversion"/>
  </si>
  <si>
    <t>playerlv</t>
    <phoneticPr fontId="1" type="noConversion"/>
  </si>
  <si>
    <t>houselv</t>
    <phoneticPr fontId="1" type="noConversion"/>
  </si>
  <si>
    <t>milkpspeed</t>
    <phoneticPr fontId="1" type="noConversion"/>
  </si>
  <si>
    <t>성장한계레벨</t>
    <phoneticPr fontId="1" type="noConversion"/>
  </si>
  <si>
    <t>장착악세사리</t>
    <phoneticPr fontId="1" type="noConversion"/>
  </si>
  <si>
    <t>accecery</t>
    <phoneticPr fontId="1" type="noConversion"/>
  </si>
  <si>
    <t>없음(0)</t>
    <phoneticPr fontId="1" type="noConversion"/>
  </si>
  <si>
    <t>한개(1)</t>
    <phoneticPr fontId="1" type="noConversion"/>
  </si>
  <si>
    <t>두개(2)</t>
    <phoneticPr fontId="1" type="noConversion"/>
  </si>
  <si>
    <t>dlvcap</t>
    <phoneticPr fontId="1" type="noConversion"/>
  </si>
  <si>
    <t>초기요구경험치</t>
    <phoneticPr fontId="1" type="noConversion"/>
  </si>
  <si>
    <t>dexp</t>
    <phoneticPr fontId="1" type="noConversion"/>
  </si>
  <si>
    <t>milkfreshness</t>
    <phoneticPr fontId="1" type="noConversion"/>
  </si>
  <si>
    <t>피해저항</t>
    <phoneticPr fontId="1" type="noConversion"/>
  </si>
  <si>
    <t>disresist</t>
    <phoneticPr fontId="1" type="noConversion"/>
  </si>
  <si>
    <t>injresist</t>
    <phoneticPr fontId="1" type="noConversion"/>
  </si>
  <si>
    <t>장비(2)</t>
    <phoneticPr fontId="1" type="noConversion"/>
  </si>
  <si>
    <t>질병저항</t>
    <phoneticPr fontId="1" type="noConversion"/>
  </si>
  <si>
    <t>atkspeed</t>
    <phoneticPr fontId="1" type="noConversion"/>
  </si>
  <si>
    <t>bucketsize</t>
    <phoneticPr fontId="1" type="noConversion"/>
  </si>
  <si>
    <t>대물저격총</t>
    <phoneticPr fontId="1" type="noConversion"/>
  </si>
  <si>
    <t>cropgrowspd</t>
    <phoneticPr fontId="1" type="noConversion"/>
  </si>
  <si>
    <t>소모품(3)</t>
    <phoneticPr fontId="1" type="noConversion"/>
  </si>
  <si>
    <t>고농도유전자비료</t>
    <phoneticPr fontId="1" type="noConversion"/>
  </si>
  <si>
    <t>하이테크 일꾼 로봇</t>
    <phoneticPr fontId="1" type="noConversion"/>
  </si>
  <si>
    <t>양(1)</t>
    <phoneticPr fontId="1" type="noConversion"/>
  </si>
  <si>
    <t>소(2)</t>
    <phoneticPr fontId="1" type="noConversion"/>
  </si>
  <si>
    <t>착유기(4)</t>
    <phoneticPr fontId="1" type="noConversion"/>
  </si>
  <si>
    <t>총기(5)</t>
    <phoneticPr fontId="1" type="noConversion"/>
  </si>
  <si>
    <t>양동이(6)</t>
    <phoneticPr fontId="1" type="noConversion"/>
  </si>
  <si>
    <t>농경장비(7)</t>
    <phoneticPr fontId="1" type="noConversion"/>
  </si>
  <si>
    <t>씨앗(8)</t>
    <phoneticPr fontId="1" type="noConversion"/>
  </si>
  <si>
    <t>비료(9)</t>
    <phoneticPr fontId="1" type="noConversion"/>
  </si>
  <si>
    <t>seedresult</t>
    <phoneticPr fontId="1" type="noConversion"/>
  </si>
  <si>
    <t>cropamount</t>
    <phoneticPr fontId="1" type="noConversion"/>
  </si>
  <si>
    <t>dmg</t>
  </si>
  <si>
    <t>consume</t>
    <phoneticPr fontId="1" type="noConversion"/>
  </si>
  <si>
    <t>먹이소모</t>
    <phoneticPr fontId="1" type="noConversion"/>
  </si>
  <si>
    <t>기간</t>
    <phoneticPr fontId="1" type="noConversion"/>
  </si>
  <si>
    <t>month</t>
    <phoneticPr fontId="1" type="noConversion"/>
  </si>
  <si>
    <t>accuirespd</t>
    <phoneticPr fontId="1" type="noConversion"/>
  </si>
  <si>
    <t>gamecost</t>
    <phoneticPr fontId="1" type="noConversion"/>
  </si>
  <si>
    <t>cashcost</t>
    <phoneticPr fontId="1" type="noConversion"/>
  </si>
  <si>
    <t>게임머니가격</t>
    <phoneticPr fontId="1" type="noConversion"/>
  </si>
  <si>
    <t>캐쉬가격</t>
    <phoneticPr fontId="1" type="noConversion"/>
  </si>
  <si>
    <t>아이템설명</t>
    <phoneticPr fontId="1" type="noConversion"/>
  </si>
  <si>
    <t>description</t>
    <phoneticPr fontId="1" type="noConversion"/>
  </si>
  <si>
    <t>grade</t>
    <phoneticPr fontId="1" type="noConversion"/>
  </si>
  <si>
    <t>일반(1)</t>
    <phoneticPr fontId="1" type="noConversion"/>
  </si>
  <si>
    <t>레어(2)</t>
    <phoneticPr fontId="1" type="noConversion"/>
  </si>
  <si>
    <t>희귀(3)</t>
    <phoneticPr fontId="1" type="noConversion"/>
  </si>
  <si>
    <t>아이템 구성</t>
    <phoneticPr fontId="1" type="noConversion"/>
  </si>
  <si>
    <t>아이템 테이블</t>
    <phoneticPr fontId="1" type="noConversion"/>
  </si>
  <si>
    <t>양 (F등급)</t>
    <phoneticPr fontId="1" type="noConversion"/>
  </si>
  <si>
    <t>양 (E등급)</t>
    <phoneticPr fontId="1" type="noConversion"/>
  </si>
  <si>
    <t>양 (D등급)</t>
    <phoneticPr fontId="1" type="noConversion"/>
  </si>
  <si>
    <t>양 (C등급)</t>
    <phoneticPr fontId="1" type="noConversion"/>
  </si>
  <si>
    <t>양 (B등급)</t>
    <phoneticPr fontId="1" type="noConversion"/>
  </si>
  <si>
    <t>양 (A등급)</t>
    <phoneticPr fontId="1" type="noConversion"/>
  </si>
  <si>
    <t>양 (S등급)</t>
    <phoneticPr fontId="1" type="noConversion"/>
  </si>
  <si>
    <t>양 (S+등급)</t>
    <phoneticPr fontId="1" type="noConversion"/>
  </si>
  <si>
    <t>양 (SS등급)</t>
    <phoneticPr fontId="1" type="noConversion"/>
  </si>
  <si>
    <t>양 (SS+등급)</t>
    <phoneticPr fontId="1" type="noConversion"/>
  </si>
  <si>
    <t>양 (SSS등급)</t>
    <phoneticPr fontId="1" type="noConversion"/>
  </si>
  <si>
    <t>양 (Super등급)</t>
    <phoneticPr fontId="1" type="noConversion"/>
  </si>
  <si>
    <t>양 (Ultra등급)</t>
    <phoneticPr fontId="1" type="noConversion"/>
  </si>
  <si>
    <t>양 (Super Ultra등급)</t>
    <phoneticPr fontId="1" type="noConversion"/>
  </si>
  <si>
    <t>양 (Legendary등급)</t>
    <phoneticPr fontId="1" type="noConversion"/>
  </si>
  <si>
    <t>소 (F등급)</t>
    <phoneticPr fontId="1" type="noConversion"/>
  </si>
  <si>
    <t>소 (E등급)</t>
    <phoneticPr fontId="1" type="noConversion"/>
  </si>
  <si>
    <t>소 (D등급)</t>
    <phoneticPr fontId="1" type="noConversion"/>
  </si>
  <si>
    <t>소 (C등급)</t>
    <phoneticPr fontId="1" type="noConversion"/>
  </si>
  <si>
    <t>소 (B등급)</t>
    <phoneticPr fontId="1" type="noConversion"/>
  </si>
  <si>
    <t>소 (A등급)</t>
    <phoneticPr fontId="1" type="noConversion"/>
  </si>
  <si>
    <t>소 (S등급)</t>
    <phoneticPr fontId="1" type="noConversion"/>
  </si>
  <si>
    <t>소 (S+등급)</t>
    <phoneticPr fontId="1" type="noConversion"/>
  </si>
  <si>
    <t>소 (SS등급)</t>
    <phoneticPr fontId="1" type="noConversion"/>
  </si>
  <si>
    <t>소 (SS+등급)</t>
    <phoneticPr fontId="1" type="noConversion"/>
  </si>
  <si>
    <t>소 (SSS등급)</t>
    <phoneticPr fontId="1" type="noConversion"/>
  </si>
  <si>
    <t>소 (Super등급)</t>
    <phoneticPr fontId="1" type="noConversion"/>
  </si>
  <si>
    <t>소 (Ultra등급)</t>
    <phoneticPr fontId="1" type="noConversion"/>
  </si>
  <si>
    <t>소 (Super Ultra등급)</t>
    <phoneticPr fontId="1" type="noConversion"/>
  </si>
  <si>
    <t>소 (Legendary등급)</t>
    <phoneticPr fontId="1" type="noConversion"/>
  </si>
  <si>
    <t>산양 (F등급)</t>
    <phoneticPr fontId="1" type="noConversion"/>
  </si>
  <si>
    <t>산양 (E등급)</t>
    <phoneticPr fontId="1" type="noConversion"/>
  </si>
  <si>
    <t>산양 (D등급)</t>
    <phoneticPr fontId="1" type="noConversion"/>
  </si>
  <si>
    <t>산양 (C등급)</t>
    <phoneticPr fontId="1" type="noConversion"/>
  </si>
  <si>
    <t>산양 (B등급)</t>
    <phoneticPr fontId="1" type="noConversion"/>
  </si>
  <si>
    <t>산양 (A등급)</t>
    <phoneticPr fontId="1" type="noConversion"/>
  </si>
  <si>
    <t>산양 (S등급)</t>
    <phoneticPr fontId="1" type="noConversion"/>
  </si>
  <si>
    <t>산양 (S+등급)</t>
    <phoneticPr fontId="1" type="noConversion"/>
  </si>
  <si>
    <t>산양 (SS등급)</t>
    <phoneticPr fontId="1" type="noConversion"/>
  </si>
  <si>
    <t>산양 (SS+등급)</t>
    <phoneticPr fontId="1" type="noConversion"/>
  </si>
  <si>
    <t>산양 (SSS등급)</t>
    <phoneticPr fontId="1" type="noConversion"/>
  </si>
  <si>
    <t>산양 (Super등급)</t>
    <phoneticPr fontId="1" type="noConversion"/>
  </si>
  <si>
    <t>산양 (Ultra등급)</t>
    <phoneticPr fontId="1" type="noConversion"/>
  </si>
  <si>
    <t>산양 (Super Ultra등급)</t>
    <phoneticPr fontId="1" type="noConversion"/>
  </si>
  <si>
    <t>숙련자용 착유기</t>
    <phoneticPr fontId="1" type="noConversion"/>
  </si>
  <si>
    <t>맞춤 개조 착유기</t>
    <phoneticPr fontId="1" type="noConversion"/>
  </si>
  <si>
    <t>장인의 착유기</t>
    <phoneticPr fontId="1" type="noConversion"/>
  </si>
  <si>
    <t>전문가용 엽총</t>
    <phoneticPr fontId="1" type="noConversion"/>
  </si>
  <si>
    <t>숙련가용 엽총</t>
    <phoneticPr fontId="1" type="noConversion"/>
  </si>
  <si>
    <t>초보자용 엽총</t>
    <phoneticPr fontId="1" type="noConversion"/>
  </si>
  <si>
    <t>맞춤 개조 엽총</t>
    <phoneticPr fontId="1" type="noConversion"/>
  </si>
  <si>
    <t>숙련가용 양동이</t>
    <phoneticPr fontId="1" type="noConversion"/>
  </si>
  <si>
    <t>전문가용 양동이</t>
    <phoneticPr fontId="1" type="noConversion"/>
  </si>
  <si>
    <t>이동식 우유 저장통</t>
    <phoneticPr fontId="1" type="noConversion"/>
  </si>
  <si>
    <t>마법의 우유 주머니</t>
    <phoneticPr fontId="1" type="noConversion"/>
  </si>
  <si>
    <t>초보자용 경작 장비</t>
    <phoneticPr fontId="1" type="noConversion"/>
  </si>
  <si>
    <t>숙련가용 경작 장비</t>
    <phoneticPr fontId="1" type="noConversion"/>
  </si>
  <si>
    <t>전문가용 경작 장비</t>
    <phoneticPr fontId="1" type="noConversion"/>
  </si>
  <si>
    <t>마법의 경작 장비</t>
    <phoneticPr fontId="1" type="noConversion"/>
  </si>
  <si>
    <t>특수 합금 경작 장비</t>
    <phoneticPr fontId="1" type="noConversion"/>
  </si>
  <si>
    <t>초보 농부의 씨앗</t>
    <phoneticPr fontId="1" type="noConversion"/>
  </si>
  <si>
    <t>경험있는 농부의 씨앗</t>
    <phoneticPr fontId="1" type="noConversion"/>
  </si>
  <si>
    <t>농업전문가의 씨앗</t>
    <phoneticPr fontId="1" type="noConversion"/>
  </si>
  <si>
    <t>특수 유전자 조합 씨앗</t>
    <phoneticPr fontId="1" type="noConversion"/>
  </si>
  <si>
    <t>농업 장인의 비료</t>
    <phoneticPr fontId="1" type="noConversion"/>
  </si>
  <si>
    <t>전문가용 비료</t>
    <phoneticPr fontId="1" type="noConversion"/>
  </si>
  <si>
    <t>숙련자용 비료</t>
    <phoneticPr fontId="1" type="noConversion"/>
  </si>
  <si>
    <t>잭의 콩</t>
    <phoneticPr fontId="1" type="noConversion"/>
  </si>
  <si>
    <t>귀농 일꾼</t>
    <phoneticPr fontId="1" type="noConversion"/>
  </si>
  <si>
    <t>액세서리2번째 2</t>
  </si>
  <si>
    <t>액세서리2번째 3</t>
  </si>
  <si>
    <t>액세서리2번째 4</t>
  </si>
  <si>
    <t>액세서리2번째 5</t>
  </si>
  <si>
    <t>액세서리2번째 6</t>
  </si>
  <si>
    <t>액세서리2번째 7</t>
  </si>
  <si>
    <t>액세서리2번째 8</t>
  </si>
  <si>
    <t>액세서리2번째 9</t>
  </si>
  <si>
    <t>액세서리2번째 10</t>
  </si>
  <si>
    <t>액세서리1번째 2</t>
  </si>
  <si>
    <t>액세서리1번째 3</t>
  </si>
  <si>
    <t>액세서리1번째 4</t>
  </si>
  <si>
    <t>액세서리1번째 5</t>
  </si>
  <si>
    <t>액세서리1번째 6</t>
  </si>
  <si>
    <t>액세서리1번째 7</t>
  </si>
  <si>
    <t>액세서리1번째 8</t>
  </si>
  <si>
    <t>액세서리1번째 9</t>
  </si>
  <si>
    <t>액세서리1번째 10</t>
  </si>
  <si>
    <t>mincropbonus</t>
    <phoneticPr fontId="1" type="noConversion"/>
  </si>
  <si>
    <t>maxcropbonus</t>
    <phoneticPr fontId="1" type="noConversion"/>
  </si>
  <si>
    <t>05월 31일</t>
    <phoneticPr fontId="1" type="noConversion"/>
  </si>
  <si>
    <t>"아이템" 시트 내용 추가</t>
    <phoneticPr fontId="1" type="noConversion"/>
  </si>
  <si>
    <t>일꾼은 사용시 그달 동안 일꾼이 해당 목장에서 활동한다.</t>
  </si>
  <si>
    <t>일꾼은 지정된 속도로 우유를 짜며 짜는 즉시 우유 탱크로 이동된다.</t>
  </si>
  <si>
    <t>일꾼의 사용</t>
  </si>
  <si>
    <t>퀵 슬롯에 배치된 아이콘을 선택하게 되면 일꾼이 즉각적으로 배치된다.</t>
  </si>
  <si>
    <t>일꾼은 투입한 뒤 다음 상인이 올 때까지 일을 하게 된다.</t>
    <phoneticPr fontId="1" type="noConversion"/>
  </si>
  <si>
    <t>현재 목장에 배치된 가축 중 가장 높은 단계의(가장 많은 우유를 많이 가지고 있는) 가축의 우유를 채집한다.</t>
    <phoneticPr fontId="1" type="noConversion"/>
  </si>
  <si>
    <t>플레이어가 가장 높은 가축의 우유를 채집하고 있을 경우 그 다음으로 높은 단계의 가축의 우유를 채집한다.</t>
    <phoneticPr fontId="1" type="noConversion"/>
  </si>
  <si>
    <t>플레이어가 일꾼이 일하고 있는 가축을 터치하게 되면 일꾼은 해당 가축을 제외한 다른 우선 순위가 높은 가축의 우유를 채집한다.</t>
    <phoneticPr fontId="1" type="noConversion"/>
  </si>
  <si>
    <t>일꾼은 지정된 시간 간격마다 우유를 짜며 중간에 다른 가축으로 옮겨가도 시간 간격은 초기화 되지 않는다.</t>
    <phoneticPr fontId="1" type="noConversion"/>
  </si>
  <si>
    <t>일꾼이 다른 가축으로 옮겨가는 과정에서 우유를 짤 타이밍이 돌아오게 되면 해당 타이밍의 우유짜기는 무시된다.</t>
    <phoneticPr fontId="1" type="noConversion"/>
  </si>
  <si>
    <t>아르바이트생</t>
    <phoneticPr fontId="1" type="noConversion"/>
  </si>
  <si>
    <t>전설의 일꾼</t>
    <phoneticPr fontId="1" type="noConversion"/>
  </si>
  <si>
    <t>일꾼이 짠 우유는 곧바로 우유 탱크에 추가된다.</t>
    <phoneticPr fontId="1" type="noConversion"/>
  </si>
  <si>
    <t>아이템의 판매</t>
    <phoneticPr fontId="1" type="noConversion"/>
  </si>
  <si>
    <t>아이템을 판매 할 경우 절반 가격으로 판매된다.</t>
    <phoneticPr fontId="1" type="noConversion"/>
  </si>
  <si>
    <t>캐시 아이템을 판매 할 경우 해당 캐시 가격에 게임 환율을 적용한 가격의 절반 가격으로 판매한다.</t>
    <phoneticPr fontId="1" type="noConversion"/>
  </si>
  <si>
    <t>캐시 아이템 판매</t>
    <phoneticPr fontId="1" type="noConversion"/>
  </si>
  <si>
    <t>"일꾼" 시트 내용 추가</t>
    <phoneticPr fontId="1" type="noConversion"/>
  </si>
  <si>
    <t>"아이템 판매" 시트 내용 추가</t>
    <phoneticPr fontId="1" type="noConversion"/>
  </si>
  <si>
    <t>2초당 1회씩 우유를 채집한다.</t>
    <phoneticPr fontId="1" type="noConversion"/>
  </si>
  <si>
    <t>1.7초당 1회씩 우유를 채집한다.</t>
    <phoneticPr fontId="1" type="noConversion"/>
  </si>
  <si>
    <t>1.5초당 1회씩 우유를 채집한다.</t>
    <phoneticPr fontId="1" type="noConversion"/>
  </si>
  <si>
    <t>1.3초당 1회씩 우유를 채집한다.</t>
    <phoneticPr fontId="1" type="noConversion"/>
  </si>
  <si>
    <t>0.9초당 1회씩 우유를 채집한다.</t>
    <phoneticPr fontId="1" type="noConversion"/>
  </si>
  <si>
    <t>일꾼의 종류</t>
    <phoneticPr fontId="1" type="noConversion"/>
  </si>
  <si>
    <t>채집한 우유의 처리</t>
    <phoneticPr fontId="1" type="noConversion"/>
  </si>
  <si>
    <t>일꾼의 우유 
채집 딜레이</t>
    <phoneticPr fontId="1" type="noConversion"/>
  </si>
  <si>
    <t>일꾼의 작동 우선 순위</t>
    <phoneticPr fontId="1" type="noConversion"/>
  </si>
  <si>
    <t>개요</t>
    <phoneticPr fontId="1" type="noConversion"/>
  </si>
  <si>
    <t>일꾼의 시간</t>
    <phoneticPr fontId="1" type="noConversion"/>
  </si>
  <si>
    <t>일꾼 작동 구조</t>
    <phoneticPr fontId="1" type="noConversion"/>
  </si>
  <si>
    <t>씨앗을 심을 때 0.25초의 입력 간격을 가진다.</t>
    <phoneticPr fontId="1" type="noConversion"/>
  </si>
  <si>
    <t>초보자용 경작 장비</t>
    <phoneticPr fontId="1" type="noConversion"/>
  </si>
  <si>
    <t>숙련가용 경작 장비</t>
    <phoneticPr fontId="1" type="noConversion"/>
  </si>
  <si>
    <t>전문가용 경작 장비</t>
    <phoneticPr fontId="1" type="noConversion"/>
  </si>
  <si>
    <t>특수 합금 경작 장비</t>
    <phoneticPr fontId="1" type="noConversion"/>
  </si>
  <si>
    <t>마법의 경작 장비</t>
    <phoneticPr fontId="1" type="noConversion"/>
  </si>
  <si>
    <t>작물이 자라는 속도가 0.1초 빨라진다.</t>
    <phoneticPr fontId="1" type="noConversion"/>
  </si>
  <si>
    <t>작물이 자라는 속도가 0.15초 빨라진다.</t>
    <phoneticPr fontId="1" type="noConversion"/>
  </si>
  <si>
    <t>작물이 자라는 속도가 0.2초 빨라진다.</t>
    <phoneticPr fontId="1" type="noConversion"/>
  </si>
  <si>
    <t>작물이 자라는 속도가 0.3초 빨라진다.</t>
    <phoneticPr fontId="1" type="noConversion"/>
  </si>
  <si>
    <t>작물이 자라는 속도가 0.5초 빨라진다.</t>
    <phoneticPr fontId="1" type="noConversion"/>
  </si>
  <si>
    <t>비고</t>
    <phoneticPr fontId="1" type="noConversion"/>
  </si>
  <si>
    <t>작물이 말라 죽는 시간은 추가하지 않으나 해당 내용은 고려해둔다.</t>
    <phoneticPr fontId="1" type="noConversion"/>
  </si>
  <si>
    <t>경작 장비에 따른 
성장 속도 변화</t>
    <phoneticPr fontId="1" type="noConversion"/>
  </si>
  <si>
    <t>경작 장비에 따라서 작물의 성장 속도가 달라진다.
장비를 장착중 해지했다면 작물 성장 속도 가속 효과를 그 즉시 제거한다.</t>
    <phoneticPr fontId="1" type="noConversion"/>
  </si>
  <si>
    <t>명성도가 올랐을 때 업그레이드를 하지 못하고 명성도가 떨어지면 오르기 전에는 업그레이드를 할 수 없다.</t>
    <phoneticPr fontId="1" type="noConversion"/>
  </si>
  <si>
    <t>"시설 향상" 시트 내용 추가</t>
    <phoneticPr fontId="1" type="noConversion"/>
  </si>
  <si>
    <t>필수 사용값</t>
    <phoneticPr fontId="1" type="noConversion"/>
  </si>
  <si>
    <t>확률</t>
    <phoneticPr fontId="1" type="noConversion"/>
  </si>
  <si>
    <t>게임머니
페이/크레딧
실버/코인</t>
    <phoneticPr fontId="1" type="noConversion"/>
  </si>
  <si>
    <t>캐시
수정/골드/보석
수표/다이아몬드</t>
    <phoneticPr fontId="1" type="noConversion"/>
  </si>
  <si>
    <t>생산량</t>
    <phoneticPr fontId="1" type="noConversion"/>
  </si>
  <si>
    <t>등급</t>
    <phoneticPr fontId="1" type="noConversion"/>
  </si>
  <si>
    <t>가축 구성</t>
    <phoneticPr fontId="1" type="noConversion"/>
  </si>
  <si>
    <t>가축 보유 숫자</t>
    <phoneticPr fontId="1" type="noConversion"/>
  </si>
  <si>
    <t>현재 평균 신선도</t>
    <phoneticPr fontId="1" type="noConversion"/>
  </si>
  <si>
    <t>채집량</t>
    <phoneticPr fontId="1" type="noConversion"/>
  </si>
  <si>
    <t>방문 상인 등급</t>
    <phoneticPr fontId="1" type="noConversion"/>
  </si>
  <si>
    <t>판매전 보유량</t>
    <phoneticPr fontId="1" type="noConversion"/>
  </si>
  <si>
    <t>판매후 보유량</t>
    <phoneticPr fontId="1" type="noConversion"/>
  </si>
  <si>
    <t>명성도</t>
    <phoneticPr fontId="1" type="noConversion"/>
  </si>
  <si>
    <t>종류</t>
    <phoneticPr fontId="1" type="noConversion"/>
  </si>
  <si>
    <t>양</t>
    <phoneticPr fontId="1" type="noConversion"/>
  </si>
  <si>
    <t>목장에</t>
    <phoneticPr fontId="1" type="noConversion"/>
  </si>
  <si>
    <t>가 있다고 가정 했을 때</t>
    <phoneticPr fontId="1" type="noConversion"/>
  </si>
  <si>
    <t>각각의 1분30초 동안 생산할 수 있는 우유의 수량은</t>
    <phoneticPr fontId="1" type="noConversion"/>
  </si>
  <si>
    <t>초당 3.0초마다 1의 우유를 생산하는 소 A</t>
    <phoneticPr fontId="1" type="noConversion"/>
  </si>
  <si>
    <t>초당 2.5초마다 1의 우유를 생산하는 소 B</t>
    <phoneticPr fontId="1" type="noConversion"/>
  </si>
  <si>
    <t>초당 2.0초 마다 1의 우유를 생산하는 소 C</t>
    <phoneticPr fontId="1" type="noConversion"/>
  </si>
  <si>
    <t xml:space="preserve">A가 </t>
    <phoneticPr fontId="1" type="noConversion"/>
  </si>
  <si>
    <t xml:space="preserve">B가 </t>
    <phoneticPr fontId="1" type="noConversion"/>
  </si>
  <si>
    <t xml:space="preserve">C가 </t>
    <phoneticPr fontId="1" type="noConversion"/>
  </si>
  <si>
    <t xml:space="preserve">씩 생산하여 총 </t>
    <phoneticPr fontId="1" type="noConversion"/>
  </si>
  <si>
    <t>만큼 생산 가능하다.</t>
    <phoneticPr fontId="1" type="noConversion"/>
  </si>
  <si>
    <t>이때 양동이에 총 45만큼만 담을 수 있다고 가정 할 때 각각의 소에서 담을 수 있는 우유의 수량은 얼마나 될 것인가</t>
    <phoneticPr fontId="1" type="noConversion"/>
  </si>
  <si>
    <t>종료</t>
    <phoneticPr fontId="1" type="noConversion"/>
  </si>
  <si>
    <t>(생산량 / 채집가능 수량(혹은 탱크 크기))*생산량</t>
    <phoneticPr fontId="1" type="noConversion"/>
  </si>
  <si>
    <t>저장 가능 생산량 / 채집가능 수량(혹은 탱크 크기)</t>
    <phoneticPr fontId="1" type="noConversion"/>
  </si>
  <si>
    <t>신선</t>
    <phoneticPr fontId="1" type="noConversion"/>
  </si>
  <si>
    <t>요구량</t>
    <phoneticPr fontId="1" type="noConversion"/>
  </si>
  <si>
    <t>시작 연도</t>
    <phoneticPr fontId="1" type="noConversion"/>
  </si>
  <si>
    <t>사료 소모량</t>
    <phoneticPr fontId="1" type="noConversion"/>
  </si>
  <si>
    <t>사료 구매량</t>
    <phoneticPr fontId="1" type="noConversion"/>
  </si>
  <si>
    <t>비료마다 채워지는 먹이의 숫자가 다르다.</t>
    <phoneticPr fontId="1" type="noConversion"/>
  </si>
  <si>
    <t>양</t>
    <phoneticPr fontId="1" type="noConversion"/>
  </si>
  <si>
    <t>사료</t>
    <phoneticPr fontId="1" type="noConversion"/>
  </si>
  <si>
    <t>사료 소모 속도</t>
    <phoneticPr fontId="1" type="noConversion"/>
  </si>
  <si>
    <t>*생산해 내는 사료가 부족하면 구매하는 것으로 처리</t>
    <phoneticPr fontId="1" type="noConversion"/>
  </si>
  <si>
    <t>사료 박스 크기</t>
    <phoneticPr fontId="1" type="noConversion"/>
  </si>
  <si>
    <t>사료 종류</t>
    <phoneticPr fontId="1" type="noConversion"/>
  </si>
  <si>
    <t>비료</t>
    <phoneticPr fontId="1" type="noConversion"/>
  </si>
  <si>
    <t>착유 속도 가속</t>
    <phoneticPr fontId="1" type="noConversion"/>
  </si>
  <si>
    <t>우유 탱크 저장</t>
    <phoneticPr fontId="1" type="noConversion"/>
  </si>
  <si>
    <t>등급</t>
    <phoneticPr fontId="1" type="noConversion"/>
  </si>
  <si>
    <t>먹이 수치</t>
    <phoneticPr fontId="1" type="noConversion"/>
  </si>
  <si>
    <t>신선도 증가</t>
    <phoneticPr fontId="1" type="noConversion"/>
  </si>
  <si>
    <t>생산량 증가</t>
    <phoneticPr fontId="1" type="noConversion"/>
  </si>
  <si>
    <t>성장 시간</t>
    <phoneticPr fontId="1" type="noConversion"/>
  </si>
  <si>
    <t>씨앗 가격</t>
    <phoneticPr fontId="1" type="noConversion"/>
  </si>
  <si>
    <t>기본 수확량</t>
    <phoneticPr fontId="1" type="noConversion"/>
  </si>
  <si>
    <t>단순 가격</t>
    <phoneticPr fontId="1" type="noConversion"/>
  </si>
  <si>
    <t>가격</t>
    <phoneticPr fontId="1" type="noConversion"/>
  </si>
  <si>
    <t>장비 등급</t>
    <phoneticPr fontId="1" type="noConversion"/>
  </si>
  <si>
    <t>속도 보정</t>
    <phoneticPr fontId="1" type="noConversion"/>
  </si>
  <si>
    <t>저장량(리터)</t>
    <phoneticPr fontId="1" type="noConversion"/>
  </si>
  <si>
    <t>가축</t>
    <phoneticPr fontId="1" type="noConversion"/>
  </si>
  <si>
    <t>가축 경험치(개월 당)</t>
    <phoneticPr fontId="1" type="noConversion"/>
  </si>
  <si>
    <t>플레이 타임(초)</t>
    <phoneticPr fontId="1" type="noConversion"/>
  </si>
  <si>
    <t>플레이어 입력 속도</t>
    <phoneticPr fontId="1" type="noConversion"/>
  </si>
  <si>
    <t>입력에 따른 채집횟수</t>
    <phoneticPr fontId="1" type="noConversion"/>
  </si>
  <si>
    <t>양</t>
    <phoneticPr fontId="1" type="noConversion"/>
  </si>
  <si>
    <t>신선 배수</t>
    <phoneticPr fontId="1" type="noConversion"/>
  </si>
  <si>
    <t>생산 배수</t>
    <phoneticPr fontId="1" type="noConversion"/>
  </si>
  <si>
    <t>소</t>
    <phoneticPr fontId="1" type="noConversion"/>
  </si>
  <si>
    <t>산양</t>
    <phoneticPr fontId="1" type="noConversion"/>
  </si>
  <si>
    <t>가축 가격(만원)</t>
    <phoneticPr fontId="1" type="noConversion"/>
  </si>
  <si>
    <t>신선도</t>
    <phoneticPr fontId="1" type="noConversion"/>
  </si>
  <si>
    <t>생산 속도</t>
    <phoneticPr fontId="1" type="noConversion"/>
  </si>
  <si>
    <t>기본 경험치</t>
    <phoneticPr fontId="1" type="noConversion"/>
  </si>
  <si>
    <t>만렙</t>
    <phoneticPr fontId="1" type="noConversion"/>
  </si>
  <si>
    <t>시간대비생산량</t>
    <phoneticPr fontId="1" type="noConversion"/>
  </si>
  <si>
    <t>초기값</t>
    <phoneticPr fontId="1" type="noConversion"/>
  </si>
  <si>
    <t>액세서리 장착</t>
    <phoneticPr fontId="1" type="noConversion"/>
  </si>
  <si>
    <t>상인</t>
    <phoneticPr fontId="1" type="noConversion"/>
  </si>
  <si>
    <t>교배 확률</t>
    <phoneticPr fontId="1" type="noConversion"/>
  </si>
  <si>
    <t>레벨업을 통한 능력치 증가 공식</t>
    <phoneticPr fontId="1" type="noConversion"/>
  </si>
  <si>
    <t>모자</t>
    <phoneticPr fontId="1" type="noConversion"/>
  </si>
  <si>
    <t>상인 등급</t>
    <phoneticPr fontId="1" type="noConversion"/>
  </si>
  <si>
    <t>거래가(만)</t>
    <phoneticPr fontId="1" type="noConversion"/>
  </si>
  <si>
    <t>요구 신선도</t>
    <phoneticPr fontId="1" type="noConversion"/>
  </si>
  <si>
    <t>요구 수량</t>
    <phoneticPr fontId="1" type="noConversion"/>
  </si>
  <si>
    <t>등장 명성</t>
    <phoneticPr fontId="1" type="noConversion"/>
  </si>
  <si>
    <t>성공 확률</t>
    <phoneticPr fontId="1" type="noConversion"/>
  </si>
  <si>
    <t>기존 가축 레벨*변화상수 = 신선도 및 생산 속도</t>
    <phoneticPr fontId="1" type="noConversion"/>
  </si>
  <si>
    <t>종류</t>
    <phoneticPr fontId="1" type="noConversion"/>
  </si>
  <si>
    <t>신선</t>
    <phoneticPr fontId="1" type="noConversion"/>
  </si>
  <si>
    <t>생산</t>
    <phoneticPr fontId="1" type="noConversion"/>
  </si>
  <si>
    <t>F</t>
    <phoneticPr fontId="1" type="noConversion"/>
  </si>
  <si>
    <t>실패 확률</t>
    <phoneticPr fontId="1" type="noConversion"/>
  </si>
  <si>
    <t>E</t>
    <phoneticPr fontId="1" type="noConversion"/>
  </si>
  <si>
    <t>포기 확률</t>
    <phoneticPr fontId="1" type="noConversion"/>
  </si>
  <si>
    <t>가축 레벨업에 따른 능력치 변화 공식</t>
    <phoneticPr fontId="1" type="noConversion"/>
  </si>
  <si>
    <t>D</t>
    <phoneticPr fontId="1" type="noConversion"/>
  </si>
  <si>
    <t>기본 능력치를 바탕으로 일정 부분 향상</t>
    <phoneticPr fontId="1" type="noConversion"/>
  </si>
  <si>
    <t>C</t>
    <phoneticPr fontId="1" type="noConversion"/>
  </si>
  <si>
    <t>교배 금액</t>
    <phoneticPr fontId="1" type="noConversion"/>
  </si>
  <si>
    <t>B</t>
    <phoneticPr fontId="1" type="noConversion"/>
  </si>
  <si>
    <t>늑대 등장 확률</t>
    <phoneticPr fontId="1" type="noConversion"/>
  </si>
  <si>
    <t>A</t>
    <phoneticPr fontId="1" type="noConversion"/>
  </si>
  <si>
    <t>S</t>
    <phoneticPr fontId="1" type="noConversion"/>
  </si>
  <si>
    <t>거래에 따른 아이템 획득률</t>
    <phoneticPr fontId="1" type="noConversion"/>
  </si>
  <si>
    <t>난수발생 활용</t>
    <phoneticPr fontId="1" type="noConversion"/>
  </si>
  <si>
    <t>아이템 획득 확률을 뽑아 실패하면 안줌</t>
    <phoneticPr fontId="1" type="noConversion"/>
  </si>
  <si>
    <t>거래 만족을 통한 보너스 아이템 획득</t>
    <phoneticPr fontId="1" type="noConversion"/>
  </si>
  <si>
    <t>연속 거래를 통한 수상 획득</t>
    <phoneticPr fontId="1" type="noConversion"/>
  </si>
  <si>
    <t>조건</t>
    <phoneticPr fontId="1" type="noConversion"/>
  </si>
  <si>
    <t>신선도와 판매량, 명성도가 일정 수준이 되어 상인 수준에 도달하게 되면 조건에 맞는 상인과 거래 하도록 처리</t>
    <phoneticPr fontId="1" type="noConversion"/>
  </si>
  <si>
    <t>사료 등급</t>
    <phoneticPr fontId="1" type="noConversion"/>
  </si>
  <si>
    <t>씨앗 가격</t>
    <phoneticPr fontId="1" type="noConversion"/>
  </si>
  <si>
    <t>사용 씨앗</t>
    <phoneticPr fontId="1" type="noConversion"/>
  </si>
  <si>
    <t>label(animal)</t>
    <phoneticPr fontId="1" type="noConversion"/>
  </si>
  <si>
    <t>label(equip)</t>
    <phoneticPr fontId="1" type="noConversion"/>
  </si>
  <si>
    <t>label(spendable)</t>
  </si>
  <si>
    <t>label(spendable)</t>
    <phoneticPr fontId="1" type="noConversion"/>
  </si>
  <si>
    <t>06월 05일</t>
    <phoneticPr fontId="1" type="noConversion"/>
  </si>
  <si>
    <t>"아이템 테이블" 시트 내용 라벨 추가 및 기타 비사용 값으로 두던 0을 모두 지워버림</t>
    <phoneticPr fontId="1" type="noConversion"/>
  </si>
  <si>
    <t>//</t>
    <phoneticPr fontId="1" type="noConversion"/>
  </si>
  <si>
    <t>산양 (Legendary등급)</t>
    <phoneticPr fontId="1" type="noConversion"/>
  </si>
  <si>
    <t>소모품(3)</t>
    <phoneticPr fontId="1" type="noConversion"/>
  </si>
  <si>
    <t>탄약(10)</t>
    <phoneticPr fontId="1" type="noConversion"/>
  </si>
  <si>
    <t>기본 탄약</t>
    <phoneticPr fontId="1" type="noConversion"/>
  </si>
  <si>
    <t>일반(1)</t>
    <phoneticPr fontId="1" type="noConversion"/>
  </si>
  <si>
    <t>아이템 구성</t>
    <phoneticPr fontId="1" type="noConversion"/>
  </si>
  <si>
    <t>소모품(3)</t>
    <phoneticPr fontId="1" type="noConversion"/>
  </si>
  <si>
    <t>숙련자의 사냥용 탄약</t>
    <phoneticPr fontId="1" type="noConversion"/>
  </si>
  <si>
    <t>레어(2)</t>
    <phoneticPr fontId="1" type="noConversion"/>
  </si>
  <si>
    <t>전문 사냥꾼 탄약</t>
    <phoneticPr fontId="1" type="noConversion"/>
  </si>
  <si>
    <t>대구경 탄약</t>
    <phoneticPr fontId="1" type="noConversion"/>
  </si>
  <si>
    <t>희귀(3)</t>
    <phoneticPr fontId="1" type="noConversion"/>
  </si>
  <si>
    <t>열화우라늄탄</t>
    <phoneticPr fontId="1" type="noConversion"/>
  </si>
  <si>
    <t>itemcode</t>
    <phoneticPr fontId="1" type="noConversion"/>
  </si>
  <si>
    <t>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</si>
  <si>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</si>
  <si>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</si>
  <si>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</si>
  <si>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</si>
  <si>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</si>
  <si>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</si>
  <si>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iconcode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</si>
  <si>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</si>
  <si>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</si>
  <si>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</si>
  <si>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</si>
  <si>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description</t>
    <phoneticPr fontId="1" type="noConversion"/>
  </si>
  <si>
    <t>healpoint</t>
    <phoneticPr fontId="1" type="noConversion"/>
  </si>
  <si>
    <t>치료제(11)</t>
    <phoneticPr fontId="1" type="noConversion"/>
  </si>
  <si>
    <t>기본 치료제</t>
    <phoneticPr fontId="1" type="noConversion"/>
  </si>
  <si>
    <t>일반 치료제</t>
    <phoneticPr fontId="1" type="noConversion"/>
  </si>
  <si>
    <t>고급 치료제</t>
    <phoneticPr fontId="1" type="noConversion"/>
  </si>
  <si>
    <t>유전자 치료제</t>
    <phoneticPr fontId="1" type="noConversion"/>
  </si>
  <si>
    <t>산낙지</t>
    <phoneticPr fontId="1" type="noConversion"/>
  </si>
  <si>
    <t>freshbonus</t>
    <phoneticPr fontId="1" type="noConversion"/>
  </si>
  <si>
    <t>feed</t>
    <phoneticPr fontId="1" type="noConversion"/>
  </si>
  <si>
    <t>사료(12)</t>
    <phoneticPr fontId="1" type="noConversion"/>
  </si>
  <si>
    <t>기본 사료</t>
    <phoneticPr fontId="1" type="noConversion"/>
  </si>
  <si>
    <t>일반 사료</t>
    <phoneticPr fontId="1" type="noConversion"/>
  </si>
  <si>
    <t>영양 듭뿍 사료</t>
    <phoneticPr fontId="1" type="noConversion"/>
  </si>
  <si>
    <t>최고급 브랜드 사료</t>
    <phoneticPr fontId="1" type="noConversion"/>
  </si>
  <si>
    <t>콩깍지</t>
    <phoneticPr fontId="1" type="noConversion"/>
  </si>
  <si>
    <t>month</t>
    <phoneticPr fontId="1" type="noConversion"/>
  </si>
  <si>
    <t>workeff</t>
    <phoneticPr fontId="1" type="noConversion"/>
  </si>
  <si>
    <t>일꾼(13)</t>
    <phoneticPr fontId="1" type="noConversion"/>
  </si>
  <si>
    <t>아르바이트생</t>
    <phoneticPr fontId="1" type="noConversion"/>
  </si>
  <si>
    <t>귀농 일꾼</t>
    <phoneticPr fontId="1" type="noConversion"/>
  </si>
  <si>
    <t>전문 목장 일꾼</t>
    <phoneticPr fontId="1" type="noConversion"/>
  </si>
  <si>
    <t>하이테크 일꾼 로봇</t>
    <phoneticPr fontId="1" type="noConversion"/>
  </si>
  <si>
    <t>전설의 일꾼</t>
    <phoneticPr fontId="1" type="noConversion"/>
  </si>
  <si>
    <t>부활석(14)</t>
    <phoneticPr fontId="1" type="noConversion"/>
  </si>
  <si>
    <t>의학의 정수</t>
    <phoneticPr fontId="1" type="noConversion"/>
  </si>
  <si>
    <t>accelerated</t>
    <phoneticPr fontId="1" type="noConversion"/>
  </si>
  <si>
    <t>촉진제(16)</t>
    <phoneticPr fontId="1" type="noConversion"/>
  </si>
  <si>
    <t>일반 생산 촉진제</t>
    <phoneticPr fontId="1" type="noConversion"/>
  </si>
  <si>
    <t>향상된 생산 촉진제</t>
    <phoneticPr fontId="1" type="noConversion"/>
  </si>
  <si>
    <t>고농도 영양 생산 촉진제</t>
    <phoneticPr fontId="1" type="noConversion"/>
  </si>
  <si>
    <t>나노테크 생산 촉진제</t>
    <phoneticPr fontId="1" type="noConversion"/>
  </si>
  <si>
    <t>해병대 가속제</t>
    <phoneticPr fontId="1" type="noConversion"/>
  </si>
  <si>
    <t>exp</t>
    <phoneticPr fontId="1" type="noConversion"/>
  </si>
  <si>
    <t>경험치(17)</t>
    <phoneticPr fontId="1" type="noConversion"/>
  </si>
  <si>
    <t>10 EXP 팩</t>
    <phoneticPr fontId="1" type="noConversion"/>
  </si>
  <si>
    <t>50 EXP 팩</t>
    <phoneticPr fontId="1" type="noConversion"/>
  </si>
  <si>
    <t>100 EXP 팩</t>
    <phoneticPr fontId="1" type="noConversion"/>
  </si>
  <si>
    <t>500 EXP 팩</t>
    <phoneticPr fontId="1" type="noConversion"/>
  </si>
  <si>
    <t>1 EXP 팩</t>
    <phoneticPr fontId="1" type="noConversion"/>
  </si>
  <si>
    <t>4 EXP 팩</t>
    <phoneticPr fontId="1" type="noConversion"/>
  </si>
  <si>
    <t>18 EXP 팩</t>
    <phoneticPr fontId="1" type="noConversion"/>
  </si>
  <si>
    <t>96 EXP 팩</t>
    <phoneticPr fontId="1" type="noConversion"/>
  </si>
  <si>
    <t>600 EXP 팩</t>
    <phoneticPr fontId="1" type="noConversion"/>
  </si>
  <si>
    <t>label(accessory)</t>
    <phoneticPr fontId="1" type="noConversion"/>
  </si>
  <si>
    <t>milkpspeed</t>
    <phoneticPr fontId="1" type="noConversion"/>
  </si>
  <si>
    <t>milkfreshness</t>
    <phoneticPr fontId="1" type="noConversion"/>
  </si>
  <si>
    <t>disresist</t>
    <phoneticPr fontId="1" type="noConversion"/>
  </si>
  <si>
    <t>injresist</t>
    <phoneticPr fontId="1" type="noConversion"/>
  </si>
  <si>
    <t>consume</t>
    <phoneticPr fontId="1" type="noConversion"/>
  </si>
  <si>
    <t>액세서리(4)</t>
    <phoneticPr fontId="1" type="noConversion"/>
  </si>
  <si>
    <t>1번액세사리(18)</t>
    <phoneticPr fontId="1" type="noConversion"/>
  </si>
  <si>
    <t>액세서리1번째 1</t>
    <phoneticPr fontId="1" type="noConversion"/>
  </si>
  <si>
    <t>2번액세사리(19)</t>
    <phoneticPr fontId="1" type="noConversion"/>
  </si>
  <si>
    <t>액세서리2번째 1</t>
    <phoneticPr fontId="1" type="noConversion"/>
  </si>
  <si>
    <t>"아이템 테이블" 시트에 상인 항목 및 내용 추가</t>
    <phoneticPr fontId="1" type="noConversion"/>
  </si>
  <si>
    <t>v.0007</t>
    <phoneticPr fontId="1" type="noConversion"/>
  </si>
  <si>
    <t>상인 정보</t>
    <phoneticPr fontId="1" type="noConversion"/>
  </si>
  <si>
    <t>가축 색상 정보</t>
    <phoneticPr fontId="1" type="noConversion"/>
  </si>
  <si>
    <t>label(color)</t>
    <phoneticPr fontId="1" type="noConversion"/>
  </si>
  <si>
    <t>name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</si>
  <si>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</si>
  <si>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</si>
  <si>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</si>
  <si>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계급이름</t>
    <phoneticPr fontId="1" type="noConversion"/>
  </si>
  <si>
    <t>label(gradename)</t>
    <phoneticPr fontId="1" type="noConversion"/>
  </si>
  <si>
    <t>무늬 정보</t>
    <phoneticPr fontId="1" type="noConversion"/>
  </si>
  <si>
    <t>label(dealer)</t>
    <phoneticPr fontId="1" type="noConversion"/>
  </si>
  <si>
    <t>selectlv</t>
    <phoneticPr fontId="1" type="noConversion"/>
  </si>
  <si>
    <t>disalv</t>
    <phoneticPr fontId="1" type="noConversion"/>
  </si>
  <si>
    <t>basefresh</t>
    <phoneticPr fontId="1" type="noConversion"/>
  </si>
  <si>
    <t>baseexchange</t>
    <phoneticPr fontId="1" type="noConversion"/>
  </si>
  <si>
    <t>기본 상인</t>
    <phoneticPr fontId="1" type="noConversion"/>
  </si>
  <si>
    <t>상인2</t>
    <phoneticPr fontId="1" type="noConversion"/>
  </si>
  <si>
    <t>cowbodya</t>
    <phoneticPr fontId="1" type="noConversion"/>
  </si>
  <si>
    <t>cow_ba_01</t>
  </si>
  <si>
    <t>cow_ba_02</t>
  </si>
  <si>
    <t>cow_ba_03</t>
  </si>
  <si>
    <t>cow_ba_04</t>
  </si>
  <si>
    <t>cow_ba_05</t>
  </si>
  <si>
    <t>cow_ba_06</t>
  </si>
  <si>
    <t>cow_ba_07</t>
  </si>
  <si>
    <t>cow_ba_08</t>
  </si>
  <si>
    <t>cow_ba_09</t>
  </si>
  <si>
    <t>cow_ba_10</t>
  </si>
  <si>
    <t>cow_ba_11</t>
  </si>
  <si>
    <t>cow_ba_12</t>
  </si>
  <si>
    <t>cow_ba_13</t>
  </si>
  <si>
    <t>cowspota</t>
    <phoneticPr fontId="1" type="noConversion"/>
  </si>
  <si>
    <t>cow_sa_01</t>
  </si>
  <si>
    <t>cow_sa_02</t>
  </si>
  <si>
    <t>cow_sa_03</t>
  </si>
  <si>
    <t>cow_sa_04</t>
  </si>
  <si>
    <t>cow_sa_05</t>
  </si>
  <si>
    <t>cow_sa_06</t>
  </si>
  <si>
    <t>cow_sa_07</t>
  </si>
  <si>
    <t>cow_sa_08</t>
  </si>
  <si>
    <t>cow_sa_09</t>
  </si>
  <si>
    <t>cow_sa_13</t>
  </si>
  <si>
    <t>goatbodya</t>
    <phoneticPr fontId="1" type="noConversion"/>
  </si>
  <si>
    <t>goat_ba_01</t>
  </si>
  <si>
    <t>goat_ba_02</t>
  </si>
  <si>
    <t>goat_ba_03</t>
  </si>
  <si>
    <t>goat_ba_04</t>
  </si>
  <si>
    <t>goat_ba_05</t>
  </si>
  <si>
    <t>goat_ba_06</t>
  </si>
  <si>
    <t>goat_ba_07</t>
  </si>
  <si>
    <t>goat_ba_08</t>
  </si>
  <si>
    <t>goat_ba_09</t>
  </si>
  <si>
    <t>goat_ba_10</t>
  </si>
  <si>
    <t>goat_ba_11</t>
  </si>
  <si>
    <t>goat_ba_12</t>
  </si>
  <si>
    <t>goat_ba_13</t>
  </si>
  <si>
    <t>goatbodyb</t>
    <phoneticPr fontId="1" type="noConversion"/>
  </si>
  <si>
    <t>goat_bb_01</t>
  </si>
  <si>
    <t>goat_bb_02</t>
  </si>
  <si>
    <t>goat_bb_03</t>
  </si>
  <si>
    <t>goat_bb_04</t>
  </si>
  <si>
    <t>goat_bb_05</t>
  </si>
  <si>
    <t>goat_bb_06</t>
  </si>
  <si>
    <t>goat_bb_07</t>
  </si>
  <si>
    <t>goat_bb_08</t>
  </si>
  <si>
    <t>goat_bb_09</t>
  </si>
  <si>
    <t>goat_bb_10</t>
  </si>
  <si>
    <t>goat_bb_11</t>
  </si>
  <si>
    <t>goat_bb_12</t>
  </si>
  <si>
    <t>goat_bb_13</t>
  </si>
  <si>
    <t>goatbodyc</t>
    <phoneticPr fontId="1" type="noConversion"/>
  </si>
  <si>
    <t>goat_bc_01</t>
  </si>
  <si>
    <t>goat_bc_02</t>
  </si>
  <si>
    <t>goat_bc_03</t>
  </si>
  <si>
    <t>goat_bc_04</t>
  </si>
  <si>
    <t>goat_bc_05</t>
  </si>
  <si>
    <t>goat_bc_06</t>
  </si>
  <si>
    <t>goat_bc_07</t>
  </si>
  <si>
    <t>goat_bc_08</t>
  </si>
  <si>
    <t>goat_bc_09</t>
  </si>
  <si>
    <t>goat_bc_10</t>
  </si>
  <si>
    <t>goat_bc_11</t>
  </si>
  <si>
    <t>goat_bc_12</t>
  </si>
  <si>
    <t>goat_bc_13</t>
  </si>
  <si>
    <t>goatspota</t>
    <phoneticPr fontId="1" type="noConversion"/>
  </si>
  <si>
    <t>goat_sa_01</t>
  </si>
  <si>
    <t>goat_sa_02</t>
  </si>
  <si>
    <t>goat_sa_03</t>
  </si>
  <si>
    <t>goat_sa_04</t>
  </si>
  <si>
    <t>goat_sa_05</t>
  </si>
  <si>
    <t>goat_sa_06</t>
  </si>
  <si>
    <t>goat_sa_07</t>
  </si>
  <si>
    <t>goat_sa_08</t>
  </si>
  <si>
    <t>goat_sa_09</t>
  </si>
  <si>
    <t>goat_sa_13</t>
  </si>
  <si>
    <t>goatspotb</t>
    <phoneticPr fontId="1" type="noConversion"/>
  </si>
  <si>
    <t>goat_sb_01</t>
  </si>
  <si>
    <t>goat_sb_02</t>
  </si>
  <si>
    <t>goat_sb_03</t>
  </si>
  <si>
    <t>goat_sb_04</t>
  </si>
  <si>
    <t>goat_sb_05</t>
  </si>
  <si>
    <t>goat_sb_06</t>
  </si>
  <si>
    <t>goat_sb_07</t>
  </si>
  <si>
    <t>goat_sb_08</t>
  </si>
  <si>
    <t>goat_sb_13</t>
  </si>
  <si>
    <t>goat_sb_09</t>
    <phoneticPr fontId="1" type="noConversion"/>
  </si>
  <si>
    <t>goatspotc</t>
    <phoneticPr fontId="1" type="noConversion"/>
  </si>
  <si>
    <t>goat_sc_01</t>
  </si>
  <si>
    <t>goat_sc_02</t>
  </si>
  <si>
    <t>goat_sc_03</t>
  </si>
  <si>
    <t>goat_sc_04</t>
  </si>
  <si>
    <t>goat_sc_05</t>
  </si>
  <si>
    <t>goat_sc_06</t>
  </si>
  <si>
    <t>goat_sc_07</t>
  </si>
  <si>
    <t>goat_sc_08</t>
  </si>
  <si>
    <t>goat_sc_09</t>
  </si>
  <si>
    <t>goat_sc_13</t>
  </si>
  <si>
    <t>sheepbodya</t>
    <phoneticPr fontId="1" type="noConversion"/>
  </si>
  <si>
    <t>sheep_ba_01</t>
    <phoneticPr fontId="1" type="noConversion"/>
  </si>
  <si>
    <t>sheep_ba_02</t>
  </si>
  <si>
    <t>sheep_ba_03</t>
  </si>
  <si>
    <t>sheep_ba_04</t>
  </si>
  <si>
    <t>sheep_ba_05</t>
  </si>
  <si>
    <t>sheep_ba_06</t>
  </si>
  <si>
    <t>sheep_ba_07</t>
  </si>
  <si>
    <t>sheep_ba_08</t>
  </si>
  <si>
    <t>sheep_ba_09</t>
  </si>
  <si>
    <t>sheep_ba_10</t>
  </si>
  <si>
    <t>sheep_ba_11</t>
  </si>
  <si>
    <t>sheep_ba_12</t>
  </si>
  <si>
    <t>sheep_ba_13</t>
  </si>
  <si>
    <t>sheepbodyb</t>
    <phoneticPr fontId="1" type="noConversion"/>
  </si>
  <si>
    <t>sheep_bb_01</t>
  </si>
  <si>
    <t>sheep_bb_02</t>
  </si>
  <si>
    <t>sheep_bb_03</t>
  </si>
  <si>
    <t>sheep_bb_04</t>
  </si>
  <si>
    <t>sheep_bb_05</t>
  </si>
  <si>
    <t>sheep_bb_06</t>
  </si>
  <si>
    <t>sheep_bb_07</t>
  </si>
  <si>
    <t>sheep_bb_08</t>
  </si>
  <si>
    <t>sheep_bb_09</t>
  </si>
  <si>
    <t>sheep_bb_10</t>
  </si>
  <si>
    <t>sheep_bb_11</t>
  </si>
  <si>
    <t>sheep_bb_12</t>
  </si>
  <si>
    <t>sheep_bb_13</t>
  </si>
  <si>
    <t>sheepspota</t>
    <phoneticPr fontId="1" type="noConversion"/>
  </si>
  <si>
    <t>sheep_sa_01</t>
  </si>
  <si>
    <t>sheep_sa_02</t>
  </si>
  <si>
    <t>sheep_sa_03</t>
  </si>
  <si>
    <t>sheep_sa_04</t>
  </si>
  <si>
    <t>sheep_sa_05</t>
  </si>
  <si>
    <t>sheep_sa_06</t>
  </si>
  <si>
    <t>sheep_sa_07</t>
  </si>
  <si>
    <t>sheep_sa_08</t>
  </si>
  <si>
    <t>sheep_sa_09</t>
  </si>
  <si>
    <t>sheep_sa_13</t>
  </si>
  <si>
    <t>sheepspotb</t>
    <phoneticPr fontId="1" type="noConversion"/>
  </si>
  <si>
    <t>sheep_sb_01</t>
  </si>
  <si>
    <t>sheep_sb_02</t>
  </si>
  <si>
    <t>sheep_sb_03</t>
  </si>
  <si>
    <t>sheep_sb_04</t>
  </si>
  <si>
    <t>sheep_sb_05</t>
  </si>
  <si>
    <t>sheep_sb_06</t>
  </si>
  <si>
    <t>sheep_sb_07</t>
  </si>
  <si>
    <t>sheep_sb_08</t>
  </si>
  <si>
    <t>sheep_sb_09</t>
  </si>
  <si>
    <t>sheep_sb_13</t>
  </si>
  <si>
    <t>sheepspotc</t>
    <phoneticPr fontId="1" type="noConversion"/>
  </si>
  <si>
    <t>sheep_sc_01</t>
  </si>
  <si>
    <t>sheep_sc_02</t>
  </si>
  <si>
    <t>sheep_sc_03</t>
  </si>
  <si>
    <t>sheep_sc_04</t>
  </si>
  <si>
    <t>sheep_sc_05</t>
  </si>
  <si>
    <t>sheep_sc_06</t>
  </si>
  <si>
    <t>sheep_sc_07</t>
  </si>
  <si>
    <t>sheep_sc_08</t>
  </si>
  <si>
    <t>sheep_sc_09</t>
  </si>
  <si>
    <t>sheep_sc_13</t>
  </si>
  <si>
    <t>atlasname</t>
    <phoneticPr fontId="1" type="noConversion"/>
  </si>
  <si>
    <t>animal_00</t>
  </si>
  <si>
    <t>null 값을 넣으면 무늬가 나오지 않습니다. Body는 null이 있으면 안됨니다.</t>
    <phoneticPr fontId="1" type="noConversion"/>
  </si>
  <si>
    <t>Super Ultra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</si>
  <si>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</si>
  <si>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</si>
  <si>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</si>
  <si>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</si>
  <si>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</si>
  <si>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</si>
  <si>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</si>
  <si>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</si>
  <si>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</si>
  <si>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</si>
  <si>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</si>
  <si>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</si>
  <si>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</si>
  <si>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label(stbody)</t>
    <phoneticPr fontId="1" type="noConversion"/>
  </si>
  <si>
    <t>dealercode</t>
    <phoneticPr fontId="1" type="noConversion"/>
  </si>
  <si>
    <t>dealername</t>
    <phoneticPr fontId="1" type="noConversion"/>
  </si>
  <si>
    <t>colorcode</t>
    <phoneticPr fontId="1" type="noConversion"/>
  </si>
  <si>
    <t>stcode</t>
    <phoneticPr fontId="1" type="noConversion"/>
  </si>
  <si>
    <t>bodycode</t>
    <phoneticPr fontId="1" type="noConversion"/>
  </si>
  <si>
    <t>spotcode</t>
    <phoneticPr fontId="1" type="noConversion"/>
  </si>
  <si>
    <t>dumi</t>
    <phoneticPr fontId="1" type="noConversion"/>
  </si>
  <si>
    <t>주황</t>
    <phoneticPr fontId="1" type="noConversion"/>
  </si>
  <si>
    <t>보라</t>
    <phoneticPr fontId="1" type="noConversion"/>
  </si>
  <si>
    <t>하늘</t>
    <phoneticPr fontId="1" type="noConversion"/>
  </si>
  <si>
    <t>빨간</t>
    <phoneticPr fontId="1" type="noConversion"/>
  </si>
  <si>
    <t>파랑</t>
    <phoneticPr fontId="1" type="noConversion"/>
  </si>
  <si>
    <t>회색</t>
    <phoneticPr fontId="1" type="noConversion"/>
  </si>
  <si>
    <t xml:space="preserve"> </t>
    <phoneticPr fontId="1" type="noConversion"/>
  </si>
  <si>
    <t>//</t>
    <phoneticPr fontId="1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</si>
</sst>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0.00_ "/>
    <numFmt numFmtId="177" formatCode="mm&quot;월&quot;\ dd&quot;일&quot;"/>
    <numFmt numFmtId="178" formatCode="yyyy&quot;년&quot;\ m&quot;월&quot;;@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10"/>
      <color theme="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10"/>
      <color rgb="FF00B05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17" fillId="0" borderId="0" applyFont="0" applyFill="0" applyBorder="0" applyAlignment="0" applyProtection="0">
      <alignment vertical="center"/>
    </xf>
  </cellStyleXfs>
  <cellXfs count="391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5" fillId="0" borderId="1" xfId="0" applyFont="1" applyBorder="1">
      <alignment vertical="center"/>
    </xf>
    <xf numFmtId="0" fontId="5" fillId="6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14" fontId="10" fillId="0" borderId="0" xfId="0" applyNumberFormat="1" applyFont="1">
      <alignment vertical="center"/>
    </xf>
    <xf numFmtId="177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5" fillId="0" borderId="1" xfId="0" applyNumberFormat="1" applyFont="1" applyBorder="1">
      <alignment vertical="center"/>
    </xf>
    <xf numFmtId="0" fontId="5" fillId="0" borderId="1" xfId="0" applyFont="1" applyBorder="1" applyAlignment="1">
      <alignment vertical="center"/>
    </xf>
    <xf numFmtId="0" fontId="5" fillId="10" borderId="1" xfId="0" applyFont="1" applyFill="1" applyBorder="1">
      <alignment vertical="center"/>
    </xf>
    <xf numFmtId="0" fontId="5" fillId="0" borderId="0" xfId="0" quotePrefix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6" fontId="11" fillId="0" borderId="0" xfId="0" applyNumberFormat="1" applyFont="1">
      <alignment vertical="center"/>
    </xf>
    <xf numFmtId="0" fontId="11" fillId="0" borderId="0" xfId="0" quotePrefix="1" applyFont="1">
      <alignment vertical="center"/>
    </xf>
    <xf numFmtId="178" fontId="11" fillId="0" borderId="0" xfId="0" applyNumberFormat="1" applyFont="1">
      <alignment vertical="center"/>
    </xf>
    <xf numFmtId="0" fontId="5" fillId="0" borderId="13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3" xfId="0" applyFont="1" applyBorder="1">
      <alignment vertical="center"/>
    </xf>
    <xf numFmtId="0" fontId="4" fillId="0" borderId="0" xfId="0" applyFont="1">
      <alignment vertical="center"/>
    </xf>
    <xf numFmtId="0" fontId="5" fillId="0" borderId="28" xfId="0" applyFont="1" applyBorder="1">
      <alignment vertical="center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3" borderId="1" xfId="0" applyFont="1" applyFill="1" applyBorder="1">
      <alignment vertical="center"/>
    </xf>
    <xf numFmtId="0" fontId="14" fillId="15" borderId="1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0" borderId="12" xfId="0" applyFont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0" borderId="9" xfId="0" applyFont="1" applyBorder="1">
      <alignment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50" xfId="0" applyFont="1" applyBorder="1">
      <alignment vertical="center"/>
    </xf>
    <xf numFmtId="0" fontId="5" fillId="0" borderId="51" xfId="0" applyFont="1" applyBorder="1" applyAlignment="1">
      <alignment vertical="center" wrapText="1"/>
    </xf>
    <xf numFmtId="0" fontId="5" fillId="0" borderId="51" xfId="0" applyFont="1" applyBorder="1">
      <alignment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5" fillId="0" borderId="33" xfId="0" applyFont="1" applyBorder="1" applyAlignment="1">
      <alignment horizontal="left" vertical="center"/>
    </xf>
    <xf numFmtId="0" fontId="5" fillId="0" borderId="33" xfId="0" applyFont="1" applyBorder="1" applyAlignment="1">
      <alignment vertical="center"/>
    </xf>
    <xf numFmtId="0" fontId="5" fillId="0" borderId="33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5" fillId="19" borderId="62" xfId="0" applyFont="1" applyFill="1" applyBorder="1">
      <alignment vertical="center"/>
    </xf>
    <xf numFmtId="0" fontId="5" fillId="3" borderId="27" xfId="0" applyFont="1" applyFill="1" applyBorder="1" applyAlignment="1">
      <alignment horizontal="left" vertical="center" wrapText="1"/>
    </xf>
    <xf numFmtId="0" fontId="5" fillId="7" borderId="27" xfId="0" applyFont="1" applyFill="1" applyBorder="1" applyAlignment="1">
      <alignment horizontal="left" vertical="center" wrapText="1"/>
    </xf>
    <xf numFmtId="0" fontId="5" fillId="12" borderId="27" xfId="0" applyFont="1" applyFill="1" applyBorder="1" applyAlignment="1">
      <alignment horizontal="left" vertical="center" wrapText="1"/>
    </xf>
    <xf numFmtId="0" fontId="5" fillId="16" borderId="27" xfId="0" applyFont="1" applyFill="1" applyBorder="1" applyAlignment="1">
      <alignment horizontal="left" vertical="center" wrapText="1"/>
    </xf>
    <xf numFmtId="0" fontId="5" fillId="17" borderId="27" xfId="0" applyFont="1" applyFill="1" applyBorder="1" applyAlignment="1">
      <alignment horizontal="left" vertical="center" wrapText="1"/>
    </xf>
    <xf numFmtId="0" fontId="5" fillId="4" borderId="27" xfId="0" quotePrefix="1" applyFont="1" applyFill="1" applyBorder="1" applyAlignment="1">
      <alignment horizontal="left" vertical="center" wrapText="1"/>
    </xf>
    <xf numFmtId="0" fontId="5" fillId="18" borderId="27" xfId="0" applyFont="1" applyFill="1" applyBorder="1" applyAlignment="1">
      <alignment horizontal="left" vertical="center" wrapText="1"/>
    </xf>
    <xf numFmtId="0" fontId="5" fillId="5" borderId="27" xfId="0" quotePrefix="1" applyFont="1" applyFill="1" applyBorder="1" applyAlignment="1">
      <alignment horizontal="left" vertical="center" wrapText="1"/>
    </xf>
    <xf numFmtId="0" fontId="7" fillId="0" borderId="63" xfId="0" applyFont="1" applyBorder="1">
      <alignment vertical="center"/>
    </xf>
    <xf numFmtId="0" fontId="7" fillId="0" borderId="64" xfId="0" applyFont="1" applyBorder="1">
      <alignment vertical="center"/>
    </xf>
    <xf numFmtId="0" fontId="5" fillId="0" borderId="28" xfId="0" applyFont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5" fillId="0" borderId="28" xfId="0" applyNumberFormat="1" applyFont="1" applyBorder="1">
      <alignment vertical="center"/>
    </xf>
    <xf numFmtId="0" fontId="7" fillId="2" borderId="63" xfId="0" applyFont="1" applyFill="1" applyBorder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1" xfId="0" applyNumberFormat="1" applyFont="1" applyFill="1" applyBorder="1">
      <alignment vertical="center"/>
    </xf>
    <xf numFmtId="0" fontId="5" fillId="2" borderId="23" xfId="0" applyFont="1" applyFill="1" applyBorder="1">
      <alignment vertical="center"/>
    </xf>
    <xf numFmtId="0" fontId="5" fillId="0" borderId="38" xfId="0" applyFont="1" applyBorder="1">
      <alignment vertical="center"/>
    </xf>
    <xf numFmtId="0" fontId="5" fillId="0" borderId="39" xfId="0" applyFont="1" applyBorder="1">
      <alignment vertical="center"/>
    </xf>
    <xf numFmtId="0" fontId="5" fillId="6" borderId="13" xfId="0" applyFont="1" applyFill="1" applyBorder="1">
      <alignment vertical="center"/>
    </xf>
    <xf numFmtId="0" fontId="10" fillId="0" borderId="1" xfId="0" applyFont="1" applyBorder="1">
      <alignment vertical="center"/>
    </xf>
    <xf numFmtId="0" fontId="9" fillId="0" borderId="0" xfId="0" applyFont="1" applyAlignment="1">
      <alignment vertical="center"/>
    </xf>
    <xf numFmtId="0" fontId="5" fillId="20" borderId="65" xfId="0" applyFont="1" applyFill="1" applyBorder="1">
      <alignment vertical="center"/>
    </xf>
    <xf numFmtId="0" fontId="5" fillId="20" borderId="65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41" fontId="10" fillId="0" borderId="0" xfId="1" applyFont="1">
      <alignment vertical="center"/>
    </xf>
    <xf numFmtId="41" fontId="10" fillId="0" borderId="0" xfId="1" applyFont="1" applyAlignment="1">
      <alignment vertical="center"/>
    </xf>
    <xf numFmtId="41" fontId="10" fillId="0" borderId="0" xfId="0" applyNumberFormat="1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18" fillId="0" borderId="0" xfId="0" applyFont="1">
      <alignment vertical="center"/>
    </xf>
    <xf numFmtId="0" fontId="19" fillId="0" borderId="1" xfId="0" applyFont="1" applyBorder="1">
      <alignment vertical="center"/>
    </xf>
    <xf numFmtId="0" fontId="5" fillId="0" borderId="5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23" borderId="0" xfId="0" applyFont="1" applyFill="1">
      <alignment vertical="center"/>
    </xf>
    <xf numFmtId="0" fontId="11" fillId="24" borderId="0" xfId="0" applyFont="1" applyFill="1">
      <alignment vertical="center"/>
    </xf>
    <xf numFmtId="0" fontId="11" fillId="25" borderId="0" xfId="0" applyFont="1" applyFill="1">
      <alignment vertical="center"/>
    </xf>
    <xf numFmtId="0" fontId="11" fillId="26" borderId="0" xfId="0" applyFont="1" applyFill="1">
      <alignment vertical="center"/>
    </xf>
    <xf numFmtId="0" fontId="11" fillId="27" borderId="0" xfId="0" applyFont="1" applyFill="1">
      <alignment vertical="center"/>
    </xf>
    <xf numFmtId="0" fontId="11" fillId="28" borderId="0" xfId="0" applyFont="1" applyFill="1">
      <alignment vertical="center"/>
    </xf>
    <xf numFmtId="0" fontId="11" fillId="22" borderId="0" xfId="0" applyFont="1" applyFill="1">
      <alignment vertical="center"/>
    </xf>
    <xf numFmtId="0" fontId="11" fillId="7" borderId="0" xfId="0" applyFont="1" applyFill="1">
      <alignment vertical="center"/>
    </xf>
    <xf numFmtId="0" fontId="11" fillId="17" borderId="0" xfId="0" applyFont="1" applyFill="1">
      <alignment vertical="center"/>
    </xf>
    <xf numFmtId="176" fontId="11" fillId="0" borderId="0" xfId="0" quotePrefix="1" applyNumberFormat="1" applyFont="1">
      <alignment vertical="center"/>
    </xf>
    <xf numFmtId="0" fontId="12" fillId="0" borderId="0" xfId="0" applyFont="1" applyAlignment="1">
      <alignment vertical="center"/>
    </xf>
    <xf numFmtId="0" fontId="18" fillId="0" borderId="0" xfId="0" applyNumberFormat="1" applyFont="1">
      <alignment vertical="center"/>
    </xf>
    <xf numFmtId="0" fontId="18" fillId="0" borderId="0" xfId="0" applyFont="1" applyFill="1">
      <alignment vertical="center"/>
    </xf>
    <xf numFmtId="0" fontId="12" fillId="24" borderId="0" xfId="0" applyFont="1" applyFill="1">
      <alignment vertical="center"/>
    </xf>
    <xf numFmtId="0" fontId="12" fillId="0" borderId="0" xfId="0" applyFont="1" applyAlignment="1">
      <alignment horizontal="left" vertical="center"/>
    </xf>
    <xf numFmtId="0" fontId="12" fillId="25" borderId="0" xfId="0" applyFont="1" applyFill="1">
      <alignment vertical="center"/>
    </xf>
    <xf numFmtId="0" fontId="12" fillId="26" borderId="0" xfId="0" applyFont="1" applyFill="1">
      <alignment vertical="center"/>
    </xf>
    <xf numFmtId="0" fontId="12" fillId="27" borderId="0" xfId="0" applyFont="1" applyFill="1">
      <alignment vertical="center"/>
    </xf>
    <xf numFmtId="0" fontId="12" fillId="28" borderId="0" xfId="0" applyFont="1" applyFill="1">
      <alignment vertical="center"/>
    </xf>
    <xf numFmtId="0" fontId="12" fillId="23" borderId="0" xfId="0" applyFont="1" applyFill="1">
      <alignment vertical="center"/>
    </xf>
    <xf numFmtId="0" fontId="12" fillId="17" borderId="0" xfId="0" applyFont="1" applyFill="1">
      <alignment vertical="center"/>
    </xf>
    <xf numFmtId="0" fontId="12" fillId="22" borderId="0" xfId="0" applyFont="1" applyFill="1">
      <alignment vertical="center"/>
    </xf>
    <xf numFmtId="0" fontId="12" fillId="7" borderId="0" xfId="0" applyFont="1" applyFill="1">
      <alignment vertical="center"/>
    </xf>
    <xf numFmtId="0" fontId="11" fillId="0" borderId="0" xfId="0" applyFont="1" applyFill="1">
      <alignment vertical="center"/>
    </xf>
    <xf numFmtId="0" fontId="11" fillId="0" borderId="1" xfId="0" applyFont="1" applyBorder="1">
      <alignment vertical="center"/>
    </xf>
    <xf numFmtId="0" fontId="11" fillId="0" borderId="2" xfId="0" applyFont="1" applyBorder="1" applyAlignment="1">
      <alignment vertical="center"/>
    </xf>
    <xf numFmtId="0" fontId="20" fillId="0" borderId="0" xfId="0" applyFont="1">
      <alignment vertical="center"/>
    </xf>
    <xf numFmtId="0" fontId="19" fillId="0" borderId="0" xfId="0" applyFont="1" applyAlignment="1">
      <alignment vertical="center"/>
    </xf>
    <xf numFmtId="0" fontId="19" fillId="3" borderId="81" xfId="0" applyFont="1" applyFill="1" applyBorder="1" applyAlignment="1">
      <alignment vertical="center"/>
    </xf>
    <xf numFmtId="0" fontId="19" fillId="3" borderId="82" xfId="0" applyFont="1" applyFill="1" applyBorder="1" applyAlignment="1">
      <alignment vertical="center"/>
    </xf>
    <xf numFmtId="0" fontId="19" fillId="0" borderId="82" xfId="0" applyFont="1" applyFill="1" applyBorder="1" applyAlignment="1">
      <alignment vertical="center"/>
    </xf>
    <xf numFmtId="0" fontId="19" fillId="0" borderId="83" xfId="0" applyFont="1" applyFill="1" applyBorder="1" applyAlignment="1">
      <alignment vertical="center"/>
    </xf>
    <xf numFmtId="0" fontId="19" fillId="22" borderId="76" xfId="0" applyFont="1" applyFill="1" applyBorder="1">
      <alignment vertical="center"/>
    </xf>
    <xf numFmtId="0" fontId="19" fillId="22" borderId="77" xfId="0" applyFont="1" applyFill="1" applyBorder="1">
      <alignment vertical="center"/>
    </xf>
    <xf numFmtId="0" fontId="19" fillId="22" borderId="78" xfId="0" applyFont="1" applyFill="1" applyBorder="1">
      <alignment vertical="center"/>
    </xf>
    <xf numFmtId="0" fontId="19" fillId="21" borderId="75" xfId="0" applyFont="1" applyFill="1" applyBorder="1">
      <alignment vertical="center"/>
    </xf>
    <xf numFmtId="0" fontId="19" fillId="21" borderId="6" xfId="0" applyFont="1" applyFill="1" applyBorder="1">
      <alignment vertical="center"/>
    </xf>
    <xf numFmtId="0" fontId="19" fillId="21" borderId="22" xfId="0" applyFont="1" applyFill="1" applyBorder="1">
      <alignment vertical="center"/>
    </xf>
    <xf numFmtId="0" fontId="19" fillId="0" borderId="63" xfId="0" applyFont="1" applyBorder="1">
      <alignment vertical="center"/>
    </xf>
    <xf numFmtId="0" fontId="19" fillId="0" borderId="23" xfId="0" applyFont="1" applyBorder="1">
      <alignment vertical="center"/>
    </xf>
    <xf numFmtId="0" fontId="19" fillId="21" borderId="1" xfId="0" applyFont="1" applyFill="1" applyBorder="1">
      <alignment vertical="center"/>
    </xf>
    <xf numFmtId="0" fontId="19" fillId="21" borderId="23" xfId="0" applyFont="1" applyFill="1" applyBorder="1">
      <alignment vertical="center"/>
    </xf>
    <xf numFmtId="0" fontId="19" fillId="21" borderId="1" xfId="0" applyNumberFormat="1" applyFont="1" applyFill="1" applyBorder="1">
      <alignment vertical="center"/>
    </xf>
    <xf numFmtId="0" fontId="19" fillId="0" borderId="64" xfId="0" applyFont="1" applyBorder="1">
      <alignment vertical="center"/>
    </xf>
    <xf numFmtId="0" fontId="19" fillId="0" borderId="28" xfId="0" applyFont="1" applyBorder="1">
      <alignment vertical="center"/>
    </xf>
    <xf numFmtId="0" fontId="0" fillId="11" borderId="0" xfId="0" applyFill="1">
      <alignment vertical="center"/>
    </xf>
    <xf numFmtId="0" fontId="0" fillId="0" borderId="0" xfId="0" applyFont="1">
      <alignment vertical="center"/>
    </xf>
    <xf numFmtId="0" fontId="21" fillId="21" borderId="75" xfId="0" applyFont="1" applyFill="1" applyBorder="1">
      <alignment vertical="center"/>
    </xf>
    <xf numFmtId="0" fontId="21" fillId="0" borderId="79" xfId="0" applyFont="1" applyBorder="1">
      <alignment vertical="center"/>
    </xf>
    <xf numFmtId="0" fontId="5" fillId="11" borderId="0" xfId="0" applyFont="1" applyFill="1" applyBorder="1">
      <alignment vertical="center"/>
    </xf>
    <xf numFmtId="0" fontId="19" fillId="0" borderId="0" xfId="0" applyFont="1">
      <alignment vertical="center"/>
    </xf>
    <xf numFmtId="0" fontId="19" fillId="11" borderId="1" xfId="0" applyFont="1" applyFill="1" applyBorder="1">
      <alignment vertical="center"/>
    </xf>
    <xf numFmtId="0" fontId="18" fillId="11" borderId="0" xfId="0" applyFont="1" applyFill="1">
      <alignment vertical="center"/>
    </xf>
    <xf numFmtId="0" fontId="21" fillId="0" borderId="0" xfId="0" applyFont="1" applyFill="1" applyBorder="1">
      <alignment vertical="center"/>
    </xf>
    <xf numFmtId="0" fontId="7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9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5" fillId="0" borderId="60" xfId="0" applyFont="1" applyBorder="1" applyAlignment="1">
      <alignment horizontal="left" vertical="center"/>
    </xf>
    <xf numFmtId="0" fontId="5" fillId="0" borderId="61" xfId="0" applyFont="1" applyBorder="1" applyAlignment="1">
      <alignment horizontal="left" vertical="center"/>
    </xf>
    <xf numFmtId="0" fontId="7" fillId="0" borderId="56" xfId="0" applyFont="1" applyBorder="1" applyAlignment="1">
      <alignment horizontal="left" vertical="center"/>
    </xf>
    <xf numFmtId="0" fontId="7" fillId="0" borderId="57" xfId="0" applyFont="1" applyBorder="1" applyAlignment="1">
      <alignment horizontal="left" vertical="center"/>
    </xf>
    <xf numFmtId="0" fontId="7" fillId="0" borderId="5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0" fontId="5" fillId="0" borderId="50" xfId="0" applyFont="1" applyBorder="1" applyAlignment="1">
      <alignment horizontal="left" vertical="center"/>
    </xf>
    <xf numFmtId="0" fontId="5" fillId="0" borderId="5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left" vertical="center" wrapText="1"/>
    </xf>
    <xf numFmtId="0" fontId="5" fillId="0" borderId="53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40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13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5" fillId="0" borderId="4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0" borderId="38" xfId="0" applyFont="1" applyBorder="1" applyAlignment="1">
      <alignment horizontal="left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37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10" fillId="0" borderId="4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/>
    </xf>
    <xf numFmtId="0" fontId="5" fillId="0" borderId="4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/>
    </xf>
    <xf numFmtId="0" fontId="5" fillId="0" borderId="38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9" fontId="10" fillId="0" borderId="1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center" vertical="center"/>
    </xf>
    <xf numFmtId="0" fontId="10" fillId="21" borderId="13" xfId="0" applyFont="1" applyFill="1" applyBorder="1" applyAlignment="1">
      <alignment horizontal="center" vertical="center"/>
    </xf>
    <xf numFmtId="9" fontId="10" fillId="21" borderId="1" xfId="0" applyNumberFormat="1" applyFont="1" applyFill="1" applyBorder="1" applyAlignment="1">
      <alignment horizontal="center" vertical="center"/>
    </xf>
    <xf numFmtId="0" fontId="10" fillId="21" borderId="14" xfId="0" applyFont="1" applyFill="1" applyBorder="1" applyAlignment="1">
      <alignment horizontal="center" vertical="center"/>
    </xf>
    <xf numFmtId="0" fontId="10" fillId="21" borderId="15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10" fillId="0" borderId="38" xfId="0" applyFont="1" applyBorder="1" applyAlignment="1">
      <alignment horizontal="left" vertical="center" wrapText="1"/>
    </xf>
    <xf numFmtId="0" fontId="10" fillId="0" borderId="39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59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9" xfId="0" applyBorder="1">
      <alignment vertical="center"/>
    </xf>
    <xf numFmtId="0" fontId="0" fillId="0" borderId="67" xfId="0" applyBorder="1">
      <alignment vertical="center"/>
    </xf>
    <xf numFmtId="0" fontId="0" fillId="0" borderId="26" xfId="0" applyBorder="1">
      <alignment vertical="center"/>
    </xf>
    <xf numFmtId="0" fontId="0" fillId="0" borderId="68" xfId="0" applyBorder="1">
      <alignment vertical="center"/>
    </xf>
    <xf numFmtId="0" fontId="0" fillId="0" borderId="12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7" fillId="0" borderId="38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left" vertical="center"/>
    </xf>
    <xf numFmtId="0" fontId="5" fillId="0" borderId="13" xfId="0" applyNumberFormat="1" applyFont="1" applyBorder="1" applyAlignment="1">
      <alignment horizontal="left" vertical="center"/>
    </xf>
    <xf numFmtId="0" fontId="7" fillId="0" borderId="38" xfId="0" applyNumberFormat="1" applyFont="1" applyBorder="1" applyAlignment="1">
      <alignment horizontal="left" vertical="center"/>
    </xf>
    <xf numFmtId="0" fontId="7" fillId="0" borderId="39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20" borderId="65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65" xfId="0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69" xfId="0" applyFont="1" applyBorder="1" applyAlignment="1">
      <alignment horizontal="center" vertical="center" wrapText="1"/>
    </xf>
    <xf numFmtId="0" fontId="7" fillId="0" borderId="70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9" fontId="5" fillId="0" borderId="1" xfId="0" quotePrefix="1" applyNumberFormat="1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55</xdr:row>
      <xdr:rowOff>152400</xdr:rowOff>
    </xdr:from>
    <xdr:to>
      <xdr:col>20</xdr:col>
      <xdr:colOff>255268</xdr:colOff>
      <xdr:row>71</xdr:row>
      <xdr:rowOff>57149</xdr:rowOff>
    </xdr:to>
    <xdr:grpSp>
      <xdr:nvGrpSpPr>
        <xdr:cNvPr id="2" name="그룹 1"/>
        <xdr:cNvGrpSpPr/>
      </xdr:nvGrpSpPr>
      <xdr:grpSpPr>
        <a:xfrm>
          <a:off x="9734550" y="11725275"/>
          <a:ext cx="4236718" cy="2647949"/>
          <a:chOff x="685801" y="12430126"/>
          <a:chExt cx="4236718" cy="2647949"/>
        </a:xfrm>
      </xdr:grpSpPr>
      <xdr:pic>
        <xdr:nvPicPr>
          <xdr:cNvPr id="3" name="그림 2" descr="상인거래.pn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685801" y="12430126"/>
            <a:ext cx="4236718" cy="2647949"/>
          </a:xfrm>
          <a:prstGeom prst="rect">
            <a:avLst/>
          </a:prstGeom>
        </xdr:spPr>
      </xdr:pic>
      <xdr:sp macro="" textlink="">
        <xdr:nvSpPr>
          <xdr:cNvPr id="4" name="모서리가 둥근 직사각형 3"/>
          <xdr:cNvSpPr/>
        </xdr:nvSpPr>
        <xdr:spPr>
          <a:xfrm>
            <a:off x="2009775" y="13449299"/>
            <a:ext cx="1400175" cy="12858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1000" b="1"/>
              <a:t>보너스 아이템 획득</a:t>
            </a:r>
            <a:r>
              <a:rPr lang="en-US" altLang="ko-KR" sz="1000" b="1"/>
              <a:t>!</a:t>
            </a:r>
          </a:p>
          <a:p>
            <a:pPr algn="ctr"/>
            <a:endParaRPr lang="en-US" altLang="ko-KR" sz="1000" b="1"/>
          </a:p>
          <a:p>
            <a:pPr algn="ctr"/>
            <a:endParaRPr lang="en-US" altLang="ko-KR" sz="1000" b="1"/>
          </a:p>
          <a:p>
            <a:pPr algn="ctr"/>
            <a:endParaRPr lang="en-US" altLang="ko-KR" sz="1000" b="1"/>
          </a:p>
          <a:p>
            <a:pPr algn="ctr"/>
            <a:endParaRPr lang="en-US" altLang="ko-KR" sz="1000" b="1"/>
          </a:p>
          <a:p>
            <a:pPr algn="ctr"/>
            <a:endParaRPr lang="ko-KR" altLang="en-US" sz="1000" b="1"/>
          </a:p>
        </xdr:txBody>
      </xdr:sp>
      <xdr:sp macro="" textlink="">
        <xdr:nvSpPr>
          <xdr:cNvPr id="5" name="모서리가 둥근 직사각형 4"/>
          <xdr:cNvSpPr/>
        </xdr:nvSpPr>
        <xdr:spPr>
          <a:xfrm>
            <a:off x="2438399" y="13820775"/>
            <a:ext cx="504825" cy="4000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700" b="1"/>
              <a:t>아이콘</a:t>
            </a:r>
          </a:p>
        </xdr:txBody>
      </xdr:sp>
      <xdr:sp macro="" textlink="">
        <xdr:nvSpPr>
          <xdr:cNvPr id="6" name="모서리가 둥근 직사각형 5"/>
          <xdr:cNvSpPr/>
        </xdr:nvSpPr>
        <xdr:spPr>
          <a:xfrm>
            <a:off x="2371726" y="14439900"/>
            <a:ext cx="638174" cy="2286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700" b="1"/>
              <a:t>확인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18</xdr:row>
      <xdr:rowOff>1835</xdr:rowOff>
    </xdr:from>
    <xdr:to>
      <xdr:col>7</xdr:col>
      <xdr:colOff>217589</xdr:colOff>
      <xdr:row>22</xdr:row>
      <xdr:rowOff>76201</xdr:rowOff>
    </xdr:to>
    <xdr:pic>
      <xdr:nvPicPr>
        <xdr:cNvPr id="2" name="그림 1" descr="양일반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00550" y="4373810"/>
          <a:ext cx="1008164" cy="760166"/>
        </a:xfrm>
        <a:prstGeom prst="rect">
          <a:avLst/>
        </a:prstGeom>
      </xdr:spPr>
    </xdr:pic>
    <xdr:clientData/>
  </xdr:twoCellAnchor>
  <xdr:twoCellAnchor>
    <xdr:from>
      <xdr:col>4</xdr:col>
      <xdr:colOff>504825</xdr:colOff>
      <xdr:row>14</xdr:row>
      <xdr:rowOff>57150</xdr:rowOff>
    </xdr:from>
    <xdr:to>
      <xdr:col>5</xdr:col>
      <xdr:colOff>676274</xdr:colOff>
      <xdr:row>18</xdr:row>
      <xdr:rowOff>133350</xdr:rowOff>
    </xdr:to>
    <xdr:sp macro="" textlink="">
      <xdr:nvSpPr>
        <xdr:cNvPr id="4" name="타원형 설명선 3"/>
        <xdr:cNvSpPr/>
      </xdr:nvSpPr>
      <xdr:spPr>
        <a:xfrm>
          <a:off x="4743450" y="2543175"/>
          <a:ext cx="857249" cy="762000"/>
        </a:xfrm>
        <a:prstGeom prst="wedgeEllipseCallout">
          <a:avLst>
            <a:gd name="adj1" fmla="val 36260"/>
            <a:gd name="adj2" fmla="val 67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000"/>
            <a:t>사료 </a:t>
          </a:r>
          <a:endParaRPr lang="en-US" altLang="ko-KR" sz="1000"/>
        </a:p>
        <a:p>
          <a:pPr algn="ctr"/>
          <a:r>
            <a:rPr lang="ko-KR" altLang="en-US" sz="1000"/>
            <a:t>아이콘</a:t>
          </a:r>
        </a:p>
      </xdr:txBody>
    </xdr:sp>
    <xdr:clientData/>
  </xdr:twoCellAnchor>
  <xdr:twoCellAnchor>
    <xdr:from>
      <xdr:col>10</xdr:col>
      <xdr:colOff>76200</xdr:colOff>
      <xdr:row>27</xdr:row>
      <xdr:rowOff>123825</xdr:rowOff>
    </xdr:from>
    <xdr:to>
      <xdr:col>14</xdr:col>
      <xdr:colOff>590550</xdr:colOff>
      <xdr:row>38</xdr:row>
      <xdr:rowOff>9525</xdr:rowOff>
    </xdr:to>
    <xdr:grpSp>
      <xdr:nvGrpSpPr>
        <xdr:cNvPr id="13" name="그룹 12"/>
        <xdr:cNvGrpSpPr/>
      </xdr:nvGrpSpPr>
      <xdr:grpSpPr>
        <a:xfrm>
          <a:off x="8429625" y="5238750"/>
          <a:ext cx="3257550" cy="1771650"/>
          <a:chOff x="9001125" y="3819525"/>
          <a:chExt cx="3257550" cy="1771650"/>
        </a:xfrm>
      </xdr:grpSpPr>
      <xdr:sp macro="" textlink="">
        <xdr:nvSpPr>
          <xdr:cNvPr id="5" name="모서리가 둥근 직사각형 4"/>
          <xdr:cNvSpPr/>
        </xdr:nvSpPr>
        <xdr:spPr>
          <a:xfrm>
            <a:off x="9001125" y="3819525"/>
            <a:ext cx="3257550" cy="17716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1100"/>
              <a:t>더 이상 사료가 없어요</a:t>
            </a:r>
            <a:r>
              <a:rPr lang="en-US" altLang="ko-KR" sz="1100"/>
              <a:t>...</a:t>
            </a:r>
          </a:p>
          <a:p>
            <a:pPr algn="ctr"/>
            <a:r>
              <a:rPr lang="ko-KR" altLang="en-US" sz="1100"/>
              <a:t>사료가 없으면  우유를 짤 수 없습니다</a:t>
            </a:r>
            <a:r>
              <a:rPr lang="en-US" altLang="ko-KR" sz="1100"/>
              <a:t>.</a:t>
            </a:r>
          </a:p>
          <a:p>
            <a:pPr algn="ctr"/>
            <a:endParaRPr lang="en-US" altLang="ko-KR" sz="1100"/>
          </a:p>
          <a:p>
            <a:pPr algn="ctr"/>
            <a:endParaRPr lang="en-US" altLang="ko-KR" sz="1100"/>
          </a:p>
          <a:p>
            <a:pPr algn="ctr"/>
            <a:endParaRPr lang="en-US" altLang="ko-KR" sz="1100"/>
          </a:p>
          <a:p>
            <a:pPr algn="ctr"/>
            <a:endParaRPr lang="en-US" altLang="ko-KR" sz="1100"/>
          </a:p>
          <a:p>
            <a:pPr algn="ctr"/>
            <a:endParaRPr lang="ko-KR" altLang="en-US" sz="1100"/>
          </a:p>
        </xdr:txBody>
      </xdr:sp>
      <xdr:sp macro="" textlink="">
        <xdr:nvSpPr>
          <xdr:cNvPr id="6" name="모서리가 둥근 직사각형 5"/>
          <xdr:cNvSpPr/>
        </xdr:nvSpPr>
        <xdr:spPr>
          <a:xfrm>
            <a:off x="9115425" y="4543425"/>
            <a:ext cx="885825" cy="7048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1100"/>
              <a:t>사료 변경</a:t>
            </a:r>
          </a:p>
        </xdr:txBody>
      </xdr:sp>
      <xdr:sp macro="" textlink="">
        <xdr:nvSpPr>
          <xdr:cNvPr id="7" name="모서리가 둥근 직사각형 6"/>
          <xdr:cNvSpPr/>
        </xdr:nvSpPr>
        <xdr:spPr>
          <a:xfrm>
            <a:off x="10191750" y="4543425"/>
            <a:ext cx="885825" cy="7048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1100"/>
              <a:t>사료 구매</a:t>
            </a:r>
          </a:p>
        </xdr:txBody>
      </xdr:sp>
      <xdr:sp macro="" textlink="">
        <xdr:nvSpPr>
          <xdr:cNvPr id="8" name="모서리가 둥근 직사각형 7"/>
          <xdr:cNvSpPr/>
        </xdr:nvSpPr>
        <xdr:spPr>
          <a:xfrm>
            <a:off x="11268075" y="4543425"/>
            <a:ext cx="885825" cy="7048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1100"/>
              <a:t>생산 종료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33</xdr:row>
      <xdr:rowOff>57150</xdr:rowOff>
    </xdr:from>
    <xdr:to>
      <xdr:col>4</xdr:col>
      <xdr:colOff>552450</xdr:colOff>
      <xdr:row>33</xdr:row>
      <xdr:rowOff>142875</xdr:rowOff>
    </xdr:to>
    <xdr:sp macro="" textlink="">
      <xdr:nvSpPr>
        <xdr:cNvPr id="6" name="타원 5"/>
        <xdr:cNvSpPr/>
      </xdr:nvSpPr>
      <xdr:spPr>
        <a:xfrm>
          <a:off x="3209925" y="3743325"/>
          <a:ext cx="85725" cy="857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523875</xdr:colOff>
      <xdr:row>65</xdr:row>
      <xdr:rowOff>95250</xdr:rowOff>
    </xdr:from>
    <xdr:to>
      <xdr:col>4</xdr:col>
      <xdr:colOff>638175</xdr:colOff>
      <xdr:row>66</xdr:row>
      <xdr:rowOff>9525</xdr:rowOff>
    </xdr:to>
    <xdr:sp macro="" textlink="">
      <xdr:nvSpPr>
        <xdr:cNvPr id="25" name="타원 24"/>
        <xdr:cNvSpPr/>
      </xdr:nvSpPr>
      <xdr:spPr>
        <a:xfrm>
          <a:off x="3267075" y="9782175"/>
          <a:ext cx="114300" cy="857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66675</xdr:colOff>
      <xdr:row>47</xdr:row>
      <xdr:rowOff>28575</xdr:rowOff>
    </xdr:from>
    <xdr:to>
      <xdr:col>9</xdr:col>
      <xdr:colOff>674120</xdr:colOff>
      <xdr:row>62</xdr:row>
      <xdr:rowOff>142875</xdr:rowOff>
    </xdr:to>
    <xdr:grpSp>
      <xdr:nvGrpSpPr>
        <xdr:cNvPr id="47" name="그룹 46"/>
        <xdr:cNvGrpSpPr/>
      </xdr:nvGrpSpPr>
      <xdr:grpSpPr>
        <a:xfrm>
          <a:off x="2809875" y="9791700"/>
          <a:ext cx="4036445" cy="2686050"/>
          <a:chOff x="685800" y="1238251"/>
          <a:chExt cx="5013959" cy="3133724"/>
        </a:xfrm>
      </xdr:grpSpPr>
      <xdr:pic>
        <xdr:nvPicPr>
          <xdr:cNvPr id="48" name="그림 47" descr="800x500_UI copy.pn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685800" y="1238251"/>
            <a:ext cx="5013959" cy="3133724"/>
          </a:xfrm>
          <a:prstGeom prst="rect">
            <a:avLst/>
          </a:prstGeom>
        </xdr:spPr>
      </xdr:pic>
      <xdr:sp macro="" textlink="">
        <xdr:nvSpPr>
          <xdr:cNvPr id="49" name="모서리가 둥근 직사각형 48"/>
          <xdr:cNvSpPr/>
        </xdr:nvSpPr>
        <xdr:spPr>
          <a:xfrm>
            <a:off x="3495674" y="3571875"/>
            <a:ext cx="638627" cy="336730"/>
          </a:xfrm>
          <a:prstGeom prst="roundRect">
            <a:avLst/>
          </a:prstGeom>
          <a:solidFill>
            <a:srgbClr val="FF0066"/>
          </a:solidFill>
          <a:ln>
            <a:solidFill>
              <a:schemeClr val="bg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100" b="0">
                <a:solidFill>
                  <a:schemeClr val="bg1"/>
                </a:solidFill>
              </a:rPr>
              <a:t>Item</a:t>
            </a:r>
            <a:endParaRPr lang="ko-KR" altLang="en-US" sz="1100" b="0">
              <a:solidFill>
                <a:schemeClr val="bg1"/>
              </a:solidFill>
            </a:endParaRPr>
          </a:p>
        </xdr:txBody>
      </xdr:sp>
      <xdr:cxnSp macro="">
        <xdr:nvCxnSpPr>
          <xdr:cNvPr id="50" name="구부러진 연결선 7"/>
          <xdr:cNvCxnSpPr>
            <a:endCxn id="49" idx="0"/>
          </xdr:cNvCxnSpPr>
        </xdr:nvCxnSpPr>
        <xdr:spPr>
          <a:xfrm flipV="1">
            <a:off x="3277284" y="3571875"/>
            <a:ext cx="537704" cy="66315"/>
          </a:xfrm>
          <a:prstGeom prst="curvedConnector4">
            <a:avLst>
              <a:gd name="adj1" fmla="val 20308"/>
              <a:gd name="adj2" fmla="val 507777"/>
            </a:avLst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51" name="타원 50"/>
          <xdr:cNvSpPr/>
        </xdr:nvSpPr>
        <xdr:spPr>
          <a:xfrm>
            <a:off x="2790825" y="2905125"/>
            <a:ext cx="1428750" cy="1428750"/>
          </a:xfrm>
          <a:prstGeom prst="ellipse">
            <a:avLst/>
          </a:prstGeom>
          <a:noFill/>
          <a:ln w="57150">
            <a:solidFill>
              <a:srgbClr val="FF0066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11</xdr:col>
      <xdr:colOff>66675</xdr:colOff>
      <xdr:row>47</xdr:row>
      <xdr:rowOff>38100</xdr:rowOff>
    </xdr:from>
    <xdr:to>
      <xdr:col>17</xdr:col>
      <xdr:colOff>203833</xdr:colOff>
      <xdr:row>62</xdr:row>
      <xdr:rowOff>123824</xdr:rowOff>
    </xdr:to>
    <xdr:grpSp>
      <xdr:nvGrpSpPr>
        <xdr:cNvPr id="57" name="그룹 56"/>
        <xdr:cNvGrpSpPr/>
      </xdr:nvGrpSpPr>
      <xdr:grpSpPr>
        <a:xfrm>
          <a:off x="7705725" y="9801225"/>
          <a:ext cx="4251958" cy="2657474"/>
          <a:chOff x="685801" y="8667751"/>
          <a:chExt cx="4251958" cy="2657474"/>
        </a:xfrm>
      </xdr:grpSpPr>
      <xdr:pic>
        <xdr:nvPicPr>
          <xdr:cNvPr id="58" name="그림 57" descr="게임 진행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685801" y="8667751"/>
            <a:ext cx="4251958" cy="2657474"/>
          </a:xfrm>
          <a:prstGeom prst="rect">
            <a:avLst/>
          </a:prstGeom>
        </xdr:spPr>
      </xdr:pic>
      <xdr:sp macro="" textlink="">
        <xdr:nvSpPr>
          <xdr:cNvPr id="59" name="모서리가 둥근 직사각형 58"/>
          <xdr:cNvSpPr/>
        </xdr:nvSpPr>
        <xdr:spPr>
          <a:xfrm>
            <a:off x="3461219" y="9773740"/>
            <a:ext cx="539873" cy="284660"/>
          </a:xfrm>
          <a:prstGeom prst="roundRect">
            <a:avLst/>
          </a:prstGeom>
          <a:solidFill>
            <a:srgbClr val="FF0066"/>
          </a:solidFill>
          <a:ln>
            <a:solidFill>
              <a:schemeClr val="bg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200" b="0">
                <a:solidFill>
                  <a:schemeClr val="bg1"/>
                </a:solidFill>
              </a:rPr>
              <a:t>Item</a:t>
            </a:r>
            <a:endParaRPr lang="ko-KR" altLang="en-US" sz="1200" b="0">
              <a:solidFill>
                <a:schemeClr val="bg1"/>
              </a:solidFill>
            </a:endParaRPr>
          </a:p>
        </xdr:txBody>
      </xdr:sp>
      <xdr:cxnSp macro="">
        <xdr:nvCxnSpPr>
          <xdr:cNvPr id="60" name="구부러진 연결선 7"/>
          <xdr:cNvCxnSpPr>
            <a:endCxn id="59" idx="0"/>
          </xdr:cNvCxnSpPr>
        </xdr:nvCxnSpPr>
        <xdr:spPr>
          <a:xfrm rot="5400000" flipH="1" flipV="1">
            <a:off x="3523473" y="9574493"/>
            <a:ext cx="8435" cy="406931"/>
          </a:xfrm>
          <a:prstGeom prst="curvedConnector3">
            <a:avLst>
              <a:gd name="adj1" fmla="val 2810136"/>
            </a:avLst>
          </a:prstGeom>
          <a:ln w="28575">
            <a:solidFill>
              <a:srgbClr val="FF0066"/>
            </a:solidFill>
            <a:prstDash val="sysDot"/>
            <a:tailEnd type="arrow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61" name="타원 60"/>
          <xdr:cNvSpPr/>
        </xdr:nvSpPr>
        <xdr:spPr>
          <a:xfrm>
            <a:off x="2817739" y="9171993"/>
            <a:ext cx="1207815" cy="1207815"/>
          </a:xfrm>
          <a:prstGeom prst="ellipse">
            <a:avLst/>
          </a:prstGeom>
          <a:noFill/>
          <a:ln w="57150">
            <a:solidFill>
              <a:srgbClr val="FF0066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97</xdr:row>
      <xdr:rowOff>19050</xdr:rowOff>
    </xdr:from>
    <xdr:to>
      <xdr:col>9</xdr:col>
      <xdr:colOff>619125</xdr:colOff>
      <xdr:row>98</xdr:row>
      <xdr:rowOff>152400</xdr:rowOff>
    </xdr:to>
    <xdr:sp macro="" textlink="">
      <xdr:nvSpPr>
        <xdr:cNvPr id="21" name="오른쪽 화살표 20"/>
        <xdr:cNvSpPr/>
      </xdr:nvSpPr>
      <xdr:spPr>
        <a:xfrm>
          <a:off x="6229350" y="16773525"/>
          <a:ext cx="56197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104775</xdr:colOff>
      <xdr:row>17</xdr:row>
      <xdr:rowOff>85725</xdr:rowOff>
    </xdr:from>
    <xdr:to>
      <xdr:col>9</xdr:col>
      <xdr:colOff>561975</xdr:colOff>
      <xdr:row>32</xdr:row>
      <xdr:rowOff>85725</xdr:rowOff>
    </xdr:to>
    <xdr:grpSp>
      <xdr:nvGrpSpPr>
        <xdr:cNvPr id="60" name="그룹 59"/>
        <xdr:cNvGrpSpPr/>
      </xdr:nvGrpSpPr>
      <xdr:grpSpPr>
        <a:xfrm>
          <a:off x="2162175" y="3905250"/>
          <a:ext cx="4572000" cy="2571750"/>
          <a:chOff x="914400" y="1790700"/>
          <a:chExt cx="4572000" cy="2571750"/>
        </a:xfrm>
      </xdr:grpSpPr>
      <xdr:sp macro="" textlink="">
        <xdr:nvSpPr>
          <xdr:cNvPr id="61" name="직사각형 60"/>
          <xdr:cNvSpPr/>
        </xdr:nvSpPr>
        <xdr:spPr>
          <a:xfrm>
            <a:off x="914400" y="1809750"/>
            <a:ext cx="172402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900"/>
              <a:t>대표 가축</a:t>
            </a:r>
          </a:p>
        </xdr:txBody>
      </xdr:sp>
      <xdr:sp macro="" textlink="">
        <xdr:nvSpPr>
          <xdr:cNvPr id="62" name="직사각형 61"/>
          <xdr:cNvSpPr/>
        </xdr:nvSpPr>
        <xdr:spPr>
          <a:xfrm>
            <a:off x="4476750" y="1809750"/>
            <a:ext cx="1009650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900"/>
              <a:t>가축 관리 화면</a:t>
            </a:r>
            <a:endParaRPr lang="en-US" altLang="ko-KR" sz="900"/>
          </a:p>
        </xdr:txBody>
      </xdr:sp>
      <xdr:cxnSp macro="">
        <xdr:nvCxnSpPr>
          <xdr:cNvPr id="63" name="직선 화살표 연결선 62"/>
          <xdr:cNvCxnSpPr>
            <a:stCxn id="62" idx="1"/>
            <a:endCxn id="61" idx="3"/>
          </xdr:cNvCxnSpPr>
        </xdr:nvCxnSpPr>
        <xdr:spPr>
          <a:xfrm flipH="1">
            <a:off x="2638425" y="2138363"/>
            <a:ext cx="1838325" cy="0"/>
          </a:xfrm>
          <a:prstGeom prst="straightConnector1">
            <a:avLst/>
          </a:prstGeom>
          <a:ln w="28575">
            <a:solidFill>
              <a:srgbClr val="FF0000"/>
            </a:solidFill>
            <a:prstDash val="sysDot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TextBox 63"/>
          <xdr:cNvSpPr txBox="1"/>
        </xdr:nvSpPr>
        <xdr:spPr>
          <a:xfrm>
            <a:off x="2857500" y="1790700"/>
            <a:ext cx="1400175" cy="3048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ko-KR" altLang="en-US" sz="1000"/>
              <a:t>대표 가축 </a:t>
            </a:r>
            <a:r>
              <a:rPr lang="ko-KR" altLang="en-US" sz="1000" b="1"/>
              <a:t>설정</a:t>
            </a:r>
          </a:p>
        </xdr:txBody>
      </xdr:sp>
      <xdr:sp macro="" textlink="">
        <xdr:nvSpPr>
          <xdr:cNvPr id="65" name="직사각형 64"/>
          <xdr:cNvSpPr/>
        </xdr:nvSpPr>
        <xdr:spPr>
          <a:xfrm>
            <a:off x="914400" y="2724150"/>
            <a:ext cx="172402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900"/>
              <a:t>대표 가축</a:t>
            </a:r>
          </a:p>
        </xdr:txBody>
      </xdr:sp>
      <xdr:sp macro="" textlink="">
        <xdr:nvSpPr>
          <xdr:cNvPr id="66" name="직사각형 65"/>
          <xdr:cNvSpPr/>
        </xdr:nvSpPr>
        <xdr:spPr>
          <a:xfrm>
            <a:off x="4476750" y="2724150"/>
            <a:ext cx="1009650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900"/>
              <a:t>가축 관리 화면</a:t>
            </a:r>
            <a:endParaRPr lang="en-US" altLang="ko-KR" sz="900"/>
          </a:p>
        </xdr:txBody>
      </xdr:sp>
      <xdr:sp macro="" textlink="">
        <xdr:nvSpPr>
          <xdr:cNvPr id="67" name="TextBox 66"/>
          <xdr:cNvSpPr txBox="1"/>
        </xdr:nvSpPr>
        <xdr:spPr>
          <a:xfrm>
            <a:off x="2857500" y="2705100"/>
            <a:ext cx="1400175" cy="3048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ko-KR" altLang="en-US" sz="1000"/>
              <a:t>대표 가축 </a:t>
            </a:r>
            <a:r>
              <a:rPr lang="ko-KR" altLang="en-US" sz="1000" b="1"/>
              <a:t>취소</a:t>
            </a:r>
          </a:p>
        </xdr:txBody>
      </xdr:sp>
      <xdr:cxnSp macro="">
        <xdr:nvCxnSpPr>
          <xdr:cNvPr id="68" name="직선 화살표 연결선 67"/>
          <xdr:cNvCxnSpPr>
            <a:stCxn id="65" idx="3"/>
            <a:endCxn id="66" idx="1"/>
          </xdr:cNvCxnSpPr>
        </xdr:nvCxnSpPr>
        <xdr:spPr>
          <a:xfrm>
            <a:off x="2638425" y="3052763"/>
            <a:ext cx="1838325" cy="0"/>
          </a:xfrm>
          <a:prstGeom prst="straightConnector1">
            <a:avLst/>
          </a:prstGeom>
          <a:ln w="28575">
            <a:solidFill>
              <a:srgbClr val="FF0000"/>
            </a:solidFill>
            <a:prstDash val="sysDot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직사각형 68"/>
          <xdr:cNvSpPr/>
        </xdr:nvSpPr>
        <xdr:spPr>
          <a:xfrm>
            <a:off x="914400" y="3705225"/>
            <a:ext cx="172402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900"/>
              <a:t>대표 가축</a:t>
            </a:r>
          </a:p>
        </xdr:txBody>
      </xdr:sp>
      <xdr:sp macro="" textlink="">
        <xdr:nvSpPr>
          <xdr:cNvPr id="70" name="직사각형 69"/>
          <xdr:cNvSpPr/>
        </xdr:nvSpPr>
        <xdr:spPr>
          <a:xfrm>
            <a:off x="4476750" y="3705225"/>
            <a:ext cx="1009650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900"/>
              <a:t>가축 관리 화면</a:t>
            </a:r>
            <a:endParaRPr lang="en-US" altLang="ko-KR" sz="900"/>
          </a:p>
        </xdr:txBody>
      </xdr:sp>
      <xdr:sp macro="" textlink="">
        <xdr:nvSpPr>
          <xdr:cNvPr id="71" name="TextBox 70"/>
          <xdr:cNvSpPr txBox="1"/>
        </xdr:nvSpPr>
        <xdr:spPr>
          <a:xfrm>
            <a:off x="2857500" y="3686175"/>
            <a:ext cx="1400175" cy="3048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ko-KR" altLang="en-US" sz="1000"/>
              <a:t>대표 가축 </a:t>
            </a:r>
            <a:r>
              <a:rPr lang="ko-KR" altLang="en-US" sz="1000" b="1"/>
              <a:t>교체</a:t>
            </a:r>
          </a:p>
        </xdr:txBody>
      </xdr:sp>
      <xdr:cxnSp macro="">
        <xdr:nvCxnSpPr>
          <xdr:cNvPr id="72" name="직선 화살표 연결선 71"/>
          <xdr:cNvCxnSpPr>
            <a:stCxn id="69" idx="3"/>
            <a:endCxn id="70" idx="1"/>
          </xdr:cNvCxnSpPr>
        </xdr:nvCxnSpPr>
        <xdr:spPr>
          <a:xfrm>
            <a:off x="2638425" y="4033838"/>
            <a:ext cx="1838325" cy="0"/>
          </a:xfrm>
          <a:prstGeom prst="straightConnector1">
            <a:avLst/>
          </a:prstGeom>
          <a:ln w="28575">
            <a:solidFill>
              <a:srgbClr val="FF0000"/>
            </a:solidFill>
            <a:prstDash val="sysDot"/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105</xdr:row>
      <xdr:rowOff>38100</xdr:rowOff>
    </xdr:from>
    <xdr:to>
      <xdr:col>14</xdr:col>
      <xdr:colOff>152400</xdr:colOff>
      <xdr:row>110</xdr:row>
      <xdr:rowOff>62961</xdr:rowOff>
    </xdr:to>
    <xdr:pic>
      <xdr:nvPicPr>
        <xdr:cNvPr id="6" name="그림 5" descr="diseas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29625" y="18126075"/>
          <a:ext cx="1476375" cy="882111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105</xdr:row>
      <xdr:rowOff>66675</xdr:rowOff>
    </xdr:from>
    <xdr:to>
      <xdr:col>9</xdr:col>
      <xdr:colOff>191698</xdr:colOff>
      <xdr:row>110</xdr:row>
      <xdr:rowOff>35824</xdr:rowOff>
    </xdr:to>
    <xdr:pic>
      <xdr:nvPicPr>
        <xdr:cNvPr id="7" name="그림 6" descr="injured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86350" y="17983200"/>
          <a:ext cx="1429948" cy="826399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14</xdr:row>
      <xdr:rowOff>133350</xdr:rowOff>
    </xdr:from>
    <xdr:to>
      <xdr:col>8</xdr:col>
      <xdr:colOff>304800</xdr:colOff>
      <xdr:row>20</xdr:row>
      <xdr:rowOff>56086</xdr:rowOff>
    </xdr:to>
    <xdr:pic>
      <xdr:nvPicPr>
        <xdr:cNvPr id="9" name="그림 8" descr="disease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7455"/>
        <a:stretch>
          <a:fillRect/>
        </a:stretch>
      </xdr:blipFill>
      <xdr:spPr>
        <a:xfrm>
          <a:off x="3257550" y="2619375"/>
          <a:ext cx="1314450" cy="951436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361950</xdr:colOff>
      <xdr:row>14</xdr:row>
      <xdr:rowOff>161925</xdr:rowOff>
    </xdr:from>
    <xdr:to>
      <xdr:col>15</xdr:col>
      <xdr:colOff>325959</xdr:colOff>
      <xdr:row>20</xdr:row>
      <xdr:rowOff>47624</xdr:rowOff>
    </xdr:to>
    <xdr:pic>
      <xdr:nvPicPr>
        <xdr:cNvPr id="10" name="그림 9" descr="injured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586"/>
        <a:stretch>
          <a:fillRect/>
        </a:stretch>
      </xdr:blipFill>
      <xdr:spPr>
        <a:xfrm>
          <a:off x="8058150" y="2647950"/>
          <a:ext cx="1335609" cy="914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657224</xdr:colOff>
      <xdr:row>8</xdr:row>
      <xdr:rowOff>47625</xdr:rowOff>
    </xdr:from>
    <xdr:to>
      <xdr:col>7</xdr:col>
      <xdr:colOff>19050</xdr:colOff>
      <xdr:row>11</xdr:row>
      <xdr:rowOff>19050</xdr:rowOff>
    </xdr:to>
    <xdr:grpSp>
      <xdr:nvGrpSpPr>
        <xdr:cNvPr id="7" name="그룹 6"/>
        <xdr:cNvGrpSpPr/>
      </xdr:nvGrpSpPr>
      <xdr:grpSpPr>
        <a:xfrm>
          <a:off x="4086224" y="1590675"/>
          <a:ext cx="733426" cy="485775"/>
          <a:chOff x="3933824" y="1743075"/>
          <a:chExt cx="733426" cy="485775"/>
        </a:xfrm>
      </xdr:grpSpPr>
      <xdr:sp macro="" textlink="">
        <xdr:nvSpPr>
          <xdr:cNvPr id="2" name="자유형 1"/>
          <xdr:cNvSpPr/>
        </xdr:nvSpPr>
        <xdr:spPr>
          <a:xfrm>
            <a:off x="3933824" y="1743075"/>
            <a:ext cx="257175" cy="76199"/>
          </a:xfrm>
          <a:custGeom>
            <a:avLst/>
            <a:gdLst>
              <a:gd name="connsiteX0" fmla="*/ 450850 w 450850"/>
              <a:gd name="connsiteY0" fmla="*/ 0 h 233363"/>
              <a:gd name="connsiteX1" fmla="*/ 184150 w 450850"/>
              <a:gd name="connsiteY1" fmla="*/ 200025 h 233363"/>
              <a:gd name="connsiteX2" fmla="*/ 3175 w 450850"/>
              <a:gd name="connsiteY2" fmla="*/ 200025 h 23336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450850" h="233363">
                <a:moveTo>
                  <a:pt x="450850" y="0"/>
                </a:moveTo>
                <a:cubicBezTo>
                  <a:pt x="354806" y="83344"/>
                  <a:pt x="258763" y="166688"/>
                  <a:pt x="184150" y="200025"/>
                </a:cubicBezTo>
                <a:cubicBezTo>
                  <a:pt x="109538" y="233363"/>
                  <a:pt x="0" y="223838"/>
                  <a:pt x="3175" y="200025"/>
                </a:cubicBezTo>
              </a:path>
            </a:pathLst>
          </a:cu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" name="자유형 2"/>
          <xdr:cNvSpPr/>
        </xdr:nvSpPr>
        <xdr:spPr>
          <a:xfrm flipH="1">
            <a:off x="4486274" y="1752600"/>
            <a:ext cx="180976" cy="76200"/>
          </a:xfrm>
          <a:custGeom>
            <a:avLst/>
            <a:gdLst>
              <a:gd name="connsiteX0" fmla="*/ 450850 w 450850"/>
              <a:gd name="connsiteY0" fmla="*/ 0 h 233363"/>
              <a:gd name="connsiteX1" fmla="*/ 184150 w 450850"/>
              <a:gd name="connsiteY1" fmla="*/ 200025 h 233363"/>
              <a:gd name="connsiteX2" fmla="*/ 3175 w 450850"/>
              <a:gd name="connsiteY2" fmla="*/ 200025 h 23336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450850" h="233363">
                <a:moveTo>
                  <a:pt x="450850" y="0"/>
                </a:moveTo>
                <a:cubicBezTo>
                  <a:pt x="354806" y="83344"/>
                  <a:pt x="258763" y="166688"/>
                  <a:pt x="184150" y="200025"/>
                </a:cubicBezTo>
                <a:cubicBezTo>
                  <a:pt x="109538" y="233363"/>
                  <a:pt x="0" y="223838"/>
                  <a:pt x="3175" y="200025"/>
                </a:cubicBezTo>
              </a:path>
            </a:pathLst>
          </a:cu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" name="자유형 4"/>
          <xdr:cNvSpPr/>
        </xdr:nvSpPr>
        <xdr:spPr>
          <a:xfrm>
            <a:off x="4133850" y="2085975"/>
            <a:ext cx="371475" cy="142875"/>
          </a:xfrm>
          <a:custGeom>
            <a:avLst/>
            <a:gdLst>
              <a:gd name="connsiteX0" fmla="*/ 0 w 561975"/>
              <a:gd name="connsiteY0" fmla="*/ 0 h 174625"/>
              <a:gd name="connsiteX1" fmla="*/ 390525 w 561975"/>
              <a:gd name="connsiteY1" fmla="*/ 171450 h 174625"/>
              <a:gd name="connsiteX2" fmla="*/ 561975 w 561975"/>
              <a:gd name="connsiteY2" fmla="*/ 19050 h 1746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561975" h="174625">
                <a:moveTo>
                  <a:pt x="0" y="0"/>
                </a:moveTo>
                <a:cubicBezTo>
                  <a:pt x="148431" y="84137"/>
                  <a:pt x="296863" y="168275"/>
                  <a:pt x="390525" y="171450"/>
                </a:cubicBezTo>
                <a:cubicBezTo>
                  <a:pt x="484187" y="174625"/>
                  <a:pt x="523081" y="96837"/>
                  <a:pt x="561975" y="19050"/>
                </a:cubicBezTo>
              </a:path>
            </a:pathLst>
          </a:cu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6" name="자유형 5"/>
          <xdr:cNvSpPr/>
        </xdr:nvSpPr>
        <xdr:spPr>
          <a:xfrm>
            <a:off x="4217276" y="2054773"/>
            <a:ext cx="350783" cy="101490"/>
          </a:xfrm>
          <a:custGeom>
            <a:avLst/>
            <a:gdLst>
              <a:gd name="connsiteX0" fmla="*/ 0 w 611188"/>
              <a:gd name="connsiteY0" fmla="*/ 28575 h 69850"/>
              <a:gd name="connsiteX1" fmla="*/ 342900 w 611188"/>
              <a:gd name="connsiteY1" fmla="*/ 66675 h 69850"/>
              <a:gd name="connsiteX2" fmla="*/ 571500 w 611188"/>
              <a:gd name="connsiteY2" fmla="*/ 9525 h 69850"/>
              <a:gd name="connsiteX3" fmla="*/ 581025 w 611188"/>
              <a:gd name="connsiteY3" fmla="*/ 9525 h 698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11188" h="69850">
                <a:moveTo>
                  <a:pt x="0" y="28575"/>
                </a:moveTo>
                <a:cubicBezTo>
                  <a:pt x="123825" y="49212"/>
                  <a:pt x="247650" y="69850"/>
                  <a:pt x="342900" y="66675"/>
                </a:cubicBezTo>
                <a:cubicBezTo>
                  <a:pt x="438150" y="63500"/>
                  <a:pt x="531813" y="19050"/>
                  <a:pt x="571500" y="9525"/>
                </a:cubicBezTo>
                <a:cubicBezTo>
                  <a:pt x="611188" y="0"/>
                  <a:pt x="596106" y="4762"/>
                  <a:pt x="581025" y="9525"/>
                </a:cubicBezTo>
              </a:path>
            </a:pathLst>
          </a:cu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32"/>
  <sheetViews>
    <sheetView workbookViewId="0">
      <selection activeCell="D3" sqref="D3"/>
    </sheetView>
  </sheetViews>
  <sheetFormatPr defaultRowHeight="13.5"/>
  <cols>
    <col min="1" max="1" width="9" style="11"/>
    <col min="2" max="2" width="9.75" style="14" bestFit="1" customWidth="1"/>
    <col min="3" max="3" width="9" style="11"/>
    <col min="4" max="4" width="9.75" style="11" bestFit="1" customWidth="1"/>
    <col min="5" max="16384" width="9" style="11"/>
  </cols>
  <sheetData>
    <row r="2" spans="2:4">
      <c r="B2" s="167" t="s">
        <v>119</v>
      </c>
      <c r="C2" s="167"/>
      <c r="D2" s="11" t="s">
        <v>1581</v>
      </c>
    </row>
    <row r="3" spans="2:4">
      <c r="B3" s="167" t="s">
        <v>120</v>
      </c>
      <c r="C3" s="167"/>
      <c r="D3" s="12">
        <v>41430</v>
      </c>
    </row>
    <row r="7" spans="2:4">
      <c r="B7" s="4" t="s">
        <v>122</v>
      </c>
    </row>
    <row r="8" spans="2:4">
      <c r="B8" s="14" t="s">
        <v>123</v>
      </c>
      <c r="C8" s="11" t="s">
        <v>124</v>
      </c>
    </row>
    <row r="9" spans="2:4">
      <c r="B9" s="13">
        <v>41409</v>
      </c>
      <c r="C9" s="11" t="s">
        <v>121</v>
      </c>
    </row>
    <row r="10" spans="2:4">
      <c r="C10" s="11" t="s">
        <v>125</v>
      </c>
    </row>
    <row r="11" spans="2:4">
      <c r="B11" s="14" t="s">
        <v>218</v>
      </c>
      <c r="C11" s="11" t="s">
        <v>219</v>
      </c>
    </row>
    <row r="12" spans="2:4">
      <c r="C12" s="11" t="s">
        <v>220</v>
      </c>
    </row>
    <row r="13" spans="2:4">
      <c r="C13" s="11" t="s">
        <v>221</v>
      </c>
    </row>
    <row r="14" spans="2:4">
      <c r="C14" s="11" t="s">
        <v>225</v>
      </c>
    </row>
    <row r="15" spans="2:4">
      <c r="C15" s="11" t="s">
        <v>226</v>
      </c>
    </row>
    <row r="16" spans="2:4">
      <c r="B16" s="14" t="s">
        <v>382</v>
      </c>
      <c r="C16" s="11" t="s">
        <v>383</v>
      </c>
    </row>
    <row r="17" spans="2:3">
      <c r="C17" s="11" t="s">
        <v>384</v>
      </c>
    </row>
    <row r="18" spans="2:3">
      <c r="C18" s="11" t="s">
        <v>385</v>
      </c>
    </row>
    <row r="19" spans="2:3">
      <c r="C19" s="11" t="s">
        <v>386</v>
      </c>
    </row>
    <row r="20" spans="2:3">
      <c r="C20" s="11" t="s">
        <v>540</v>
      </c>
    </row>
    <row r="21" spans="2:3">
      <c r="C21" s="11" t="s">
        <v>541</v>
      </c>
    </row>
    <row r="22" spans="2:3">
      <c r="B22" s="14" t="s">
        <v>596</v>
      </c>
      <c r="C22" s="11" t="s">
        <v>597</v>
      </c>
    </row>
    <row r="23" spans="2:3">
      <c r="C23" s="11" t="s">
        <v>598</v>
      </c>
    </row>
    <row r="24" spans="2:3">
      <c r="C24" s="11" t="s">
        <v>599</v>
      </c>
    </row>
    <row r="25" spans="2:3">
      <c r="B25" s="64" t="s">
        <v>874</v>
      </c>
      <c r="C25" s="11" t="s">
        <v>875</v>
      </c>
    </row>
    <row r="26" spans="2:3">
      <c r="C26" s="11" t="s">
        <v>876</v>
      </c>
    </row>
    <row r="27" spans="2:3">
      <c r="B27" s="95" t="s">
        <v>1329</v>
      </c>
      <c r="C27" s="11" t="s">
        <v>1330</v>
      </c>
    </row>
    <row r="28" spans="2:3">
      <c r="C28" s="11" t="s">
        <v>1348</v>
      </c>
    </row>
    <row r="29" spans="2:3">
      <c r="C29" s="11" t="s">
        <v>1349</v>
      </c>
    </row>
    <row r="30" spans="2:3">
      <c r="C30" s="11" t="s">
        <v>1378</v>
      </c>
    </row>
    <row r="31" spans="2:3">
      <c r="B31" s="111" t="s">
        <v>1496</v>
      </c>
      <c r="C31" s="11" t="s">
        <v>1497</v>
      </c>
    </row>
    <row r="32" spans="2:3">
      <c r="C32" s="11" t="s">
        <v>1580</v>
      </c>
    </row>
  </sheetData>
  <mergeCells count="2">
    <mergeCell ref="B2:C2"/>
    <mergeCell ref="B3:C3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AI77"/>
  <sheetViews>
    <sheetView topLeftCell="A8" workbookViewId="0">
      <selection activeCell="H41" sqref="H41:I41"/>
    </sheetView>
  </sheetViews>
  <sheetFormatPr defaultRowHeight="13.5"/>
  <cols>
    <col min="1" max="16384" width="9" style="11"/>
  </cols>
  <sheetData>
    <row r="2" spans="2:19" ht="20.25">
      <c r="B2" s="10" t="s">
        <v>1033</v>
      </c>
    </row>
    <row r="3" spans="2:19" ht="14.25" thickBot="1"/>
    <row r="4" spans="2:19" ht="14.25" thickTop="1">
      <c r="B4" s="267" t="s">
        <v>1034</v>
      </c>
      <c r="C4" s="291"/>
      <c r="D4" s="292" t="s">
        <v>960</v>
      </c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93"/>
    </row>
    <row r="5" spans="2:19">
      <c r="B5" s="208"/>
      <c r="C5" s="265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3"/>
    </row>
    <row r="6" spans="2:19">
      <c r="B6" s="208"/>
      <c r="C6" s="265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3"/>
    </row>
    <row r="7" spans="2:19" ht="45" customHeight="1">
      <c r="B7" s="24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8"/>
    </row>
    <row r="8" spans="2:19">
      <c r="B8" s="303" t="s">
        <v>1063</v>
      </c>
      <c r="C8" s="304"/>
      <c r="D8" s="214"/>
      <c r="E8" s="177" t="s">
        <v>1059</v>
      </c>
      <c r="F8" s="177"/>
      <c r="G8" s="177" t="s">
        <v>1055</v>
      </c>
      <c r="H8" s="177"/>
      <c r="I8" s="98">
        <v>1</v>
      </c>
      <c r="J8" s="98">
        <v>2</v>
      </c>
      <c r="K8" s="98">
        <v>3</v>
      </c>
      <c r="L8" s="98">
        <v>4</v>
      </c>
      <c r="M8" s="98">
        <v>5</v>
      </c>
      <c r="N8" s="98">
        <v>6</v>
      </c>
      <c r="O8" s="99">
        <v>7</v>
      </c>
      <c r="Q8" s="97"/>
      <c r="S8" s="97"/>
    </row>
    <row r="9" spans="2:19">
      <c r="B9" s="305"/>
      <c r="C9" s="306"/>
      <c r="D9" s="307"/>
      <c r="E9" s="177"/>
      <c r="F9" s="177"/>
      <c r="G9" s="177"/>
      <c r="H9" s="177"/>
      <c r="I9" s="98"/>
      <c r="J9" s="98"/>
      <c r="K9" s="98"/>
      <c r="L9" s="98"/>
      <c r="M9" s="98"/>
      <c r="N9" s="98"/>
      <c r="O9" s="99"/>
      <c r="Q9" s="97"/>
      <c r="S9" s="97"/>
    </row>
    <row r="10" spans="2:19">
      <c r="B10" s="305"/>
      <c r="C10" s="306"/>
      <c r="D10" s="307"/>
      <c r="E10" s="177"/>
      <c r="F10" s="177"/>
      <c r="G10" s="177" t="s">
        <v>1056</v>
      </c>
      <c r="H10" s="177"/>
      <c r="I10" s="98" t="s">
        <v>1057</v>
      </c>
      <c r="J10" s="98">
        <v>5</v>
      </c>
      <c r="K10" s="98">
        <v>10</v>
      </c>
      <c r="L10" s="98">
        <v>20</v>
      </c>
      <c r="M10" s="98">
        <v>30</v>
      </c>
      <c r="N10" s="98">
        <v>40</v>
      </c>
      <c r="O10" s="99">
        <v>50</v>
      </c>
      <c r="Q10" s="97"/>
      <c r="S10" s="97"/>
    </row>
    <row r="11" spans="2:19">
      <c r="B11" s="305"/>
      <c r="C11" s="306"/>
      <c r="D11" s="307"/>
      <c r="E11" s="177"/>
      <c r="F11" s="177"/>
      <c r="G11" s="177"/>
      <c r="H11" s="177"/>
      <c r="I11" s="98"/>
      <c r="J11" s="98"/>
      <c r="K11" s="98"/>
      <c r="L11" s="98"/>
      <c r="M11" s="98"/>
      <c r="N11" s="98"/>
      <c r="O11" s="99"/>
      <c r="Q11" s="97"/>
      <c r="S11" s="97"/>
    </row>
    <row r="12" spans="2:19">
      <c r="B12" s="305"/>
      <c r="C12" s="306"/>
      <c r="D12" s="307"/>
      <c r="E12" s="177"/>
      <c r="F12" s="177"/>
      <c r="G12" s="177" t="s">
        <v>1058</v>
      </c>
      <c r="H12" s="177"/>
      <c r="I12" s="98">
        <f t="shared" ref="I12:O12" si="0">300*(I8*(I8-1))*1.5</f>
        <v>0</v>
      </c>
      <c r="J12" s="98">
        <f t="shared" si="0"/>
        <v>900</v>
      </c>
      <c r="K12" s="98">
        <f t="shared" si="0"/>
        <v>2700</v>
      </c>
      <c r="L12" s="98">
        <f t="shared" si="0"/>
        <v>5400</v>
      </c>
      <c r="M12" s="98">
        <f t="shared" si="0"/>
        <v>9000</v>
      </c>
      <c r="N12" s="98">
        <f t="shared" si="0"/>
        <v>13500</v>
      </c>
      <c r="O12" s="99">
        <f t="shared" si="0"/>
        <v>18900</v>
      </c>
      <c r="Q12" s="97"/>
      <c r="S12" s="97"/>
    </row>
    <row r="13" spans="2:19">
      <c r="B13" s="305"/>
      <c r="C13" s="306"/>
      <c r="D13" s="307"/>
      <c r="E13" s="177"/>
      <c r="F13" s="177"/>
      <c r="G13" s="177"/>
      <c r="H13" s="177"/>
      <c r="I13" s="98"/>
      <c r="J13" s="98"/>
      <c r="K13" s="98"/>
      <c r="L13" s="98"/>
      <c r="M13" s="98"/>
      <c r="N13" s="98"/>
      <c r="O13" s="99"/>
      <c r="Q13" s="97"/>
      <c r="S13" s="97"/>
    </row>
    <row r="14" spans="2:19">
      <c r="B14" s="305"/>
      <c r="C14" s="306"/>
      <c r="D14" s="30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8"/>
      <c r="P14" s="97"/>
      <c r="Q14" s="97"/>
      <c r="R14" s="97"/>
      <c r="S14" s="97"/>
    </row>
    <row r="15" spans="2:19">
      <c r="B15" s="305"/>
      <c r="C15" s="306"/>
      <c r="D15" s="307"/>
      <c r="E15" s="297" t="s">
        <v>1060</v>
      </c>
      <c r="F15" s="298"/>
      <c r="G15" s="246" t="s">
        <v>1062</v>
      </c>
      <c r="H15" s="242"/>
      <c r="I15" s="242"/>
      <c r="J15" s="242"/>
      <c r="K15" s="242"/>
      <c r="L15" s="242"/>
      <c r="M15" s="242"/>
      <c r="N15" s="242"/>
      <c r="O15" s="243"/>
      <c r="P15" s="97"/>
      <c r="Q15" s="97"/>
      <c r="R15" s="97"/>
      <c r="S15" s="97"/>
    </row>
    <row r="16" spans="2:19">
      <c r="B16" s="305"/>
      <c r="C16" s="306"/>
      <c r="D16" s="307"/>
      <c r="E16" s="299"/>
      <c r="F16" s="300"/>
      <c r="G16" s="242"/>
      <c r="H16" s="242"/>
      <c r="I16" s="242"/>
      <c r="J16" s="242"/>
      <c r="K16" s="242"/>
      <c r="L16" s="242"/>
      <c r="M16" s="242"/>
      <c r="N16" s="242"/>
      <c r="O16" s="243"/>
      <c r="P16" s="97"/>
      <c r="Q16" s="97"/>
      <c r="R16" s="97"/>
      <c r="S16" s="97"/>
    </row>
    <row r="17" spans="2:19">
      <c r="B17" s="305"/>
      <c r="C17" s="306"/>
      <c r="D17" s="307"/>
      <c r="E17" s="299"/>
      <c r="F17" s="300"/>
      <c r="G17" s="242" t="s">
        <v>1061</v>
      </c>
      <c r="H17" s="242"/>
      <c r="I17" s="242"/>
      <c r="J17" s="242"/>
      <c r="K17" s="242"/>
      <c r="L17" s="242"/>
      <c r="M17" s="242"/>
      <c r="N17" s="242"/>
      <c r="O17" s="243"/>
      <c r="P17" s="97"/>
      <c r="Q17" s="97"/>
      <c r="R17" s="97"/>
      <c r="S17" s="97"/>
    </row>
    <row r="18" spans="2:19">
      <c r="B18" s="308"/>
      <c r="C18" s="309"/>
      <c r="D18" s="310"/>
      <c r="E18" s="301"/>
      <c r="F18" s="302"/>
      <c r="G18" s="294" t="s">
        <v>1377</v>
      </c>
      <c r="H18" s="295"/>
      <c r="I18" s="295"/>
      <c r="J18" s="295"/>
      <c r="K18" s="295"/>
      <c r="L18" s="295"/>
      <c r="M18" s="295"/>
      <c r="N18" s="295"/>
      <c r="O18" s="296"/>
      <c r="P18" s="97"/>
      <c r="Q18" s="97"/>
      <c r="R18" s="97"/>
      <c r="S18" s="97"/>
    </row>
    <row r="19" spans="2:19" ht="45" customHeight="1">
      <c r="B19" s="24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8"/>
      <c r="P19" s="93"/>
      <c r="Q19" s="93"/>
      <c r="R19" s="93"/>
      <c r="S19" s="93"/>
    </row>
    <row r="20" spans="2:19">
      <c r="B20" s="208" t="s">
        <v>1035</v>
      </c>
      <c r="C20" s="265"/>
      <c r="D20" s="177" t="s">
        <v>961</v>
      </c>
      <c r="E20" s="177"/>
      <c r="F20" s="177" t="s">
        <v>962</v>
      </c>
      <c r="G20" s="177"/>
      <c r="H20" s="177"/>
      <c r="I20" s="177"/>
      <c r="J20" s="177"/>
      <c r="K20" s="177" t="s">
        <v>963</v>
      </c>
      <c r="L20" s="177"/>
      <c r="M20" s="177"/>
      <c r="N20" s="177"/>
      <c r="O20" s="178"/>
    </row>
    <row r="21" spans="2:19">
      <c r="B21" s="208"/>
      <c r="C21" s="265"/>
      <c r="D21" s="177" t="s">
        <v>948</v>
      </c>
      <c r="E21" s="177"/>
      <c r="F21" s="177" t="s">
        <v>952</v>
      </c>
      <c r="G21" s="177"/>
      <c r="H21" s="177"/>
      <c r="I21" s="177"/>
      <c r="J21" s="177"/>
      <c r="K21" s="177" t="s">
        <v>964</v>
      </c>
      <c r="L21" s="177"/>
      <c r="M21" s="177"/>
      <c r="N21" s="177"/>
      <c r="O21" s="178"/>
    </row>
    <row r="22" spans="2:19">
      <c r="B22" s="208"/>
      <c r="C22" s="265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8"/>
    </row>
    <row r="23" spans="2:19">
      <c r="B23" s="208"/>
      <c r="C23" s="265"/>
      <c r="D23" s="177" t="s">
        <v>949</v>
      </c>
      <c r="E23" s="177"/>
      <c r="F23" s="177" t="s">
        <v>951</v>
      </c>
      <c r="G23" s="177"/>
      <c r="H23" s="177"/>
      <c r="I23" s="177"/>
      <c r="J23" s="177"/>
      <c r="K23" s="177" t="s">
        <v>965</v>
      </c>
      <c r="L23" s="177"/>
      <c r="M23" s="177"/>
      <c r="N23" s="177"/>
      <c r="O23" s="178"/>
    </row>
    <row r="24" spans="2:19">
      <c r="B24" s="208"/>
      <c r="C24" s="265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8"/>
    </row>
    <row r="25" spans="2:19">
      <c r="B25" s="208"/>
      <c r="C25" s="265"/>
      <c r="D25" s="177" t="s">
        <v>950</v>
      </c>
      <c r="E25" s="177"/>
      <c r="F25" s="177" t="s">
        <v>953</v>
      </c>
      <c r="G25" s="177"/>
      <c r="H25" s="177"/>
      <c r="I25" s="177"/>
      <c r="J25" s="177"/>
      <c r="K25" s="177" t="s">
        <v>965</v>
      </c>
      <c r="L25" s="177"/>
      <c r="M25" s="177"/>
      <c r="N25" s="177"/>
      <c r="O25" s="178"/>
    </row>
    <row r="26" spans="2:19">
      <c r="B26" s="208"/>
      <c r="C26" s="265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8"/>
    </row>
    <row r="27" spans="2:19">
      <c r="B27" s="208"/>
      <c r="C27" s="265"/>
      <c r="D27" s="177" t="s">
        <v>954</v>
      </c>
      <c r="E27" s="177"/>
      <c r="F27" s="177" t="s">
        <v>959</v>
      </c>
      <c r="G27" s="177"/>
      <c r="H27" s="177"/>
      <c r="I27" s="177"/>
      <c r="J27" s="177"/>
      <c r="K27" s="177" t="s">
        <v>965</v>
      </c>
      <c r="L27" s="177"/>
      <c r="M27" s="177"/>
      <c r="N27" s="177"/>
      <c r="O27" s="178"/>
    </row>
    <row r="28" spans="2:19">
      <c r="B28" s="208"/>
      <c r="C28" s="265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8"/>
    </row>
    <row r="29" spans="2:19">
      <c r="B29" s="208"/>
      <c r="C29" s="265"/>
      <c r="D29" s="177" t="s">
        <v>955</v>
      </c>
      <c r="E29" s="177"/>
      <c r="F29" s="177" t="s">
        <v>958</v>
      </c>
      <c r="G29" s="177"/>
      <c r="H29" s="177"/>
      <c r="I29" s="177"/>
      <c r="J29" s="177"/>
      <c r="K29" s="177" t="s">
        <v>965</v>
      </c>
      <c r="L29" s="177"/>
      <c r="M29" s="177"/>
      <c r="N29" s="177"/>
      <c r="O29" s="178"/>
    </row>
    <row r="30" spans="2:19">
      <c r="B30" s="208"/>
      <c r="C30" s="265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8"/>
    </row>
    <row r="31" spans="2:19">
      <c r="B31" s="208"/>
      <c r="C31" s="265"/>
      <c r="D31" s="177" t="s">
        <v>956</v>
      </c>
      <c r="E31" s="177"/>
      <c r="F31" s="177" t="s">
        <v>957</v>
      </c>
      <c r="G31" s="177"/>
      <c r="H31" s="177"/>
      <c r="I31" s="177"/>
      <c r="J31" s="177"/>
      <c r="K31" s="177" t="s">
        <v>965</v>
      </c>
      <c r="L31" s="177"/>
      <c r="M31" s="177"/>
      <c r="N31" s="177"/>
      <c r="O31" s="178"/>
    </row>
    <row r="32" spans="2:19">
      <c r="B32" s="208"/>
      <c r="C32" s="265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8"/>
    </row>
    <row r="33" spans="2:35" ht="45" customHeight="1">
      <c r="B33" s="24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8"/>
    </row>
    <row r="34" spans="2:35">
      <c r="B34" s="172" t="s">
        <v>1036</v>
      </c>
      <c r="C34" s="173"/>
      <c r="D34" s="177" t="s">
        <v>1024</v>
      </c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8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</row>
    <row r="35" spans="2:35">
      <c r="B35" s="172"/>
      <c r="C35" s="173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8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</row>
    <row r="36" spans="2:35" ht="13.5" customHeight="1">
      <c r="B36" s="172" t="s">
        <v>1037</v>
      </c>
      <c r="C36" s="173"/>
      <c r="D36" s="177" t="s">
        <v>1025</v>
      </c>
      <c r="E36" s="177"/>
      <c r="F36" s="177"/>
      <c r="G36" s="271" t="s">
        <v>1026</v>
      </c>
      <c r="H36" s="271"/>
      <c r="I36" s="271"/>
      <c r="J36" s="177" t="s">
        <v>1027</v>
      </c>
      <c r="K36" s="177"/>
      <c r="L36" s="177"/>
      <c r="M36" s="177" t="s">
        <v>1028</v>
      </c>
      <c r="N36" s="177"/>
      <c r="O36" s="178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</row>
    <row r="37" spans="2:35">
      <c r="B37" s="172"/>
      <c r="C37" s="173"/>
      <c r="D37" s="177"/>
      <c r="E37" s="177"/>
      <c r="F37" s="177"/>
      <c r="G37" s="271"/>
      <c r="H37" s="271"/>
      <c r="I37" s="271"/>
      <c r="J37" s="177"/>
      <c r="K37" s="177"/>
      <c r="L37" s="177"/>
      <c r="M37" s="177"/>
      <c r="N37" s="177"/>
      <c r="O37" s="178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</row>
    <row r="38" spans="2:35" ht="13.5" customHeight="1">
      <c r="B38" s="172"/>
      <c r="C38" s="173"/>
      <c r="D38" s="271" t="s">
        <v>1031</v>
      </c>
      <c r="E38" s="271"/>
      <c r="F38" s="271"/>
      <c r="G38" s="271" t="s">
        <v>1030</v>
      </c>
      <c r="H38" s="271"/>
      <c r="I38" s="271"/>
      <c r="J38" s="271" t="s">
        <v>1032</v>
      </c>
      <c r="K38" s="177"/>
      <c r="L38" s="177"/>
      <c r="M38" s="271" t="s">
        <v>1029</v>
      </c>
      <c r="N38" s="271"/>
      <c r="O38" s="276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</row>
    <row r="39" spans="2:35">
      <c r="B39" s="172"/>
      <c r="C39" s="173"/>
      <c r="D39" s="271"/>
      <c r="E39" s="271"/>
      <c r="F39" s="271"/>
      <c r="G39" s="271"/>
      <c r="H39" s="271"/>
      <c r="I39" s="271"/>
      <c r="J39" s="177"/>
      <c r="K39" s="177"/>
      <c r="L39" s="177"/>
      <c r="M39" s="271"/>
      <c r="N39" s="271"/>
      <c r="O39" s="276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</row>
    <row r="40" spans="2:35" ht="45" customHeight="1">
      <c r="B40" s="24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8"/>
    </row>
    <row r="41" spans="2:35" ht="13.5" customHeight="1">
      <c r="B41" s="208" t="s">
        <v>1043</v>
      </c>
      <c r="C41" s="265"/>
      <c r="D41" s="177" t="s">
        <v>966</v>
      </c>
      <c r="E41" s="177"/>
      <c r="F41" s="177" t="s">
        <v>967</v>
      </c>
      <c r="G41" s="177"/>
      <c r="H41" s="177" t="s">
        <v>968</v>
      </c>
      <c r="I41" s="177"/>
      <c r="J41" s="177" t="s">
        <v>969</v>
      </c>
      <c r="K41" s="177"/>
      <c r="L41" s="177" t="s">
        <v>970</v>
      </c>
      <c r="M41" s="177"/>
      <c r="N41" s="177" t="s">
        <v>971</v>
      </c>
      <c r="O41" s="178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</row>
    <row r="42" spans="2:35">
      <c r="B42" s="208" t="s">
        <v>1038</v>
      </c>
      <c r="C42" s="265"/>
      <c r="D42" s="177" t="s">
        <v>972</v>
      </c>
      <c r="E42" s="177"/>
      <c r="F42" s="177" t="s">
        <v>973</v>
      </c>
      <c r="G42" s="177"/>
      <c r="H42" s="177" t="s">
        <v>974</v>
      </c>
      <c r="I42" s="177"/>
      <c r="J42" s="271" t="s">
        <v>975</v>
      </c>
      <c r="K42" s="177"/>
      <c r="L42" s="271" t="s">
        <v>976</v>
      </c>
      <c r="M42" s="177"/>
      <c r="N42" s="177" t="s">
        <v>977</v>
      </c>
      <c r="O42" s="178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</row>
    <row r="43" spans="2:35">
      <c r="B43" s="208"/>
      <c r="C43" s="265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8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</row>
    <row r="44" spans="2:35">
      <c r="B44" s="172" t="s">
        <v>978</v>
      </c>
      <c r="C44" s="173"/>
      <c r="D44" s="271" t="s">
        <v>1019</v>
      </c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6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</row>
    <row r="45" spans="2:35">
      <c r="B45" s="172"/>
      <c r="C45" s="173"/>
      <c r="D45" s="271"/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6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</row>
    <row r="46" spans="2:35">
      <c r="B46" s="208" t="s">
        <v>979</v>
      </c>
      <c r="C46" s="265"/>
      <c r="D46" s="271" t="s">
        <v>1023</v>
      </c>
      <c r="E46" s="271"/>
      <c r="F46" s="271" t="s">
        <v>1020</v>
      </c>
      <c r="G46" s="271"/>
      <c r="H46" s="271" t="s">
        <v>1021</v>
      </c>
      <c r="I46" s="271"/>
      <c r="J46" s="271" t="s">
        <v>1022</v>
      </c>
      <c r="K46" s="271"/>
      <c r="L46" s="271"/>
      <c r="M46" s="271"/>
      <c r="N46" s="271"/>
      <c r="O46" s="276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</row>
    <row r="47" spans="2:35">
      <c r="B47" s="208"/>
      <c r="C47" s="26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6"/>
      <c r="P47" s="97"/>
      <c r="Q47" s="97"/>
      <c r="R47" s="97"/>
      <c r="AE47" s="97"/>
      <c r="AF47" s="97"/>
      <c r="AG47" s="97"/>
      <c r="AH47" s="97"/>
      <c r="AI47" s="97"/>
    </row>
    <row r="48" spans="2:35">
      <c r="B48" s="208"/>
      <c r="C48" s="265"/>
      <c r="D48" s="271"/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6"/>
      <c r="P48" s="97"/>
      <c r="Q48" s="97"/>
      <c r="R48" s="97"/>
      <c r="AE48" s="97"/>
      <c r="AF48" s="97"/>
      <c r="AG48" s="97"/>
      <c r="AH48" s="97"/>
      <c r="AI48" s="97"/>
    </row>
    <row r="49" spans="2:35">
      <c r="B49" s="208" t="s">
        <v>1039</v>
      </c>
      <c r="C49" s="265"/>
      <c r="D49" s="177" t="s">
        <v>1064</v>
      </c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8"/>
      <c r="P49" s="97"/>
    </row>
    <row r="50" spans="2:35">
      <c r="B50" s="208"/>
      <c r="C50" s="265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8"/>
      <c r="P50" s="97"/>
    </row>
    <row r="51" spans="2:35">
      <c r="B51" s="208" t="s">
        <v>1040</v>
      </c>
      <c r="C51" s="265"/>
      <c r="D51" s="177" t="s">
        <v>980</v>
      </c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8"/>
      <c r="P51" s="97"/>
    </row>
    <row r="52" spans="2:35">
      <c r="B52" s="208"/>
      <c r="C52" s="265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8"/>
      <c r="P52" s="97"/>
    </row>
    <row r="53" spans="2:35" ht="45" customHeight="1">
      <c r="B53" s="270"/>
      <c r="C53" s="271"/>
      <c r="D53" s="271"/>
      <c r="E53" s="271"/>
      <c r="F53" s="271"/>
      <c r="G53" s="271"/>
      <c r="H53" s="271"/>
      <c r="I53" s="271"/>
      <c r="J53" s="271"/>
      <c r="K53" s="271"/>
      <c r="L53" s="271"/>
      <c r="M53" s="271"/>
      <c r="N53" s="271"/>
      <c r="O53" s="276"/>
      <c r="P53" s="97"/>
    </row>
    <row r="54" spans="2:35">
      <c r="B54" s="208" t="s">
        <v>1041</v>
      </c>
      <c r="C54" s="265"/>
      <c r="D54" s="271" t="s">
        <v>981</v>
      </c>
      <c r="E54" s="271"/>
      <c r="F54" s="242" t="s">
        <v>982</v>
      </c>
      <c r="G54" s="242"/>
      <c r="H54" s="242"/>
      <c r="I54" s="242"/>
      <c r="J54" s="242"/>
      <c r="K54" s="242"/>
      <c r="L54" s="242"/>
      <c r="M54" s="242"/>
      <c r="N54" s="242"/>
      <c r="O54" s="243"/>
      <c r="P54" s="97"/>
    </row>
    <row r="55" spans="2:35">
      <c r="B55" s="208"/>
      <c r="C55" s="265"/>
      <c r="D55" s="271"/>
      <c r="E55" s="271"/>
      <c r="F55" s="242"/>
      <c r="G55" s="242"/>
      <c r="H55" s="242"/>
      <c r="I55" s="242"/>
      <c r="J55" s="242"/>
      <c r="K55" s="242"/>
      <c r="L55" s="242"/>
      <c r="M55" s="242"/>
      <c r="N55" s="242"/>
      <c r="O55" s="243"/>
      <c r="P55" s="97"/>
    </row>
    <row r="56" spans="2:35">
      <c r="B56" s="208"/>
      <c r="C56" s="265"/>
      <c r="D56" s="271" t="s">
        <v>983</v>
      </c>
      <c r="E56" s="271"/>
      <c r="F56" s="242" t="s">
        <v>984</v>
      </c>
      <c r="G56" s="242"/>
      <c r="H56" s="242"/>
      <c r="I56" s="242"/>
      <c r="J56" s="242"/>
      <c r="K56" s="242"/>
      <c r="L56" s="242"/>
      <c r="M56" s="242"/>
      <c r="N56" s="242"/>
      <c r="O56" s="243"/>
      <c r="P56" s="97"/>
    </row>
    <row r="57" spans="2:35">
      <c r="B57" s="208"/>
      <c r="C57" s="265"/>
      <c r="D57" s="271"/>
      <c r="E57" s="271"/>
      <c r="F57" s="242"/>
      <c r="G57" s="242"/>
      <c r="H57" s="242"/>
      <c r="I57" s="242"/>
      <c r="J57" s="242"/>
      <c r="K57" s="242"/>
      <c r="L57" s="242"/>
      <c r="M57" s="242"/>
      <c r="N57" s="242"/>
      <c r="O57" s="243"/>
      <c r="P57" s="97"/>
    </row>
    <row r="58" spans="2:35">
      <c r="B58" s="208"/>
      <c r="C58" s="265"/>
      <c r="D58" s="271" t="s">
        <v>985</v>
      </c>
      <c r="E58" s="271"/>
      <c r="F58" s="242" t="s">
        <v>986</v>
      </c>
      <c r="G58" s="242"/>
      <c r="H58" s="242"/>
      <c r="I58" s="242"/>
      <c r="J58" s="242"/>
      <c r="K58" s="242"/>
      <c r="L58" s="242"/>
      <c r="M58" s="242"/>
      <c r="N58" s="242"/>
      <c r="O58" s="243"/>
      <c r="P58" s="97"/>
    </row>
    <row r="59" spans="2:35">
      <c r="B59" s="208"/>
      <c r="C59" s="265"/>
      <c r="D59" s="271"/>
      <c r="E59" s="271"/>
      <c r="F59" s="242"/>
      <c r="G59" s="242"/>
      <c r="H59" s="242"/>
      <c r="I59" s="242"/>
      <c r="J59" s="242"/>
      <c r="K59" s="242"/>
      <c r="L59" s="242"/>
      <c r="M59" s="242"/>
      <c r="N59" s="242"/>
      <c r="O59" s="243"/>
      <c r="P59" s="97"/>
      <c r="Q59" s="97"/>
      <c r="R59" s="97"/>
      <c r="S59" s="97"/>
      <c r="T59" s="97"/>
    </row>
    <row r="60" spans="2:35" ht="45" customHeight="1" thickBot="1">
      <c r="B60" s="24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8"/>
      <c r="P60" s="97"/>
      <c r="Q60" s="97"/>
      <c r="R60" s="97"/>
      <c r="S60" s="97"/>
      <c r="T60" s="97"/>
    </row>
    <row r="61" spans="2:35" ht="14.25" thickTop="1">
      <c r="B61" s="208" t="s">
        <v>1042</v>
      </c>
      <c r="C61" s="265"/>
      <c r="D61" s="177" t="s">
        <v>990</v>
      </c>
      <c r="E61" s="177"/>
      <c r="F61" s="177" t="s">
        <v>991</v>
      </c>
      <c r="G61" s="177"/>
      <c r="H61" s="177" t="s">
        <v>992</v>
      </c>
      <c r="I61" s="177"/>
      <c r="J61" s="177" t="s">
        <v>993</v>
      </c>
      <c r="K61" s="177"/>
      <c r="L61" s="177" t="s">
        <v>994</v>
      </c>
      <c r="M61" s="177"/>
      <c r="N61" s="177" t="s">
        <v>995</v>
      </c>
      <c r="O61" s="311"/>
      <c r="P61" s="263" t="s">
        <v>996</v>
      </c>
      <c r="Q61" s="263"/>
      <c r="R61" s="314" t="s">
        <v>997</v>
      </c>
      <c r="S61" s="263"/>
      <c r="T61" s="263" t="s">
        <v>998</v>
      </c>
      <c r="U61" s="263"/>
      <c r="V61" s="263" t="s">
        <v>999</v>
      </c>
      <c r="W61" s="264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</row>
    <row r="62" spans="2:35">
      <c r="B62" s="208"/>
      <c r="C62" s="265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311"/>
      <c r="P62" s="177"/>
      <c r="Q62" s="177"/>
      <c r="R62" s="315"/>
      <c r="S62" s="177"/>
      <c r="T62" s="177"/>
      <c r="U62" s="177"/>
      <c r="V62" s="177"/>
      <c r="W62" s="178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</row>
    <row r="63" spans="2:35">
      <c r="B63" s="208"/>
      <c r="C63" s="265"/>
      <c r="D63" s="271" t="s">
        <v>987</v>
      </c>
      <c r="E63" s="177"/>
      <c r="F63" s="271" t="s">
        <v>987</v>
      </c>
      <c r="G63" s="177"/>
      <c r="H63" s="271" t="s">
        <v>987</v>
      </c>
      <c r="I63" s="177"/>
      <c r="J63" s="271" t="s">
        <v>987</v>
      </c>
      <c r="K63" s="177"/>
      <c r="L63" s="271" t="s">
        <v>987</v>
      </c>
      <c r="M63" s="177"/>
      <c r="N63" s="271" t="s">
        <v>987</v>
      </c>
      <c r="O63" s="311"/>
      <c r="P63" s="271" t="s">
        <v>987</v>
      </c>
      <c r="Q63" s="177"/>
      <c r="R63" s="316" t="s">
        <v>987</v>
      </c>
      <c r="S63" s="177"/>
      <c r="T63" s="271" t="s">
        <v>987</v>
      </c>
      <c r="U63" s="177"/>
      <c r="V63" s="271" t="s">
        <v>987</v>
      </c>
      <c r="W63" s="178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</row>
    <row r="64" spans="2:35">
      <c r="B64" s="208"/>
      <c r="C64" s="265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311"/>
      <c r="P64" s="177"/>
      <c r="Q64" s="177"/>
      <c r="R64" s="315"/>
      <c r="S64" s="177"/>
      <c r="T64" s="177"/>
      <c r="U64" s="177"/>
      <c r="V64" s="177"/>
      <c r="W64" s="178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</row>
    <row r="65" spans="2:35">
      <c r="B65" s="208"/>
      <c r="C65" s="265"/>
      <c r="D65" s="177" t="s">
        <v>988</v>
      </c>
      <c r="E65" s="177"/>
      <c r="F65" s="177" t="s">
        <v>981</v>
      </c>
      <c r="G65" s="177"/>
      <c r="H65" s="177" t="s">
        <v>988</v>
      </c>
      <c r="I65" s="177"/>
      <c r="J65" s="177" t="s">
        <v>981</v>
      </c>
      <c r="K65" s="177"/>
      <c r="L65" s="177" t="s">
        <v>988</v>
      </c>
      <c r="M65" s="177"/>
      <c r="N65" s="177" t="s">
        <v>981</v>
      </c>
      <c r="O65" s="311"/>
      <c r="P65" s="177" t="s">
        <v>981</v>
      </c>
      <c r="Q65" s="177"/>
      <c r="R65" s="315" t="s">
        <v>988</v>
      </c>
      <c r="S65" s="177"/>
      <c r="T65" s="177" t="s">
        <v>988</v>
      </c>
      <c r="U65" s="177"/>
      <c r="V65" s="177" t="s">
        <v>988</v>
      </c>
      <c r="W65" s="178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</row>
    <row r="66" spans="2:35">
      <c r="B66" s="208"/>
      <c r="C66" s="265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311"/>
      <c r="P66" s="177"/>
      <c r="Q66" s="177"/>
      <c r="R66" s="315"/>
      <c r="S66" s="177"/>
      <c r="T66" s="177"/>
      <c r="U66" s="177"/>
      <c r="V66" s="177"/>
      <c r="W66" s="178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</row>
    <row r="67" spans="2:35">
      <c r="B67" s="208"/>
      <c r="C67" s="265"/>
      <c r="D67" s="177" t="s">
        <v>989</v>
      </c>
      <c r="E67" s="177"/>
      <c r="F67" s="177" t="s">
        <v>1000</v>
      </c>
      <c r="G67" s="177"/>
      <c r="H67" s="177" t="s">
        <v>1003</v>
      </c>
      <c r="I67" s="177"/>
      <c r="J67" s="177" t="s">
        <v>1006</v>
      </c>
      <c r="K67" s="177"/>
      <c r="L67" s="177" t="s">
        <v>1008</v>
      </c>
      <c r="M67" s="177"/>
      <c r="N67" s="177" t="s">
        <v>1005</v>
      </c>
      <c r="O67" s="311"/>
      <c r="P67" s="177" t="s">
        <v>1009</v>
      </c>
      <c r="Q67" s="177"/>
      <c r="R67" s="315" t="s">
        <v>1010</v>
      </c>
      <c r="S67" s="177"/>
      <c r="T67" s="177" t="s">
        <v>1011</v>
      </c>
      <c r="U67" s="177"/>
      <c r="V67" s="177" t="s">
        <v>1012</v>
      </c>
      <c r="W67" s="178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</row>
    <row r="68" spans="2:35">
      <c r="B68" s="208"/>
      <c r="C68" s="265"/>
      <c r="D68" s="177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311"/>
      <c r="P68" s="177"/>
      <c r="Q68" s="177"/>
      <c r="R68" s="315"/>
      <c r="S68" s="177"/>
      <c r="T68" s="177"/>
      <c r="U68" s="177"/>
      <c r="V68" s="177"/>
      <c r="W68" s="178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</row>
    <row r="69" spans="2:35">
      <c r="B69" s="208"/>
      <c r="C69" s="265"/>
      <c r="D69" s="271" t="s">
        <v>1002</v>
      </c>
      <c r="E69" s="177"/>
      <c r="F69" s="271" t="s">
        <v>1001</v>
      </c>
      <c r="G69" s="177"/>
      <c r="H69" s="271" t="s">
        <v>1004</v>
      </c>
      <c r="I69" s="177"/>
      <c r="J69" s="177" t="s">
        <v>1007</v>
      </c>
      <c r="K69" s="177"/>
      <c r="L69" s="177" t="s">
        <v>1013</v>
      </c>
      <c r="M69" s="177"/>
      <c r="N69" s="177" t="s">
        <v>1014</v>
      </c>
      <c r="O69" s="311"/>
      <c r="P69" s="177" t="s">
        <v>1015</v>
      </c>
      <c r="Q69" s="177"/>
      <c r="R69" s="315" t="s">
        <v>1016</v>
      </c>
      <c r="S69" s="177"/>
      <c r="T69" s="177" t="s">
        <v>1017</v>
      </c>
      <c r="U69" s="177"/>
      <c r="V69" s="177" t="s">
        <v>1018</v>
      </c>
      <c r="W69" s="178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</row>
    <row r="70" spans="2:35" ht="14.25" thickBot="1">
      <c r="B70" s="268"/>
      <c r="C70" s="313"/>
      <c r="D70" s="241"/>
      <c r="E70" s="241"/>
      <c r="F70" s="241"/>
      <c r="G70" s="241"/>
      <c r="H70" s="241"/>
      <c r="I70" s="241"/>
      <c r="J70" s="241"/>
      <c r="K70" s="241"/>
      <c r="L70" s="241"/>
      <c r="M70" s="241"/>
      <c r="N70" s="241"/>
      <c r="O70" s="318"/>
      <c r="P70" s="241"/>
      <c r="Q70" s="241"/>
      <c r="R70" s="317"/>
      <c r="S70" s="241"/>
      <c r="T70" s="241"/>
      <c r="U70" s="241"/>
      <c r="V70" s="241"/>
      <c r="W70" s="312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</row>
    <row r="71" spans="2:35" ht="14.25" thickTop="1">
      <c r="B71" s="96"/>
      <c r="C71" s="96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</row>
    <row r="72" spans="2:35">
      <c r="B72" s="96"/>
      <c r="C72" s="96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</row>
    <row r="73" spans="2:35">
      <c r="B73" s="96"/>
      <c r="C73" s="96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</row>
    <row r="74" spans="2:35">
      <c r="B74" s="96"/>
      <c r="C74" s="96"/>
      <c r="D74" s="97"/>
      <c r="E74" s="97"/>
      <c r="F74" s="96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</row>
    <row r="75" spans="2:35">
      <c r="B75" s="96"/>
      <c r="C75" s="96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</row>
    <row r="76" spans="2:35">
      <c r="B76" s="96"/>
      <c r="C76" s="96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</row>
    <row r="77" spans="2:35">
      <c r="B77" s="96"/>
      <c r="C77" s="96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</row>
  </sheetData>
  <mergeCells count="139">
    <mergeCell ref="T69:U70"/>
    <mergeCell ref="D63:E64"/>
    <mergeCell ref="D65:E66"/>
    <mergeCell ref="G36:I37"/>
    <mergeCell ref="B54:C59"/>
    <mergeCell ref="F69:G70"/>
    <mergeCell ref="H61:I62"/>
    <mergeCell ref="H63:I64"/>
    <mergeCell ref="H65:I66"/>
    <mergeCell ref="H67:I68"/>
    <mergeCell ref="H69:I70"/>
    <mergeCell ref="D54:E55"/>
    <mergeCell ref="D56:E57"/>
    <mergeCell ref="D58:E59"/>
    <mergeCell ref="B60:O60"/>
    <mergeCell ref="L65:M66"/>
    <mergeCell ref="D69:E70"/>
    <mergeCell ref="F61:G62"/>
    <mergeCell ref="F63:G64"/>
    <mergeCell ref="F65:G66"/>
    <mergeCell ref="F67:G68"/>
    <mergeCell ref="N69:O70"/>
    <mergeCell ref="M38:O39"/>
    <mergeCell ref="B46:C48"/>
    <mergeCell ref="B42:C43"/>
    <mergeCell ref="D42:E43"/>
    <mergeCell ref="B44:C45"/>
    <mergeCell ref="D44:O45"/>
    <mergeCell ref="N61:O62"/>
    <mergeCell ref="N63:O64"/>
    <mergeCell ref="J63:K64"/>
    <mergeCell ref="J65:K66"/>
    <mergeCell ref="B51:C52"/>
    <mergeCell ref="D51:E52"/>
    <mergeCell ref="F51:G52"/>
    <mergeCell ref="H51:I52"/>
    <mergeCell ref="J51:K52"/>
    <mergeCell ref="L51:M52"/>
    <mergeCell ref="N51:O52"/>
    <mergeCell ref="H42:I43"/>
    <mergeCell ref="F46:G48"/>
    <mergeCell ref="H46:I48"/>
    <mergeCell ref="J46:O48"/>
    <mergeCell ref="P61:Q62"/>
    <mergeCell ref="P63:Q64"/>
    <mergeCell ref="P65:Q66"/>
    <mergeCell ref="P67:Q68"/>
    <mergeCell ref="V69:W70"/>
    <mergeCell ref="B61:C70"/>
    <mergeCell ref="B34:C35"/>
    <mergeCell ref="D34:O35"/>
    <mergeCell ref="B36:C39"/>
    <mergeCell ref="J36:L37"/>
    <mergeCell ref="J38:L39"/>
    <mergeCell ref="D36:F37"/>
    <mergeCell ref="D38:F39"/>
    <mergeCell ref="G38:I39"/>
    <mergeCell ref="P69:Q70"/>
    <mergeCell ref="R61:S62"/>
    <mergeCell ref="R63:S64"/>
    <mergeCell ref="R65:S66"/>
    <mergeCell ref="R67:S68"/>
    <mergeCell ref="R69:S70"/>
    <mergeCell ref="T61:U62"/>
    <mergeCell ref="T63:U64"/>
    <mergeCell ref="J61:K62"/>
    <mergeCell ref="B41:C41"/>
    <mergeCell ref="L69:M70"/>
    <mergeCell ref="N65:O66"/>
    <mergeCell ref="N67:O68"/>
    <mergeCell ref="J69:K70"/>
    <mergeCell ref="L61:M62"/>
    <mergeCell ref="E8:F13"/>
    <mergeCell ref="K21:O22"/>
    <mergeCell ref="K23:O24"/>
    <mergeCell ref="K25:O26"/>
    <mergeCell ref="K27:O28"/>
    <mergeCell ref="K29:O30"/>
    <mergeCell ref="K31:O32"/>
    <mergeCell ref="F20:J20"/>
    <mergeCell ref="F21:J22"/>
    <mergeCell ref="F23:J24"/>
    <mergeCell ref="F25:J26"/>
    <mergeCell ref="F27:J28"/>
    <mergeCell ref="B33:O33"/>
    <mergeCell ref="B40:O40"/>
    <mergeCell ref="B53:O53"/>
    <mergeCell ref="B49:C50"/>
    <mergeCell ref="D49:O50"/>
    <mergeCell ref="D46:E48"/>
    <mergeCell ref="J67:K68"/>
    <mergeCell ref="M36:O37"/>
    <mergeCell ref="V63:W64"/>
    <mergeCell ref="V65:W66"/>
    <mergeCell ref="V61:W62"/>
    <mergeCell ref="D41:E41"/>
    <mergeCell ref="J42:K43"/>
    <mergeCell ref="L42:M43"/>
    <mergeCell ref="N42:O43"/>
    <mergeCell ref="D67:E68"/>
    <mergeCell ref="D61:E62"/>
    <mergeCell ref="V67:W68"/>
    <mergeCell ref="F58:O59"/>
    <mergeCell ref="F56:O57"/>
    <mergeCell ref="F54:O55"/>
    <mergeCell ref="F41:G41"/>
    <mergeCell ref="H41:I41"/>
    <mergeCell ref="F42:G43"/>
    <mergeCell ref="N41:O41"/>
    <mergeCell ref="L41:M41"/>
    <mergeCell ref="J41:K41"/>
    <mergeCell ref="L63:M64"/>
    <mergeCell ref="T65:U66"/>
    <mergeCell ref="T67:U68"/>
    <mergeCell ref="L67:M68"/>
    <mergeCell ref="B4:C6"/>
    <mergeCell ref="D4:O6"/>
    <mergeCell ref="D21:E22"/>
    <mergeCell ref="D23:E24"/>
    <mergeCell ref="D25:E26"/>
    <mergeCell ref="F29:J30"/>
    <mergeCell ref="F31:J32"/>
    <mergeCell ref="B7:O7"/>
    <mergeCell ref="G18:O18"/>
    <mergeCell ref="E15:F18"/>
    <mergeCell ref="B8:D18"/>
    <mergeCell ref="B20:C32"/>
    <mergeCell ref="D27:E28"/>
    <mergeCell ref="D29:E30"/>
    <mergeCell ref="D31:E32"/>
    <mergeCell ref="D20:E20"/>
    <mergeCell ref="B19:O19"/>
    <mergeCell ref="G15:O16"/>
    <mergeCell ref="E14:O14"/>
    <mergeCell ref="G17:O17"/>
    <mergeCell ref="G8:H9"/>
    <mergeCell ref="G10:H11"/>
    <mergeCell ref="G12:H13"/>
    <mergeCell ref="K20:O20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P48"/>
  <sheetViews>
    <sheetView topLeftCell="A19" workbookViewId="0">
      <selection activeCell="H34" sqref="H34:L34"/>
    </sheetView>
  </sheetViews>
  <sheetFormatPr defaultRowHeight="13.5"/>
  <cols>
    <col min="1" max="16384" width="9" style="11"/>
  </cols>
  <sheetData>
    <row r="2" spans="2:16" ht="20.25">
      <c r="B2" s="319" t="s">
        <v>126</v>
      </c>
      <c r="C2" s="319"/>
      <c r="D2" s="319"/>
    </row>
    <row r="3" spans="2:16" ht="14.25" thickBot="1"/>
    <row r="4" spans="2:16" ht="14.25" thickTop="1">
      <c r="B4" s="275" t="s">
        <v>128</v>
      </c>
      <c r="C4" s="263"/>
      <c r="D4" s="263" t="s">
        <v>723</v>
      </c>
      <c r="E4" s="263"/>
      <c r="F4" s="263" t="s">
        <v>129</v>
      </c>
      <c r="G4" s="263"/>
      <c r="H4" s="262" t="s">
        <v>724</v>
      </c>
      <c r="I4" s="262"/>
      <c r="J4" s="262"/>
      <c r="K4" s="262"/>
      <c r="L4" s="262"/>
      <c r="M4" s="262"/>
      <c r="N4" s="262"/>
      <c r="O4" s="262"/>
      <c r="P4" s="293"/>
    </row>
    <row r="5" spans="2:16">
      <c r="B5" s="247"/>
      <c r="C5" s="177"/>
      <c r="D5" s="177"/>
      <c r="E5" s="177"/>
      <c r="F5" s="177" t="s">
        <v>130</v>
      </c>
      <c r="G5" s="177"/>
      <c r="H5" s="242" t="s">
        <v>725</v>
      </c>
      <c r="I5" s="242"/>
      <c r="J5" s="242"/>
      <c r="K5" s="242"/>
      <c r="L5" s="242"/>
      <c r="M5" s="242"/>
      <c r="N5" s="242"/>
      <c r="O5" s="242"/>
      <c r="P5" s="243"/>
    </row>
    <row r="6" spans="2:16" ht="45" customHeight="1">
      <c r="B6" s="24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8"/>
    </row>
    <row r="7" spans="2:16">
      <c r="B7" s="247" t="s">
        <v>726</v>
      </c>
      <c r="C7" s="177"/>
      <c r="D7" s="177" t="s">
        <v>727</v>
      </c>
      <c r="E7" s="177"/>
      <c r="F7" s="177" t="s">
        <v>124</v>
      </c>
      <c r="G7" s="177"/>
      <c r="H7" s="177"/>
      <c r="I7" s="177"/>
      <c r="J7" s="177"/>
      <c r="K7" s="177" t="s">
        <v>63</v>
      </c>
      <c r="L7" s="177"/>
      <c r="M7" s="177"/>
      <c r="N7" s="177"/>
      <c r="O7" s="177"/>
      <c r="P7" s="178"/>
    </row>
    <row r="8" spans="2:16">
      <c r="B8" s="247"/>
      <c r="C8" s="177"/>
      <c r="D8" s="177" t="s">
        <v>728</v>
      </c>
      <c r="E8" s="177"/>
      <c r="F8" s="242" t="s">
        <v>729</v>
      </c>
      <c r="G8" s="242"/>
      <c r="H8" s="242"/>
      <c r="I8" s="242"/>
      <c r="J8" s="242"/>
      <c r="K8" s="242" t="s">
        <v>730</v>
      </c>
      <c r="L8" s="242"/>
      <c r="M8" s="242"/>
      <c r="N8" s="242"/>
      <c r="O8" s="242"/>
      <c r="P8" s="243"/>
    </row>
    <row r="9" spans="2:16">
      <c r="B9" s="247"/>
      <c r="C9" s="177"/>
      <c r="D9" s="177" t="s">
        <v>731</v>
      </c>
      <c r="E9" s="177"/>
      <c r="F9" s="242" t="s">
        <v>732</v>
      </c>
      <c r="G9" s="242"/>
      <c r="H9" s="242"/>
      <c r="I9" s="242"/>
      <c r="J9" s="242"/>
      <c r="K9" s="242" t="s">
        <v>733</v>
      </c>
      <c r="L9" s="242"/>
      <c r="M9" s="242"/>
      <c r="N9" s="242"/>
      <c r="O9" s="242"/>
      <c r="P9" s="243"/>
    </row>
    <row r="10" spans="2:16" ht="45" customHeight="1">
      <c r="B10" s="24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8"/>
    </row>
    <row r="11" spans="2:16">
      <c r="B11" s="247" t="s">
        <v>734</v>
      </c>
      <c r="C11" s="177"/>
      <c r="D11" s="177" t="s">
        <v>71</v>
      </c>
      <c r="E11" s="177"/>
      <c r="F11" s="177" t="s">
        <v>735</v>
      </c>
      <c r="G11" s="177"/>
      <c r="H11" s="177" t="s">
        <v>127</v>
      </c>
      <c r="I11" s="177"/>
      <c r="J11" s="177"/>
      <c r="K11" s="177" t="s">
        <v>736</v>
      </c>
      <c r="L11" s="177"/>
      <c r="M11" s="177"/>
      <c r="N11" s="177"/>
      <c r="O11" s="177"/>
      <c r="P11" s="178"/>
    </row>
    <row r="12" spans="2:16">
      <c r="B12" s="247"/>
      <c r="C12" s="177"/>
      <c r="D12" s="177">
        <v>1</v>
      </c>
      <c r="E12" s="177"/>
      <c r="F12" s="177">
        <v>50</v>
      </c>
      <c r="G12" s="177"/>
      <c r="H12" s="177">
        <v>1</v>
      </c>
      <c r="I12" s="177"/>
      <c r="J12" s="177"/>
      <c r="K12" s="177">
        <f>F12/50*D12</f>
        <v>1</v>
      </c>
      <c r="L12" s="177"/>
      <c r="M12" s="177"/>
      <c r="N12" s="177"/>
      <c r="O12" s="177"/>
      <c r="P12" s="178"/>
    </row>
    <row r="13" spans="2:16">
      <c r="B13" s="247"/>
      <c r="C13" s="177"/>
      <c r="D13" s="177">
        <v>2</v>
      </c>
      <c r="E13" s="177"/>
      <c r="F13" s="177">
        <f>F12*2</f>
        <v>100</v>
      </c>
      <c r="G13" s="177"/>
      <c r="H13" s="177">
        <v>2</v>
      </c>
      <c r="I13" s="177"/>
      <c r="J13" s="177"/>
      <c r="K13" s="177">
        <f t="shared" ref="K13:K16" si="0">F13/50*D13</f>
        <v>4</v>
      </c>
      <c r="L13" s="177"/>
      <c r="M13" s="177"/>
      <c r="N13" s="177"/>
      <c r="O13" s="177"/>
      <c r="P13" s="178"/>
    </row>
    <row r="14" spans="2:16">
      <c r="B14" s="247"/>
      <c r="C14" s="177"/>
      <c r="D14" s="177">
        <v>3</v>
      </c>
      <c r="E14" s="177"/>
      <c r="F14" s="177">
        <f t="shared" ref="F14:F16" si="1">F13*2</f>
        <v>200</v>
      </c>
      <c r="G14" s="177"/>
      <c r="H14" s="177">
        <v>3</v>
      </c>
      <c r="I14" s="177"/>
      <c r="J14" s="177"/>
      <c r="K14" s="177">
        <f t="shared" si="0"/>
        <v>12</v>
      </c>
      <c r="L14" s="177"/>
      <c r="M14" s="177"/>
      <c r="N14" s="177"/>
      <c r="O14" s="177"/>
      <c r="P14" s="178"/>
    </row>
    <row r="15" spans="2:16">
      <c r="B15" s="247"/>
      <c r="C15" s="177"/>
      <c r="D15" s="177">
        <v>4</v>
      </c>
      <c r="E15" s="177"/>
      <c r="F15" s="177">
        <f t="shared" si="1"/>
        <v>400</v>
      </c>
      <c r="G15" s="177"/>
      <c r="H15" s="177">
        <v>4</v>
      </c>
      <c r="I15" s="177"/>
      <c r="J15" s="177"/>
      <c r="K15" s="177">
        <f t="shared" si="0"/>
        <v>32</v>
      </c>
      <c r="L15" s="177"/>
      <c r="M15" s="177"/>
      <c r="N15" s="177"/>
      <c r="O15" s="177"/>
      <c r="P15" s="178"/>
    </row>
    <row r="16" spans="2:16">
      <c r="B16" s="247"/>
      <c r="C16" s="177"/>
      <c r="D16" s="177">
        <v>5</v>
      </c>
      <c r="E16" s="177"/>
      <c r="F16" s="177">
        <f t="shared" si="1"/>
        <v>800</v>
      </c>
      <c r="G16" s="177"/>
      <c r="H16" s="177">
        <v>5</v>
      </c>
      <c r="I16" s="177"/>
      <c r="J16" s="177"/>
      <c r="K16" s="177">
        <f t="shared" si="0"/>
        <v>80</v>
      </c>
      <c r="L16" s="177"/>
      <c r="M16" s="177"/>
      <c r="N16" s="177"/>
      <c r="O16" s="177"/>
      <c r="P16" s="178"/>
    </row>
    <row r="17" spans="2:16" ht="45" customHeight="1">
      <c r="B17" s="24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8"/>
    </row>
    <row r="18" spans="2:16">
      <c r="B18" s="247" t="s">
        <v>224</v>
      </c>
      <c r="C18" s="177"/>
      <c r="D18" s="177" t="s">
        <v>737</v>
      </c>
      <c r="E18" s="177"/>
      <c r="F18" s="177" t="s">
        <v>738</v>
      </c>
      <c r="G18" s="177"/>
      <c r="H18" s="242" t="s">
        <v>739</v>
      </c>
      <c r="I18" s="242"/>
      <c r="J18" s="242"/>
      <c r="K18" s="242"/>
      <c r="L18" s="242"/>
      <c r="M18" s="242"/>
      <c r="N18" s="242"/>
      <c r="O18" s="242"/>
      <c r="P18" s="243"/>
    </row>
    <row r="19" spans="2:16">
      <c r="B19" s="247"/>
      <c r="C19" s="177"/>
      <c r="D19" s="177"/>
      <c r="E19" s="177"/>
      <c r="F19" s="177" t="s">
        <v>223</v>
      </c>
      <c r="G19" s="177"/>
      <c r="H19" s="242" t="s">
        <v>740</v>
      </c>
      <c r="I19" s="242"/>
      <c r="J19" s="242"/>
      <c r="K19" s="242"/>
      <c r="L19" s="242"/>
      <c r="M19" s="242"/>
      <c r="N19" s="242"/>
      <c r="O19" s="242"/>
      <c r="P19" s="243"/>
    </row>
    <row r="20" spans="2:16">
      <c r="B20" s="247"/>
      <c r="C20" s="177"/>
      <c r="D20" s="177" t="s">
        <v>741</v>
      </c>
      <c r="E20" s="177"/>
      <c r="F20" s="242" t="s">
        <v>742</v>
      </c>
      <c r="G20" s="242"/>
      <c r="H20" s="242"/>
      <c r="I20" s="242"/>
      <c r="J20" s="242"/>
      <c r="K20" s="242"/>
      <c r="L20" s="242"/>
      <c r="M20" s="242"/>
      <c r="N20" s="242"/>
      <c r="O20" s="242"/>
      <c r="P20" s="243"/>
    </row>
    <row r="21" spans="2:16">
      <c r="B21" s="247"/>
      <c r="C21" s="177"/>
      <c r="D21" s="177"/>
      <c r="E21" s="177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3"/>
    </row>
    <row r="22" spans="2:16">
      <c r="B22" s="247"/>
      <c r="C22" s="177"/>
      <c r="D22" s="271" t="s">
        <v>743</v>
      </c>
      <c r="E22" s="271"/>
      <c r="F22" s="177" t="s">
        <v>131</v>
      </c>
      <c r="G22" s="177"/>
      <c r="H22" s="177" t="s">
        <v>744</v>
      </c>
      <c r="I22" s="177"/>
      <c r="J22" s="177"/>
      <c r="K22" s="177"/>
      <c r="L22" s="177"/>
      <c r="M22" s="177" t="s">
        <v>745</v>
      </c>
      <c r="N22" s="177"/>
      <c r="O22" s="177"/>
      <c r="P22" s="178"/>
    </row>
    <row r="23" spans="2:16">
      <c r="B23" s="247"/>
      <c r="C23" s="177"/>
      <c r="D23" s="271"/>
      <c r="E23" s="271"/>
      <c r="F23" s="177"/>
      <c r="G23" s="177"/>
      <c r="H23" s="177"/>
      <c r="I23" s="177"/>
      <c r="J23" s="177"/>
      <c r="K23" s="177"/>
      <c r="L23" s="177"/>
      <c r="M23" s="177" t="s">
        <v>222</v>
      </c>
      <c r="N23" s="177"/>
      <c r="O23" s="177" t="s">
        <v>223</v>
      </c>
      <c r="P23" s="178"/>
    </row>
    <row r="24" spans="2:16">
      <c r="B24" s="247"/>
      <c r="C24" s="177"/>
      <c r="D24" s="271"/>
      <c r="E24" s="271"/>
      <c r="F24" s="242" t="s">
        <v>746</v>
      </c>
      <c r="G24" s="242"/>
      <c r="H24" s="177" t="s">
        <v>747</v>
      </c>
      <c r="I24" s="177"/>
      <c r="J24" s="177"/>
      <c r="K24" s="177"/>
      <c r="L24" s="177"/>
      <c r="M24" s="177" t="s">
        <v>748</v>
      </c>
      <c r="N24" s="177"/>
      <c r="O24" s="177" t="s">
        <v>748</v>
      </c>
      <c r="P24" s="178"/>
    </row>
    <row r="25" spans="2:16">
      <c r="B25" s="247"/>
      <c r="C25" s="177"/>
      <c r="D25" s="271"/>
      <c r="E25" s="271"/>
      <c r="F25" s="242" t="s">
        <v>749</v>
      </c>
      <c r="G25" s="242"/>
      <c r="H25" s="177" t="s">
        <v>747</v>
      </c>
      <c r="I25" s="177"/>
      <c r="J25" s="177"/>
      <c r="K25" s="177"/>
      <c r="L25" s="177"/>
      <c r="M25" s="177" t="s">
        <v>748</v>
      </c>
      <c r="N25" s="177"/>
      <c r="O25" s="177" t="s">
        <v>748</v>
      </c>
      <c r="P25" s="178"/>
    </row>
    <row r="26" spans="2:16">
      <c r="B26" s="247"/>
      <c r="C26" s="177"/>
      <c r="D26" s="271"/>
      <c r="E26" s="271"/>
      <c r="F26" s="242" t="s">
        <v>750</v>
      </c>
      <c r="G26" s="242"/>
      <c r="H26" s="177" t="s">
        <v>747</v>
      </c>
      <c r="I26" s="177"/>
      <c r="J26" s="177"/>
      <c r="K26" s="177"/>
      <c r="L26" s="177"/>
      <c r="M26" s="177" t="s">
        <v>748</v>
      </c>
      <c r="N26" s="177"/>
      <c r="O26" s="177" t="s">
        <v>748</v>
      </c>
      <c r="P26" s="178"/>
    </row>
    <row r="27" spans="2:16">
      <c r="B27" s="247"/>
      <c r="C27" s="177"/>
      <c r="D27" s="271"/>
      <c r="E27" s="271"/>
      <c r="F27" s="242" t="s">
        <v>751</v>
      </c>
      <c r="G27" s="242"/>
      <c r="H27" s="177" t="s">
        <v>747</v>
      </c>
      <c r="I27" s="177"/>
      <c r="J27" s="177"/>
      <c r="K27" s="177"/>
      <c r="L27" s="177"/>
      <c r="M27" s="177" t="s">
        <v>748</v>
      </c>
      <c r="N27" s="177"/>
      <c r="O27" s="177" t="s">
        <v>748</v>
      </c>
      <c r="P27" s="178"/>
    </row>
    <row r="28" spans="2:16">
      <c r="B28" s="247"/>
      <c r="C28" s="177"/>
      <c r="D28" s="271"/>
      <c r="E28" s="271"/>
      <c r="F28" s="242" t="s">
        <v>752</v>
      </c>
      <c r="G28" s="242"/>
      <c r="H28" s="177" t="s">
        <v>747</v>
      </c>
      <c r="I28" s="177"/>
      <c r="J28" s="177"/>
      <c r="K28" s="177"/>
      <c r="L28" s="177"/>
      <c r="M28" s="177" t="s">
        <v>748</v>
      </c>
      <c r="N28" s="177"/>
      <c r="O28" s="177" t="s">
        <v>748</v>
      </c>
      <c r="P28" s="178"/>
    </row>
    <row r="29" spans="2:16">
      <c r="B29" s="247"/>
      <c r="C29" s="177"/>
      <c r="D29" s="271"/>
      <c r="E29" s="271"/>
      <c r="F29" s="242" t="s">
        <v>753</v>
      </c>
      <c r="G29" s="242"/>
      <c r="H29" s="177" t="s">
        <v>754</v>
      </c>
      <c r="I29" s="177"/>
      <c r="J29" s="177"/>
      <c r="K29" s="177"/>
      <c r="L29" s="177"/>
      <c r="M29" s="177" t="s">
        <v>755</v>
      </c>
      <c r="N29" s="177"/>
      <c r="O29" s="177" t="s">
        <v>748</v>
      </c>
      <c r="P29" s="178"/>
    </row>
    <row r="30" spans="2:16">
      <c r="B30" s="247"/>
      <c r="C30" s="177"/>
      <c r="D30" s="271"/>
      <c r="E30" s="271"/>
      <c r="F30" s="242" t="s">
        <v>756</v>
      </c>
      <c r="G30" s="242"/>
      <c r="H30" s="177" t="s">
        <v>754</v>
      </c>
      <c r="I30" s="177"/>
      <c r="J30" s="177"/>
      <c r="K30" s="177"/>
      <c r="L30" s="177"/>
      <c r="M30" s="177" t="s">
        <v>755</v>
      </c>
      <c r="N30" s="177"/>
      <c r="O30" s="177" t="s">
        <v>748</v>
      </c>
      <c r="P30" s="178"/>
    </row>
    <row r="31" spans="2:16">
      <c r="B31" s="247"/>
      <c r="C31" s="177"/>
      <c r="D31" s="271"/>
      <c r="E31" s="271"/>
      <c r="F31" s="242" t="s">
        <v>757</v>
      </c>
      <c r="G31" s="242"/>
      <c r="H31" s="177" t="s">
        <v>754</v>
      </c>
      <c r="I31" s="177"/>
      <c r="J31" s="177"/>
      <c r="K31" s="177"/>
      <c r="L31" s="177"/>
      <c r="M31" s="177" t="s">
        <v>755</v>
      </c>
      <c r="N31" s="177"/>
      <c r="O31" s="177" t="s">
        <v>748</v>
      </c>
      <c r="P31" s="178"/>
    </row>
    <row r="32" spans="2:16">
      <c r="B32" s="247"/>
      <c r="C32" s="177"/>
      <c r="D32" s="271"/>
      <c r="E32" s="271"/>
      <c r="F32" s="242" t="s">
        <v>758</v>
      </c>
      <c r="G32" s="242"/>
      <c r="H32" s="177" t="s">
        <v>754</v>
      </c>
      <c r="I32" s="177"/>
      <c r="J32" s="177"/>
      <c r="K32" s="177"/>
      <c r="L32" s="177"/>
      <c r="M32" s="177" t="s">
        <v>755</v>
      </c>
      <c r="N32" s="177"/>
      <c r="O32" s="177" t="s">
        <v>748</v>
      </c>
      <c r="P32" s="178"/>
    </row>
    <row r="33" spans="2:16">
      <c r="B33" s="247"/>
      <c r="C33" s="177"/>
      <c r="D33" s="271"/>
      <c r="E33" s="271"/>
      <c r="F33" s="242" t="s">
        <v>759</v>
      </c>
      <c r="G33" s="242"/>
      <c r="H33" s="177" t="s">
        <v>754</v>
      </c>
      <c r="I33" s="177"/>
      <c r="J33" s="177"/>
      <c r="K33" s="177"/>
      <c r="L33" s="177"/>
      <c r="M33" s="177" t="s">
        <v>755</v>
      </c>
      <c r="N33" s="177"/>
      <c r="O33" s="177" t="s">
        <v>748</v>
      </c>
      <c r="P33" s="178"/>
    </row>
    <row r="34" spans="2:16">
      <c r="B34" s="247"/>
      <c r="C34" s="177"/>
      <c r="D34" s="271"/>
      <c r="E34" s="271"/>
      <c r="F34" s="242" t="s">
        <v>760</v>
      </c>
      <c r="G34" s="242"/>
      <c r="H34" s="177" t="s">
        <v>761</v>
      </c>
      <c r="I34" s="177"/>
      <c r="J34" s="177"/>
      <c r="K34" s="177"/>
      <c r="L34" s="177"/>
      <c r="M34" s="177" t="s">
        <v>755</v>
      </c>
      <c r="N34" s="177"/>
      <c r="O34" s="177" t="s">
        <v>755</v>
      </c>
      <c r="P34" s="178"/>
    </row>
    <row r="35" spans="2:16">
      <c r="B35" s="247"/>
      <c r="C35" s="177"/>
      <c r="D35" s="271"/>
      <c r="E35" s="271"/>
      <c r="F35" s="242" t="s">
        <v>762</v>
      </c>
      <c r="G35" s="242"/>
      <c r="H35" s="177" t="s">
        <v>761</v>
      </c>
      <c r="I35" s="177"/>
      <c r="J35" s="177"/>
      <c r="K35" s="177"/>
      <c r="L35" s="177"/>
      <c r="M35" s="177" t="s">
        <v>755</v>
      </c>
      <c r="N35" s="177"/>
      <c r="O35" s="177" t="s">
        <v>755</v>
      </c>
      <c r="P35" s="178"/>
    </row>
    <row r="36" spans="2:16">
      <c r="B36" s="247"/>
      <c r="C36" s="177"/>
      <c r="D36" s="271"/>
      <c r="E36" s="271"/>
      <c r="F36" s="242" t="s">
        <v>763</v>
      </c>
      <c r="G36" s="242"/>
      <c r="H36" s="177" t="s">
        <v>761</v>
      </c>
      <c r="I36" s="177"/>
      <c r="J36" s="177"/>
      <c r="K36" s="177"/>
      <c r="L36" s="177"/>
      <c r="M36" s="177" t="s">
        <v>755</v>
      </c>
      <c r="N36" s="177"/>
      <c r="O36" s="177" t="s">
        <v>755</v>
      </c>
      <c r="P36" s="178"/>
    </row>
    <row r="37" spans="2:16">
      <c r="B37" s="247"/>
      <c r="C37" s="177"/>
      <c r="D37" s="271"/>
      <c r="E37" s="271"/>
      <c r="F37" s="242" t="s">
        <v>764</v>
      </c>
      <c r="G37" s="242"/>
      <c r="H37" s="177" t="s">
        <v>761</v>
      </c>
      <c r="I37" s="177"/>
      <c r="J37" s="177"/>
      <c r="K37" s="177"/>
      <c r="L37" s="177"/>
      <c r="M37" s="177" t="s">
        <v>755</v>
      </c>
      <c r="N37" s="177"/>
      <c r="O37" s="177" t="s">
        <v>755</v>
      </c>
      <c r="P37" s="178"/>
    </row>
    <row r="38" spans="2:16">
      <c r="B38" s="247"/>
      <c r="C38" s="177"/>
      <c r="D38" s="271"/>
      <c r="E38" s="271"/>
      <c r="F38" s="242" t="s">
        <v>765</v>
      </c>
      <c r="G38" s="242"/>
      <c r="H38" s="177" t="s">
        <v>761</v>
      </c>
      <c r="I38" s="177"/>
      <c r="J38" s="177"/>
      <c r="K38" s="177"/>
      <c r="L38" s="177"/>
      <c r="M38" s="177" t="s">
        <v>755</v>
      </c>
      <c r="N38" s="177"/>
      <c r="O38" s="177" t="s">
        <v>755</v>
      </c>
      <c r="P38" s="178"/>
    </row>
    <row r="39" spans="2:16" ht="45" customHeight="1">
      <c r="B39" s="247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8"/>
    </row>
    <row r="40" spans="2:16">
      <c r="B40" s="270" t="s">
        <v>766</v>
      </c>
      <c r="C40" s="271"/>
      <c r="D40" s="177" t="s">
        <v>767</v>
      </c>
      <c r="E40" s="177"/>
      <c r="F40" s="246" t="s">
        <v>768</v>
      </c>
      <c r="G40" s="246"/>
      <c r="H40" s="246"/>
      <c r="I40" s="246"/>
      <c r="J40" s="246"/>
      <c r="K40" s="246"/>
      <c r="L40" s="246"/>
      <c r="M40" s="246"/>
      <c r="N40" s="246"/>
      <c r="O40" s="246"/>
      <c r="P40" s="249"/>
    </row>
    <row r="41" spans="2:16">
      <c r="B41" s="270"/>
      <c r="C41" s="271"/>
      <c r="D41" s="177"/>
      <c r="E41" s="177"/>
      <c r="F41" s="246"/>
      <c r="G41" s="246"/>
      <c r="H41" s="246"/>
      <c r="I41" s="246"/>
      <c r="J41" s="246"/>
      <c r="K41" s="246"/>
      <c r="L41" s="246"/>
      <c r="M41" s="246"/>
      <c r="N41" s="246"/>
      <c r="O41" s="246"/>
      <c r="P41" s="249"/>
    </row>
    <row r="42" spans="2:16">
      <c r="B42" s="270"/>
      <c r="C42" s="271"/>
      <c r="D42" s="177" t="s">
        <v>769</v>
      </c>
      <c r="E42" s="177"/>
      <c r="F42" s="242" t="s">
        <v>770</v>
      </c>
      <c r="G42" s="242"/>
      <c r="H42" s="242"/>
      <c r="I42" s="242"/>
      <c r="J42" s="242"/>
      <c r="K42" s="242"/>
      <c r="L42" s="242"/>
      <c r="M42" s="242"/>
      <c r="N42" s="242"/>
      <c r="O42" s="242"/>
      <c r="P42" s="243"/>
    </row>
    <row r="43" spans="2:16">
      <c r="B43" s="270"/>
      <c r="C43" s="271"/>
      <c r="D43" s="177"/>
      <c r="E43" s="177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3"/>
    </row>
    <row r="44" spans="2:16">
      <c r="B44" s="270"/>
      <c r="C44" s="271"/>
      <c r="D44" s="177" t="s">
        <v>771</v>
      </c>
      <c r="E44" s="177"/>
      <c r="F44" s="242" t="s">
        <v>109</v>
      </c>
      <c r="G44" s="242"/>
      <c r="H44" s="242"/>
      <c r="I44" s="242"/>
      <c r="J44" s="242"/>
      <c r="K44" s="242"/>
      <c r="L44" s="242"/>
      <c r="M44" s="242"/>
      <c r="N44" s="242"/>
      <c r="O44" s="242"/>
      <c r="P44" s="243"/>
    </row>
    <row r="45" spans="2:16">
      <c r="B45" s="270"/>
      <c r="C45" s="271"/>
      <c r="D45" s="177"/>
      <c r="E45" s="177"/>
      <c r="F45" s="242" t="s">
        <v>635</v>
      </c>
      <c r="G45" s="242"/>
      <c r="H45" s="242"/>
      <c r="I45" s="242"/>
      <c r="J45" s="242"/>
      <c r="K45" s="242"/>
      <c r="L45" s="242"/>
      <c r="M45" s="242"/>
      <c r="N45" s="242"/>
      <c r="O45" s="242"/>
      <c r="P45" s="243"/>
    </row>
    <row r="46" spans="2:16">
      <c r="B46" s="270"/>
      <c r="C46" s="271"/>
      <c r="D46" s="177" t="s">
        <v>772</v>
      </c>
      <c r="E46" s="177"/>
      <c r="F46" s="242" t="s">
        <v>773</v>
      </c>
      <c r="G46" s="242"/>
      <c r="H46" s="242"/>
      <c r="I46" s="242"/>
      <c r="J46" s="242"/>
      <c r="K46" s="242"/>
      <c r="L46" s="242"/>
      <c r="M46" s="242"/>
      <c r="N46" s="242"/>
      <c r="O46" s="242"/>
      <c r="P46" s="243"/>
    </row>
    <row r="47" spans="2:16" ht="14.25" thickBot="1">
      <c r="B47" s="272"/>
      <c r="C47" s="273"/>
      <c r="D47" s="241"/>
      <c r="E47" s="241"/>
      <c r="F47" s="244"/>
      <c r="G47" s="244"/>
      <c r="H47" s="244"/>
      <c r="I47" s="244"/>
      <c r="J47" s="244"/>
      <c r="K47" s="244"/>
      <c r="L47" s="244"/>
      <c r="M47" s="244"/>
      <c r="N47" s="244"/>
      <c r="O47" s="244"/>
      <c r="P47" s="245"/>
    </row>
    <row r="48" spans="2:16" ht="14.25" thickTop="1"/>
  </sheetData>
  <mergeCells count="130">
    <mergeCell ref="B2:D2"/>
    <mergeCell ref="B4:C5"/>
    <mergeCell ref="D4:E5"/>
    <mergeCell ref="F4:G4"/>
    <mergeCell ref="H4:P4"/>
    <mergeCell ref="F5:G5"/>
    <mergeCell ref="H5:P5"/>
    <mergeCell ref="B6:P6"/>
    <mergeCell ref="B7:C9"/>
    <mergeCell ref="D7:E7"/>
    <mergeCell ref="F7:J7"/>
    <mergeCell ref="K7:P7"/>
    <mergeCell ref="D8:E8"/>
    <mergeCell ref="F8:J8"/>
    <mergeCell ref="K8:P8"/>
    <mergeCell ref="D9:E9"/>
    <mergeCell ref="F9:J9"/>
    <mergeCell ref="K9:P9"/>
    <mergeCell ref="B10:P10"/>
    <mergeCell ref="B11:C16"/>
    <mergeCell ref="D11:E11"/>
    <mergeCell ref="F11:G11"/>
    <mergeCell ref="H11:J11"/>
    <mergeCell ref="K11:P11"/>
    <mergeCell ref="D12:E12"/>
    <mergeCell ref="F12:G12"/>
    <mergeCell ref="H12:J12"/>
    <mergeCell ref="D15:E15"/>
    <mergeCell ref="F15:G15"/>
    <mergeCell ref="H15:J15"/>
    <mergeCell ref="K15:P15"/>
    <mergeCell ref="D16:E16"/>
    <mergeCell ref="F16:G16"/>
    <mergeCell ref="H16:J16"/>
    <mergeCell ref="K16:P16"/>
    <mergeCell ref="K12:P12"/>
    <mergeCell ref="D13:E13"/>
    <mergeCell ref="F13:G13"/>
    <mergeCell ref="H13:J13"/>
    <mergeCell ref="K13:P13"/>
    <mergeCell ref="D14:E14"/>
    <mergeCell ref="F14:G14"/>
    <mergeCell ref="H14:J14"/>
    <mergeCell ref="K14:P14"/>
    <mergeCell ref="B17:P17"/>
    <mergeCell ref="B18:C38"/>
    <mergeCell ref="D18:E19"/>
    <mergeCell ref="F18:G18"/>
    <mergeCell ref="H18:P18"/>
    <mergeCell ref="F19:G19"/>
    <mergeCell ref="H19:P19"/>
    <mergeCell ref="D20:E21"/>
    <mergeCell ref="F20:P21"/>
    <mergeCell ref="D22:E38"/>
    <mergeCell ref="F25:G25"/>
    <mergeCell ref="H25:L25"/>
    <mergeCell ref="M25:N25"/>
    <mergeCell ref="O25:P25"/>
    <mergeCell ref="F26:G26"/>
    <mergeCell ref="H26:L26"/>
    <mergeCell ref="M26:N26"/>
    <mergeCell ref="O26:P26"/>
    <mergeCell ref="F22:G23"/>
    <mergeCell ref="H22:L23"/>
    <mergeCell ref="M22:P22"/>
    <mergeCell ref="M23:N23"/>
    <mergeCell ref="O23:P23"/>
    <mergeCell ref="F24:G24"/>
    <mergeCell ref="H24:L24"/>
    <mergeCell ref="M24:N24"/>
    <mergeCell ref="O24:P24"/>
    <mergeCell ref="F29:G29"/>
    <mergeCell ref="H29:L29"/>
    <mergeCell ref="M29:N29"/>
    <mergeCell ref="O29:P29"/>
    <mergeCell ref="F30:G30"/>
    <mergeCell ref="H30:L30"/>
    <mergeCell ref="M30:N30"/>
    <mergeCell ref="O30:P30"/>
    <mergeCell ref="F27:G27"/>
    <mergeCell ref="H27:L27"/>
    <mergeCell ref="M27:N27"/>
    <mergeCell ref="O27:P27"/>
    <mergeCell ref="F28:G28"/>
    <mergeCell ref="H28:L28"/>
    <mergeCell ref="M28:N28"/>
    <mergeCell ref="O28:P28"/>
    <mergeCell ref="F33:G33"/>
    <mergeCell ref="H33:L33"/>
    <mergeCell ref="M33:N33"/>
    <mergeCell ref="O33:P33"/>
    <mergeCell ref="F34:G34"/>
    <mergeCell ref="H34:L34"/>
    <mergeCell ref="M34:N34"/>
    <mergeCell ref="O34:P34"/>
    <mergeCell ref="F31:G31"/>
    <mergeCell ref="H31:L31"/>
    <mergeCell ref="M31:N31"/>
    <mergeCell ref="O31:P31"/>
    <mergeCell ref="F32:G32"/>
    <mergeCell ref="H32:L32"/>
    <mergeCell ref="M32:N32"/>
    <mergeCell ref="O32:P32"/>
    <mergeCell ref="F37:G37"/>
    <mergeCell ref="H37:L37"/>
    <mergeCell ref="M37:N37"/>
    <mergeCell ref="O37:P37"/>
    <mergeCell ref="F38:G38"/>
    <mergeCell ref="H38:L38"/>
    <mergeCell ref="M38:N38"/>
    <mergeCell ref="O38:P38"/>
    <mergeCell ref="F35:G35"/>
    <mergeCell ref="H35:L35"/>
    <mergeCell ref="M35:N35"/>
    <mergeCell ref="O35:P35"/>
    <mergeCell ref="F36:G36"/>
    <mergeCell ref="H36:L36"/>
    <mergeCell ref="M36:N36"/>
    <mergeCell ref="O36:P36"/>
    <mergeCell ref="F46:P47"/>
    <mergeCell ref="B39:P39"/>
    <mergeCell ref="B40:C47"/>
    <mergeCell ref="D40:E41"/>
    <mergeCell ref="F40:P41"/>
    <mergeCell ref="D42:E43"/>
    <mergeCell ref="F42:P43"/>
    <mergeCell ref="D44:E45"/>
    <mergeCell ref="F44:P44"/>
    <mergeCell ref="F45:P45"/>
    <mergeCell ref="D46:E47"/>
  </mergeCells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:F19"/>
    </sheetView>
  </sheetViews>
  <sheetFormatPr defaultRowHeight="13.5"/>
  <cols>
    <col min="1" max="2" width="9" style="1"/>
    <col min="3" max="3" width="13.375" style="1" customWidth="1"/>
    <col min="4" max="4" width="13.125" style="1" customWidth="1"/>
    <col min="5" max="5" width="11.625" style="1" customWidth="1"/>
    <col min="6" max="16384" width="9" style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X98"/>
  <sheetViews>
    <sheetView workbookViewId="0">
      <selection activeCell="W12" sqref="W12"/>
    </sheetView>
  </sheetViews>
  <sheetFormatPr defaultRowHeight="13.5"/>
  <cols>
    <col min="1" max="16384" width="9" style="11"/>
  </cols>
  <sheetData>
    <row r="2" spans="2:24" ht="20.25">
      <c r="B2" s="319" t="s">
        <v>217</v>
      </c>
      <c r="C2" s="319"/>
      <c r="D2" s="319"/>
    </row>
    <row r="3" spans="2:24" ht="14.25" thickBot="1"/>
    <row r="4" spans="2:24" ht="14.25" thickTop="1">
      <c r="B4" s="267" t="s">
        <v>863</v>
      </c>
      <c r="C4" s="291"/>
      <c r="D4" s="263" t="s">
        <v>774</v>
      </c>
      <c r="E4" s="263"/>
      <c r="F4" s="263" t="s">
        <v>775</v>
      </c>
      <c r="G4" s="263"/>
      <c r="H4" s="263" t="s">
        <v>776</v>
      </c>
      <c r="I4" s="263"/>
      <c r="J4" s="263" t="s">
        <v>777</v>
      </c>
      <c r="K4" s="263"/>
      <c r="L4" s="263" t="s">
        <v>778</v>
      </c>
      <c r="M4" s="263"/>
      <c r="N4" s="263"/>
      <c r="O4" s="263" t="s">
        <v>779</v>
      </c>
      <c r="P4" s="263"/>
      <c r="Q4" s="263"/>
      <c r="R4" s="263" t="s">
        <v>780</v>
      </c>
      <c r="S4" s="263"/>
      <c r="T4" s="264"/>
    </row>
    <row r="5" spans="2:24">
      <c r="B5" s="208"/>
      <c r="C5" s="265"/>
      <c r="D5" s="177" t="s">
        <v>781</v>
      </c>
      <c r="E5" s="177"/>
      <c r="F5" s="177" t="s">
        <v>782</v>
      </c>
      <c r="G5" s="177"/>
      <c r="H5" s="177" t="s">
        <v>783</v>
      </c>
      <c r="I5" s="177"/>
      <c r="J5" s="177">
        <v>10</v>
      </c>
      <c r="K5" s="177"/>
      <c r="L5" s="271" t="s">
        <v>784</v>
      </c>
      <c r="M5" s="177"/>
      <c r="N5" s="177"/>
      <c r="O5" s="271"/>
      <c r="P5" s="271"/>
      <c r="Q5" s="271"/>
      <c r="R5" s="177">
        <v>10</v>
      </c>
      <c r="S5" s="177"/>
      <c r="T5" s="178"/>
    </row>
    <row r="6" spans="2:24">
      <c r="B6" s="208"/>
      <c r="C6" s="265"/>
      <c r="D6" s="177" t="s">
        <v>785</v>
      </c>
      <c r="E6" s="177"/>
      <c r="F6" s="177">
        <v>10</v>
      </c>
      <c r="G6" s="177"/>
      <c r="H6" s="177">
        <v>8</v>
      </c>
      <c r="I6" s="177"/>
      <c r="J6" s="177">
        <v>20</v>
      </c>
      <c r="K6" s="177"/>
      <c r="L6" s="177"/>
      <c r="M6" s="177"/>
      <c r="N6" s="177"/>
      <c r="O6" s="271"/>
      <c r="P6" s="271"/>
      <c r="Q6" s="271"/>
      <c r="R6" s="177">
        <v>15</v>
      </c>
      <c r="S6" s="177"/>
      <c r="T6" s="178"/>
    </row>
    <row r="7" spans="2:24">
      <c r="B7" s="208"/>
      <c r="C7" s="265"/>
      <c r="D7" s="177" t="s">
        <v>786</v>
      </c>
      <c r="E7" s="177"/>
      <c r="F7" s="177">
        <v>20</v>
      </c>
      <c r="G7" s="177"/>
      <c r="H7" s="177">
        <v>18</v>
      </c>
      <c r="I7" s="177"/>
      <c r="J7" s="177">
        <v>35</v>
      </c>
      <c r="K7" s="177"/>
      <c r="L7" s="177"/>
      <c r="M7" s="177"/>
      <c r="N7" s="177"/>
      <c r="O7" s="271"/>
      <c r="P7" s="271"/>
      <c r="Q7" s="271"/>
      <c r="R7" s="177">
        <v>19</v>
      </c>
      <c r="S7" s="177"/>
      <c r="T7" s="178"/>
    </row>
    <row r="8" spans="2:24">
      <c r="B8" s="208"/>
      <c r="C8" s="265"/>
      <c r="D8" s="177" t="s">
        <v>787</v>
      </c>
      <c r="E8" s="177"/>
      <c r="F8" s="177">
        <v>30</v>
      </c>
      <c r="G8" s="177"/>
      <c r="H8" s="177">
        <v>28</v>
      </c>
      <c r="I8" s="177"/>
      <c r="J8" s="177">
        <v>55</v>
      </c>
      <c r="K8" s="177"/>
      <c r="L8" s="177"/>
      <c r="M8" s="177"/>
      <c r="N8" s="177"/>
      <c r="O8" s="271"/>
      <c r="P8" s="271"/>
      <c r="Q8" s="271"/>
      <c r="R8" s="177">
        <v>21</v>
      </c>
      <c r="S8" s="177"/>
      <c r="T8" s="178"/>
    </row>
    <row r="9" spans="2:24">
      <c r="B9" s="208"/>
      <c r="C9" s="265"/>
      <c r="D9" s="177" t="s">
        <v>788</v>
      </c>
      <c r="E9" s="177"/>
      <c r="F9" s="177">
        <v>40</v>
      </c>
      <c r="G9" s="177"/>
      <c r="H9" s="177">
        <v>38</v>
      </c>
      <c r="I9" s="177"/>
      <c r="J9" s="177">
        <v>80</v>
      </c>
      <c r="K9" s="177"/>
      <c r="L9" s="177"/>
      <c r="M9" s="177"/>
      <c r="N9" s="177"/>
      <c r="O9" s="271"/>
      <c r="P9" s="271"/>
      <c r="Q9" s="271"/>
      <c r="R9" s="177">
        <v>23</v>
      </c>
      <c r="S9" s="177"/>
      <c r="T9" s="178"/>
    </row>
    <row r="10" spans="2:24">
      <c r="B10" s="208"/>
      <c r="C10" s="265"/>
      <c r="D10" s="177" t="s">
        <v>789</v>
      </c>
      <c r="E10" s="177"/>
      <c r="F10" s="177">
        <v>50</v>
      </c>
      <c r="G10" s="177"/>
      <c r="H10" s="177">
        <v>48</v>
      </c>
      <c r="I10" s="177"/>
      <c r="J10" s="177">
        <v>110</v>
      </c>
      <c r="K10" s="177"/>
      <c r="L10" s="177"/>
      <c r="M10" s="177"/>
      <c r="N10" s="177"/>
      <c r="O10" s="271"/>
      <c r="P10" s="271"/>
      <c r="Q10" s="271"/>
      <c r="R10" s="177">
        <v>24</v>
      </c>
      <c r="S10" s="177"/>
      <c r="T10" s="178"/>
    </row>
    <row r="11" spans="2:24">
      <c r="B11" s="208"/>
      <c r="C11" s="265"/>
      <c r="D11" s="177" t="s">
        <v>790</v>
      </c>
      <c r="E11" s="177"/>
      <c r="F11" s="177" t="s">
        <v>791</v>
      </c>
      <c r="G11" s="177"/>
      <c r="H11" s="177" t="s">
        <v>783</v>
      </c>
      <c r="I11" s="177"/>
      <c r="J11" s="177" t="s">
        <v>792</v>
      </c>
      <c r="K11" s="177"/>
      <c r="L11" s="177"/>
      <c r="M11" s="177"/>
      <c r="N11" s="177"/>
      <c r="O11" s="271"/>
      <c r="P11" s="271"/>
      <c r="Q11" s="271"/>
      <c r="R11" s="177">
        <v>50</v>
      </c>
      <c r="S11" s="177"/>
      <c r="T11" s="178"/>
    </row>
    <row r="12" spans="2:24" ht="45" customHeight="1">
      <c r="B12" s="24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8"/>
    </row>
    <row r="13" spans="2:24">
      <c r="B13" s="208" t="s">
        <v>862</v>
      </c>
      <c r="C13" s="265"/>
      <c r="D13" s="177" t="s">
        <v>793</v>
      </c>
      <c r="E13" s="177"/>
      <c r="F13" s="242" t="s">
        <v>794</v>
      </c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3"/>
    </row>
    <row r="14" spans="2:24">
      <c r="B14" s="208"/>
      <c r="C14" s="265"/>
      <c r="D14" s="177"/>
      <c r="E14" s="177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3"/>
      <c r="V14" s="3"/>
      <c r="W14" s="1"/>
      <c r="X14" s="1"/>
    </row>
    <row r="15" spans="2:24">
      <c r="B15" s="208"/>
      <c r="C15" s="265"/>
      <c r="D15" s="177" t="s">
        <v>795</v>
      </c>
      <c r="E15" s="177"/>
      <c r="F15" s="242" t="s">
        <v>796</v>
      </c>
      <c r="G15" s="242"/>
      <c r="H15" s="242"/>
      <c r="I15" s="242"/>
      <c r="J15" s="242"/>
      <c r="K15" s="242"/>
      <c r="L15" s="242"/>
      <c r="M15" s="242"/>
      <c r="N15" s="242"/>
      <c r="O15" s="242"/>
      <c r="P15" s="242"/>
      <c r="Q15" s="242"/>
      <c r="R15" s="242"/>
      <c r="S15" s="242"/>
      <c r="T15" s="243"/>
      <c r="V15" s="1"/>
      <c r="W15" s="1"/>
      <c r="X15" s="1"/>
    </row>
    <row r="16" spans="2:24">
      <c r="B16" s="208"/>
      <c r="C16" s="265"/>
      <c r="D16" s="177"/>
      <c r="E16" s="177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3"/>
      <c r="W16" s="1"/>
      <c r="X16" s="1"/>
    </row>
    <row r="17" spans="2:24">
      <c r="B17" s="208"/>
      <c r="C17" s="265"/>
      <c r="D17" s="177" t="s">
        <v>797</v>
      </c>
      <c r="E17" s="177"/>
      <c r="F17" s="242" t="s">
        <v>798</v>
      </c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3"/>
      <c r="V17" s="1"/>
      <c r="W17" s="1"/>
      <c r="X17" s="1"/>
    </row>
    <row r="18" spans="2:24">
      <c r="B18" s="208"/>
      <c r="C18" s="265"/>
      <c r="D18" s="177"/>
      <c r="E18" s="177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3"/>
    </row>
    <row r="19" spans="2:24" ht="45" customHeight="1">
      <c r="B19" s="24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8"/>
    </row>
    <row r="20" spans="2:24">
      <c r="B20" s="208" t="s">
        <v>861</v>
      </c>
      <c r="C20" s="265"/>
      <c r="D20" s="177" t="s">
        <v>799</v>
      </c>
      <c r="E20" s="177"/>
      <c r="F20" s="246" t="s">
        <v>800</v>
      </c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3"/>
    </row>
    <row r="21" spans="2:24">
      <c r="B21" s="208"/>
      <c r="C21" s="265"/>
      <c r="D21" s="177"/>
      <c r="E21" s="177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3"/>
    </row>
    <row r="22" spans="2:24">
      <c r="B22" s="208"/>
      <c r="C22" s="265"/>
      <c r="D22" s="177"/>
      <c r="E22" s="177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3"/>
    </row>
    <row r="23" spans="2:24">
      <c r="B23" s="208"/>
      <c r="C23" s="265"/>
      <c r="D23" s="177"/>
      <c r="E23" s="177"/>
      <c r="F23" s="242"/>
      <c r="G23" s="242"/>
      <c r="H23" s="242"/>
      <c r="I23" s="242"/>
      <c r="J23" s="242"/>
      <c r="K23" s="242"/>
      <c r="L23" s="242"/>
      <c r="M23" s="242"/>
      <c r="N23" s="242"/>
      <c r="O23" s="242"/>
      <c r="P23" s="242"/>
      <c r="Q23" s="242"/>
      <c r="R23" s="242"/>
      <c r="S23" s="242"/>
      <c r="T23" s="243"/>
    </row>
    <row r="24" spans="2:24">
      <c r="B24" s="208"/>
      <c r="C24" s="265"/>
      <c r="D24" s="168" t="s">
        <v>801</v>
      </c>
      <c r="E24" s="168"/>
      <c r="F24" s="179" t="s">
        <v>802</v>
      </c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257"/>
    </row>
    <row r="25" spans="2:24">
      <c r="B25" s="208"/>
      <c r="C25" s="265"/>
      <c r="D25" s="168"/>
      <c r="E25" s="168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257"/>
    </row>
    <row r="26" spans="2:24" ht="45" customHeight="1">
      <c r="B26" s="176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70"/>
    </row>
    <row r="27" spans="2:24">
      <c r="B27" s="303" t="s">
        <v>860</v>
      </c>
      <c r="C27" s="320"/>
      <c r="D27" s="168" t="s">
        <v>803</v>
      </c>
      <c r="E27" s="168"/>
      <c r="F27" s="168" t="s">
        <v>804</v>
      </c>
      <c r="G27" s="168"/>
      <c r="H27" s="168"/>
      <c r="I27" s="168" t="s">
        <v>805</v>
      </c>
      <c r="J27" s="168"/>
      <c r="K27" s="168"/>
      <c r="L27" s="168" t="s">
        <v>806</v>
      </c>
      <c r="M27" s="168"/>
      <c r="N27" s="168"/>
      <c r="O27" s="168" t="s">
        <v>807</v>
      </c>
      <c r="P27" s="168"/>
      <c r="Q27" s="168"/>
      <c r="R27" s="168" t="s">
        <v>808</v>
      </c>
      <c r="S27" s="168"/>
      <c r="T27" s="170"/>
    </row>
    <row r="28" spans="2:24">
      <c r="B28" s="321"/>
      <c r="C28" s="322"/>
      <c r="D28" s="168" t="s">
        <v>809</v>
      </c>
      <c r="E28" s="168"/>
      <c r="F28" s="254" t="s">
        <v>810</v>
      </c>
      <c r="G28" s="168"/>
      <c r="H28" s="168"/>
      <c r="I28" s="168" t="s">
        <v>811</v>
      </c>
      <c r="J28" s="168"/>
      <c r="K28" s="168"/>
      <c r="L28" s="168" t="s">
        <v>812</v>
      </c>
      <c r="M28" s="168"/>
      <c r="N28" s="168"/>
      <c r="O28" s="168" t="s">
        <v>813</v>
      </c>
      <c r="P28" s="168"/>
      <c r="Q28" s="168"/>
      <c r="R28" s="168" t="s">
        <v>814</v>
      </c>
      <c r="S28" s="168"/>
      <c r="T28" s="170"/>
    </row>
    <row r="29" spans="2:24">
      <c r="B29" s="321"/>
      <c r="C29" s="322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70"/>
    </row>
    <row r="30" spans="2:24">
      <c r="B30" s="321"/>
      <c r="C30" s="322"/>
      <c r="D30" s="168" t="s">
        <v>815</v>
      </c>
      <c r="E30" s="168"/>
      <c r="F30" s="254" t="s">
        <v>816</v>
      </c>
      <c r="G30" s="168"/>
      <c r="H30" s="168"/>
      <c r="I30" s="168" t="s">
        <v>817</v>
      </c>
      <c r="J30" s="168"/>
      <c r="K30" s="168"/>
      <c r="L30" s="168" t="s">
        <v>818</v>
      </c>
      <c r="M30" s="168"/>
      <c r="N30" s="168"/>
      <c r="O30" s="254" t="s">
        <v>819</v>
      </c>
      <c r="P30" s="168"/>
      <c r="Q30" s="168"/>
      <c r="R30" s="168" t="s">
        <v>857</v>
      </c>
      <c r="S30" s="168"/>
      <c r="T30" s="170"/>
    </row>
    <row r="31" spans="2:24">
      <c r="B31" s="321"/>
      <c r="C31" s="322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70"/>
    </row>
    <row r="32" spans="2:24">
      <c r="B32" s="321"/>
      <c r="C32" s="322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70"/>
    </row>
    <row r="33" spans="2:20">
      <c r="B33" s="321"/>
      <c r="C33" s="322"/>
      <c r="D33" s="168" t="s">
        <v>820</v>
      </c>
      <c r="E33" s="168"/>
      <c r="F33" s="168" t="s">
        <v>821</v>
      </c>
      <c r="G33" s="168"/>
      <c r="H33" s="168"/>
      <c r="I33" s="168" t="s">
        <v>822</v>
      </c>
      <c r="J33" s="168"/>
      <c r="K33" s="168"/>
      <c r="L33" s="168" t="s">
        <v>822</v>
      </c>
      <c r="M33" s="168"/>
      <c r="N33" s="168"/>
      <c r="O33" s="168" t="s">
        <v>823</v>
      </c>
      <c r="P33" s="168"/>
      <c r="Q33" s="168"/>
      <c r="R33" s="168" t="s">
        <v>858</v>
      </c>
      <c r="S33" s="168"/>
      <c r="T33" s="170"/>
    </row>
    <row r="34" spans="2:20">
      <c r="B34" s="323"/>
      <c r="C34" s="324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70"/>
    </row>
    <row r="35" spans="2:20" ht="16.5">
      <c r="B35" s="325"/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326"/>
      <c r="S35" s="326"/>
      <c r="T35" s="327"/>
    </row>
    <row r="36" spans="2:20" ht="13.5" customHeight="1">
      <c r="B36" s="303" t="s">
        <v>921</v>
      </c>
      <c r="C36" s="214"/>
      <c r="D36" s="216" t="s">
        <v>803</v>
      </c>
      <c r="E36" s="334"/>
      <c r="F36" s="334"/>
      <c r="G36" s="334"/>
      <c r="H36" s="236"/>
      <c r="I36" s="216" t="s">
        <v>923</v>
      </c>
      <c r="J36" s="334"/>
      <c r="K36" s="334"/>
      <c r="L36" s="334"/>
      <c r="M36" s="334"/>
      <c r="N36" s="328" t="s">
        <v>925</v>
      </c>
      <c r="O36" s="329"/>
      <c r="P36" s="329"/>
      <c r="Q36" s="329"/>
      <c r="R36" s="329"/>
      <c r="S36" s="329"/>
      <c r="T36" s="237"/>
    </row>
    <row r="37" spans="2:20" ht="13.5" customHeight="1">
      <c r="B37" s="305"/>
      <c r="C37" s="307"/>
      <c r="D37" s="328" t="s">
        <v>922</v>
      </c>
      <c r="E37" s="329"/>
      <c r="F37" s="329"/>
      <c r="G37" s="329"/>
      <c r="H37" s="237"/>
      <c r="I37" s="328" t="s">
        <v>924</v>
      </c>
      <c r="J37" s="329"/>
      <c r="K37" s="329"/>
      <c r="L37" s="329"/>
      <c r="M37" s="329"/>
      <c r="N37" s="330"/>
      <c r="O37" s="331"/>
      <c r="P37" s="331"/>
      <c r="Q37" s="331"/>
      <c r="R37" s="331"/>
      <c r="S37" s="331"/>
      <c r="T37" s="332"/>
    </row>
    <row r="38" spans="2:20" ht="13.5" customHeight="1">
      <c r="B38" s="305"/>
      <c r="C38" s="307"/>
      <c r="D38" s="330"/>
      <c r="E38" s="331"/>
      <c r="F38" s="331"/>
      <c r="G38" s="331"/>
      <c r="H38" s="332"/>
      <c r="I38" s="330"/>
      <c r="J38" s="335"/>
      <c r="K38" s="335"/>
      <c r="L38" s="335"/>
      <c r="M38" s="335"/>
      <c r="N38" s="330"/>
      <c r="O38" s="331"/>
      <c r="P38" s="331"/>
      <c r="Q38" s="331"/>
      <c r="R38" s="331"/>
      <c r="S38" s="331"/>
      <c r="T38" s="332"/>
    </row>
    <row r="39" spans="2:20" ht="13.5" customHeight="1">
      <c r="B39" s="305"/>
      <c r="C39" s="307"/>
      <c r="D39" s="330"/>
      <c r="E39" s="331"/>
      <c r="F39" s="331"/>
      <c r="G39" s="331"/>
      <c r="H39" s="332"/>
      <c r="I39" s="330"/>
      <c r="J39" s="335"/>
      <c r="K39" s="335"/>
      <c r="L39" s="335"/>
      <c r="M39" s="335"/>
      <c r="N39" s="330"/>
      <c r="O39" s="331"/>
      <c r="P39" s="331"/>
      <c r="Q39" s="331"/>
      <c r="R39" s="331"/>
      <c r="S39" s="331"/>
      <c r="T39" s="332"/>
    </row>
    <row r="40" spans="2:20" ht="13.5" customHeight="1">
      <c r="B40" s="305"/>
      <c r="C40" s="307"/>
      <c r="D40" s="330"/>
      <c r="E40" s="331"/>
      <c r="F40" s="331"/>
      <c r="G40" s="331"/>
      <c r="H40" s="332"/>
      <c r="I40" s="330"/>
      <c r="J40" s="335"/>
      <c r="K40" s="335"/>
      <c r="L40" s="335"/>
      <c r="M40" s="335"/>
      <c r="N40" s="330"/>
      <c r="O40" s="331"/>
      <c r="P40" s="331"/>
      <c r="Q40" s="331"/>
      <c r="R40" s="331"/>
      <c r="S40" s="331"/>
      <c r="T40" s="332"/>
    </row>
    <row r="41" spans="2:20" ht="13.5" customHeight="1">
      <c r="B41" s="305"/>
      <c r="C41" s="307"/>
      <c r="D41" s="330"/>
      <c r="E41" s="331"/>
      <c r="F41" s="331"/>
      <c r="G41" s="331"/>
      <c r="H41" s="332"/>
      <c r="I41" s="330"/>
      <c r="J41" s="335"/>
      <c r="K41" s="335"/>
      <c r="L41" s="335"/>
      <c r="M41" s="335"/>
      <c r="N41" s="330"/>
      <c r="O41" s="331"/>
      <c r="P41" s="331"/>
      <c r="Q41" s="331"/>
      <c r="R41" s="331"/>
      <c r="S41" s="331"/>
      <c r="T41" s="332"/>
    </row>
    <row r="42" spans="2:20" ht="13.5" customHeight="1">
      <c r="B42" s="305"/>
      <c r="C42" s="307"/>
      <c r="D42" s="330"/>
      <c r="E42" s="331"/>
      <c r="F42" s="331"/>
      <c r="G42" s="331"/>
      <c r="H42" s="332"/>
      <c r="I42" s="330"/>
      <c r="J42" s="335"/>
      <c r="K42" s="335"/>
      <c r="L42" s="335"/>
      <c r="M42" s="335"/>
      <c r="N42" s="330"/>
      <c r="O42" s="331"/>
      <c r="P42" s="331"/>
      <c r="Q42" s="331"/>
      <c r="R42" s="331"/>
      <c r="S42" s="331"/>
      <c r="T42" s="332"/>
    </row>
    <row r="43" spans="2:20" ht="13.5" customHeight="1">
      <c r="B43" s="308"/>
      <c r="C43" s="310"/>
      <c r="D43" s="215"/>
      <c r="E43" s="333"/>
      <c r="F43" s="333"/>
      <c r="G43" s="333"/>
      <c r="H43" s="235"/>
      <c r="I43" s="215"/>
      <c r="J43" s="333"/>
      <c r="K43" s="333"/>
      <c r="L43" s="333"/>
      <c r="M43" s="333"/>
      <c r="N43" s="215"/>
      <c r="O43" s="333"/>
      <c r="P43" s="333"/>
      <c r="Q43" s="333"/>
      <c r="R43" s="333"/>
      <c r="S43" s="333"/>
      <c r="T43" s="235"/>
    </row>
    <row r="44" spans="2:20" ht="45" customHeight="1">
      <c r="B44" s="176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70"/>
    </row>
    <row r="45" spans="2:20">
      <c r="B45" s="208" t="s">
        <v>824</v>
      </c>
      <c r="C45" s="265"/>
      <c r="D45" s="177" t="s">
        <v>825</v>
      </c>
      <c r="E45" s="177"/>
      <c r="F45" s="168" t="s">
        <v>803</v>
      </c>
      <c r="G45" s="168"/>
      <c r="H45" s="168"/>
      <c r="I45" s="168" t="s">
        <v>826</v>
      </c>
      <c r="J45" s="168"/>
      <c r="K45" s="168"/>
      <c r="L45" s="168"/>
      <c r="M45" s="168"/>
      <c r="N45" s="168"/>
      <c r="O45" s="168" t="s">
        <v>827</v>
      </c>
      <c r="P45" s="168"/>
      <c r="Q45" s="168"/>
      <c r="R45" s="168"/>
      <c r="S45" s="168"/>
      <c r="T45" s="170"/>
    </row>
    <row r="46" spans="2:20">
      <c r="B46" s="208"/>
      <c r="C46" s="265"/>
      <c r="D46" s="177"/>
      <c r="E46" s="177"/>
      <c r="F46" s="168"/>
      <c r="G46" s="168"/>
      <c r="H46" s="168"/>
      <c r="I46" s="168"/>
      <c r="J46" s="168"/>
      <c r="K46" s="168"/>
      <c r="L46" s="168"/>
      <c r="M46" s="168"/>
      <c r="N46" s="168"/>
      <c r="O46" s="168" t="s">
        <v>828</v>
      </c>
      <c r="P46" s="168"/>
      <c r="Q46" s="168" t="s">
        <v>829</v>
      </c>
      <c r="R46" s="168"/>
      <c r="S46" s="168" t="s">
        <v>807</v>
      </c>
      <c r="T46" s="170"/>
    </row>
    <row r="47" spans="2:20">
      <c r="B47" s="208"/>
      <c r="C47" s="265"/>
      <c r="D47" s="168" t="s">
        <v>830</v>
      </c>
      <c r="E47" s="168"/>
      <c r="F47" s="242" t="s">
        <v>831</v>
      </c>
      <c r="G47" s="242"/>
      <c r="H47" s="242"/>
      <c r="I47" s="179" t="s">
        <v>832</v>
      </c>
      <c r="J47" s="180"/>
      <c r="K47" s="180"/>
      <c r="L47" s="180"/>
      <c r="M47" s="180"/>
      <c r="N47" s="180"/>
      <c r="O47" s="254" t="s">
        <v>833</v>
      </c>
      <c r="P47" s="168"/>
      <c r="Q47" s="168" t="s">
        <v>822</v>
      </c>
      <c r="R47" s="168"/>
      <c r="S47" s="168" t="s">
        <v>834</v>
      </c>
      <c r="T47" s="170"/>
    </row>
    <row r="48" spans="2:20">
      <c r="B48" s="208"/>
      <c r="C48" s="265"/>
      <c r="D48" s="168"/>
      <c r="E48" s="168"/>
      <c r="F48" s="242"/>
      <c r="G48" s="242"/>
      <c r="H48" s="242"/>
      <c r="I48" s="180"/>
      <c r="J48" s="180"/>
      <c r="K48" s="180"/>
      <c r="L48" s="180"/>
      <c r="M48" s="180"/>
      <c r="N48" s="180"/>
      <c r="O48" s="168"/>
      <c r="P48" s="168"/>
      <c r="Q48" s="168"/>
      <c r="R48" s="168"/>
      <c r="S48" s="168"/>
      <c r="T48" s="170"/>
    </row>
    <row r="49" spans="2:20">
      <c r="B49" s="208"/>
      <c r="C49" s="265"/>
      <c r="D49" s="168" t="s">
        <v>835</v>
      </c>
      <c r="E49" s="168"/>
      <c r="F49" s="179" t="s">
        <v>836</v>
      </c>
      <c r="G49" s="180"/>
      <c r="H49" s="180"/>
      <c r="I49" s="179" t="s">
        <v>837</v>
      </c>
      <c r="J49" s="180"/>
      <c r="K49" s="180"/>
      <c r="L49" s="180"/>
      <c r="M49" s="180"/>
      <c r="N49" s="180"/>
      <c r="O49" s="168" t="s">
        <v>838</v>
      </c>
      <c r="P49" s="168"/>
      <c r="Q49" s="168"/>
      <c r="R49" s="168"/>
      <c r="S49" s="168"/>
      <c r="T49" s="170"/>
    </row>
    <row r="50" spans="2:20">
      <c r="B50" s="208"/>
      <c r="C50" s="265"/>
      <c r="D50" s="168"/>
      <c r="E50" s="168"/>
      <c r="F50" s="180"/>
      <c r="G50" s="180"/>
      <c r="H50" s="180"/>
      <c r="I50" s="180"/>
      <c r="J50" s="180"/>
      <c r="K50" s="180"/>
      <c r="L50" s="180"/>
      <c r="M50" s="180"/>
      <c r="N50" s="180"/>
      <c r="O50" s="168"/>
      <c r="P50" s="168"/>
      <c r="Q50" s="168"/>
      <c r="R50" s="168"/>
      <c r="S50" s="168"/>
      <c r="T50" s="170"/>
    </row>
    <row r="51" spans="2:20">
      <c r="B51" s="208"/>
      <c r="C51" s="265"/>
      <c r="D51" s="168"/>
      <c r="E51" s="168"/>
      <c r="F51" s="180"/>
      <c r="G51" s="180"/>
      <c r="H51" s="180"/>
      <c r="I51" s="180"/>
      <c r="J51" s="180"/>
      <c r="K51" s="180"/>
      <c r="L51" s="180"/>
      <c r="M51" s="180"/>
      <c r="N51" s="180"/>
      <c r="O51" s="168"/>
      <c r="P51" s="168"/>
      <c r="Q51" s="168"/>
      <c r="R51" s="168"/>
      <c r="S51" s="168"/>
      <c r="T51" s="170"/>
    </row>
    <row r="52" spans="2:20">
      <c r="B52" s="208"/>
      <c r="C52" s="265"/>
      <c r="D52" s="168"/>
      <c r="E52" s="168"/>
      <c r="F52" s="180"/>
      <c r="G52" s="180"/>
      <c r="H52" s="180"/>
      <c r="I52" s="180"/>
      <c r="J52" s="180"/>
      <c r="K52" s="180"/>
      <c r="L52" s="180"/>
      <c r="M52" s="180"/>
      <c r="N52" s="180"/>
      <c r="O52" s="168"/>
      <c r="P52" s="168"/>
      <c r="Q52" s="168"/>
      <c r="R52" s="168"/>
      <c r="S52" s="168"/>
      <c r="T52" s="170"/>
    </row>
    <row r="53" spans="2:20" ht="45" customHeight="1">
      <c r="B53" s="176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70"/>
    </row>
    <row r="54" spans="2:20">
      <c r="B54" s="172" t="s">
        <v>839</v>
      </c>
      <c r="C54" s="173"/>
      <c r="D54" s="168" t="s">
        <v>840</v>
      </c>
      <c r="E54" s="168"/>
      <c r="F54" s="180" t="s">
        <v>841</v>
      </c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1"/>
    </row>
    <row r="55" spans="2:20">
      <c r="B55" s="172"/>
      <c r="C55" s="173"/>
      <c r="D55" s="168"/>
      <c r="E55" s="168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1"/>
    </row>
    <row r="56" spans="2:20">
      <c r="B56" s="172"/>
      <c r="C56" s="173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70"/>
    </row>
    <row r="57" spans="2:20">
      <c r="B57" s="172"/>
      <c r="C57" s="173"/>
      <c r="D57" s="177" t="s">
        <v>842</v>
      </c>
      <c r="E57" s="177"/>
      <c r="F57" s="177"/>
      <c r="G57" s="177"/>
      <c r="H57" s="5" t="s">
        <v>186</v>
      </c>
      <c r="I57" s="5" t="s">
        <v>187</v>
      </c>
      <c r="J57" s="5" t="s">
        <v>75</v>
      </c>
      <c r="K57" s="5" t="s">
        <v>76</v>
      </c>
      <c r="L57" s="5" t="s">
        <v>77</v>
      </c>
      <c r="M57" s="5" t="s">
        <v>78</v>
      </c>
      <c r="N57" s="5" t="s">
        <v>79</v>
      </c>
      <c r="O57" s="168"/>
      <c r="P57" s="168"/>
      <c r="Q57" s="168"/>
      <c r="R57" s="168"/>
      <c r="S57" s="168"/>
      <c r="T57" s="170"/>
    </row>
    <row r="58" spans="2:20">
      <c r="B58" s="172"/>
      <c r="C58" s="173"/>
      <c r="D58" s="177"/>
      <c r="E58" s="177"/>
      <c r="F58" s="177"/>
      <c r="G58" s="177"/>
      <c r="H58" s="88">
        <v>1</v>
      </c>
      <c r="I58" s="88">
        <v>2</v>
      </c>
      <c r="J58" s="88">
        <v>3</v>
      </c>
      <c r="K58" s="88">
        <v>4</v>
      </c>
      <c r="L58" s="88">
        <v>5</v>
      </c>
      <c r="M58" s="88">
        <v>6</v>
      </c>
      <c r="N58" s="88">
        <v>7</v>
      </c>
      <c r="O58" s="168"/>
      <c r="P58" s="168"/>
      <c r="Q58" s="168"/>
      <c r="R58" s="168"/>
      <c r="S58" s="168"/>
      <c r="T58" s="170"/>
    </row>
    <row r="59" spans="2:20">
      <c r="B59" s="172"/>
      <c r="C59" s="173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8"/>
    </row>
    <row r="60" spans="2:20">
      <c r="B60" s="172"/>
      <c r="C60" s="173"/>
      <c r="D60" s="177" t="s">
        <v>843</v>
      </c>
      <c r="E60" s="177"/>
      <c r="F60" s="168" t="s">
        <v>844</v>
      </c>
      <c r="G60" s="168"/>
      <c r="H60" s="18">
        <v>1</v>
      </c>
      <c r="I60" s="5">
        <v>2</v>
      </c>
      <c r="J60" s="5">
        <v>3</v>
      </c>
      <c r="K60" s="5">
        <v>4</v>
      </c>
      <c r="L60" s="5">
        <v>4</v>
      </c>
      <c r="M60" s="5">
        <v>4</v>
      </c>
      <c r="N60" s="168" t="s">
        <v>193</v>
      </c>
      <c r="O60" s="168"/>
      <c r="P60" s="168"/>
      <c r="Q60" s="168"/>
      <c r="R60" s="168"/>
      <c r="S60" s="168"/>
      <c r="T60" s="170"/>
    </row>
    <row r="61" spans="2:20">
      <c r="B61" s="172"/>
      <c r="C61" s="173"/>
      <c r="D61" s="177"/>
      <c r="E61" s="177"/>
      <c r="F61" s="168" t="s">
        <v>188</v>
      </c>
      <c r="G61" s="168"/>
      <c r="H61" s="5">
        <v>0</v>
      </c>
      <c r="I61" s="18">
        <v>1</v>
      </c>
      <c r="J61" s="5">
        <v>2</v>
      </c>
      <c r="K61" s="5">
        <v>3</v>
      </c>
      <c r="L61" s="5">
        <v>4</v>
      </c>
      <c r="M61" s="5">
        <v>4</v>
      </c>
      <c r="N61" s="168"/>
      <c r="O61" s="168"/>
      <c r="P61" s="168"/>
      <c r="Q61" s="168"/>
      <c r="R61" s="168"/>
      <c r="S61" s="168"/>
      <c r="T61" s="170"/>
    </row>
    <row r="62" spans="2:20">
      <c r="B62" s="172"/>
      <c r="C62" s="173"/>
      <c r="D62" s="177"/>
      <c r="E62" s="177"/>
      <c r="F62" s="168" t="s">
        <v>189</v>
      </c>
      <c r="G62" s="168"/>
      <c r="H62" s="5">
        <v>-1</v>
      </c>
      <c r="I62" s="5">
        <v>0</v>
      </c>
      <c r="J62" s="18">
        <v>1</v>
      </c>
      <c r="K62" s="5">
        <v>2</v>
      </c>
      <c r="L62" s="5">
        <v>3</v>
      </c>
      <c r="M62" s="5">
        <v>4</v>
      </c>
      <c r="N62" s="168"/>
      <c r="O62" s="168"/>
      <c r="P62" s="168"/>
      <c r="Q62" s="168"/>
      <c r="R62" s="168"/>
      <c r="S62" s="168"/>
      <c r="T62" s="170"/>
    </row>
    <row r="63" spans="2:20">
      <c r="B63" s="172"/>
      <c r="C63" s="173"/>
      <c r="D63" s="177"/>
      <c r="E63" s="177"/>
      <c r="F63" s="168" t="s">
        <v>190</v>
      </c>
      <c r="G63" s="168"/>
      <c r="H63" s="5">
        <v>-2</v>
      </c>
      <c r="I63" s="5">
        <v>-1</v>
      </c>
      <c r="J63" s="5">
        <v>0</v>
      </c>
      <c r="K63" s="18">
        <v>1</v>
      </c>
      <c r="L63" s="5">
        <v>2</v>
      </c>
      <c r="M63" s="5">
        <v>3</v>
      </c>
      <c r="N63" s="168"/>
      <c r="O63" s="168"/>
      <c r="P63" s="168"/>
      <c r="Q63" s="168"/>
      <c r="R63" s="168"/>
      <c r="S63" s="168"/>
      <c r="T63" s="170"/>
    </row>
    <row r="64" spans="2:20">
      <c r="B64" s="172"/>
      <c r="C64" s="173"/>
      <c r="D64" s="177"/>
      <c r="E64" s="177"/>
      <c r="F64" s="168" t="s">
        <v>191</v>
      </c>
      <c r="G64" s="168"/>
      <c r="H64" s="5">
        <v>-3</v>
      </c>
      <c r="I64" s="5">
        <v>-2</v>
      </c>
      <c r="J64" s="5">
        <v>-1</v>
      </c>
      <c r="K64" s="5">
        <v>0</v>
      </c>
      <c r="L64" s="18">
        <v>1</v>
      </c>
      <c r="M64" s="5">
        <v>2</v>
      </c>
      <c r="N64" s="168"/>
      <c r="O64" s="168"/>
      <c r="P64" s="168"/>
      <c r="Q64" s="168"/>
      <c r="R64" s="168"/>
      <c r="S64" s="168"/>
      <c r="T64" s="170"/>
    </row>
    <row r="65" spans="2:20">
      <c r="B65" s="172"/>
      <c r="C65" s="173"/>
      <c r="D65" s="177"/>
      <c r="E65" s="177"/>
      <c r="F65" s="168" t="s">
        <v>192</v>
      </c>
      <c r="G65" s="168"/>
      <c r="H65" s="5">
        <v>-4</v>
      </c>
      <c r="I65" s="5">
        <v>-3</v>
      </c>
      <c r="J65" s="5">
        <v>-2</v>
      </c>
      <c r="K65" s="5">
        <v>-1</v>
      </c>
      <c r="L65" s="5">
        <v>0</v>
      </c>
      <c r="M65" s="18">
        <v>1</v>
      </c>
      <c r="N65" s="168"/>
      <c r="O65" s="168"/>
      <c r="P65" s="168"/>
      <c r="Q65" s="168"/>
      <c r="R65" s="168"/>
      <c r="S65" s="168"/>
      <c r="T65" s="170"/>
    </row>
    <row r="66" spans="2:20">
      <c r="B66" s="172"/>
      <c r="C66" s="173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8"/>
    </row>
    <row r="67" spans="2:20">
      <c r="B67" s="172"/>
      <c r="C67" s="173"/>
      <c r="D67" s="271" t="s">
        <v>845</v>
      </c>
      <c r="E67" s="177"/>
      <c r="F67" s="168" t="s">
        <v>846</v>
      </c>
      <c r="G67" s="168"/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168">
        <v>0</v>
      </c>
      <c r="O67" s="177"/>
      <c r="P67" s="177"/>
      <c r="Q67" s="177"/>
      <c r="R67" s="177"/>
      <c r="S67" s="177"/>
      <c r="T67" s="178"/>
    </row>
    <row r="68" spans="2:20">
      <c r="B68" s="172"/>
      <c r="C68" s="173"/>
      <c r="D68" s="177"/>
      <c r="E68" s="177"/>
      <c r="F68" s="168" t="s">
        <v>194</v>
      </c>
      <c r="G68" s="168"/>
      <c r="H68" s="5">
        <v>-1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168"/>
      <c r="O68" s="177"/>
      <c r="P68" s="177"/>
      <c r="Q68" s="177"/>
      <c r="R68" s="177"/>
      <c r="S68" s="177"/>
      <c r="T68" s="178"/>
    </row>
    <row r="69" spans="2:20">
      <c r="B69" s="172"/>
      <c r="C69" s="173"/>
      <c r="D69" s="177"/>
      <c r="E69" s="177"/>
      <c r="F69" s="168" t="s">
        <v>195</v>
      </c>
      <c r="G69" s="168"/>
      <c r="H69" s="5">
        <v>-2</v>
      </c>
      <c r="I69" s="5">
        <v>-1</v>
      </c>
      <c r="J69" s="5">
        <v>0</v>
      </c>
      <c r="K69" s="5">
        <v>0</v>
      </c>
      <c r="L69" s="5">
        <v>0</v>
      </c>
      <c r="M69" s="5">
        <v>0</v>
      </c>
      <c r="N69" s="168"/>
      <c r="O69" s="177"/>
      <c r="P69" s="177"/>
      <c r="Q69" s="177"/>
      <c r="R69" s="177"/>
      <c r="S69" s="177"/>
      <c r="T69" s="178"/>
    </row>
    <row r="70" spans="2:20">
      <c r="B70" s="172"/>
      <c r="C70" s="173"/>
      <c r="D70" s="177"/>
      <c r="E70" s="177"/>
      <c r="F70" s="168" t="s">
        <v>196</v>
      </c>
      <c r="G70" s="168"/>
      <c r="H70" s="5">
        <v>-3</v>
      </c>
      <c r="I70" s="5">
        <v>-2</v>
      </c>
      <c r="J70" s="5">
        <v>-1</v>
      </c>
      <c r="K70" s="5">
        <v>0</v>
      </c>
      <c r="L70" s="5">
        <v>0</v>
      </c>
      <c r="M70" s="5">
        <v>0</v>
      </c>
      <c r="N70" s="168"/>
      <c r="O70" s="177"/>
      <c r="P70" s="177"/>
      <c r="Q70" s="177"/>
      <c r="R70" s="177"/>
      <c r="S70" s="177"/>
      <c r="T70" s="178"/>
    </row>
    <row r="71" spans="2:20">
      <c r="B71" s="172"/>
      <c r="C71" s="173"/>
      <c r="D71" s="177"/>
      <c r="E71" s="177"/>
      <c r="F71" s="168" t="s">
        <v>197</v>
      </c>
      <c r="G71" s="168"/>
      <c r="H71" s="5">
        <v>-4</v>
      </c>
      <c r="I71" s="5">
        <v>-3</v>
      </c>
      <c r="J71" s="5">
        <v>-2</v>
      </c>
      <c r="K71" s="5">
        <v>-1</v>
      </c>
      <c r="L71" s="5">
        <v>0</v>
      </c>
      <c r="M71" s="5">
        <v>0</v>
      </c>
      <c r="N71" s="168"/>
      <c r="O71" s="177"/>
      <c r="P71" s="177"/>
      <c r="Q71" s="177"/>
      <c r="R71" s="177"/>
      <c r="S71" s="177"/>
      <c r="T71" s="178"/>
    </row>
    <row r="72" spans="2:20" ht="45" customHeight="1">
      <c r="B72" s="24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8"/>
    </row>
    <row r="73" spans="2:20">
      <c r="B73" s="208" t="s">
        <v>859</v>
      </c>
      <c r="C73" s="265"/>
      <c r="D73" s="177" t="s">
        <v>847</v>
      </c>
      <c r="E73" s="177"/>
      <c r="F73" s="177"/>
      <c r="G73" s="180" t="s">
        <v>198</v>
      </c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  <c r="T73" s="181"/>
    </row>
    <row r="74" spans="2:20">
      <c r="B74" s="208"/>
      <c r="C74" s="265"/>
      <c r="D74" s="177"/>
      <c r="E74" s="177"/>
      <c r="F74" s="177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1"/>
    </row>
    <row r="75" spans="2:20">
      <c r="B75" s="208"/>
      <c r="C75" s="265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8"/>
    </row>
    <row r="76" spans="2:20">
      <c r="B76" s="208"/>
      <c r="C76" s="265"/>
      <c r="D76" s="177" t="s">
        <v>848</v>
      </c>
      <c r="E76" s="177"/>
      <c r="F76" s="177"/>
      <c r="G76" s="177" t="s">
        <v>849</v>
      </c>
      <c r="H76" s="177"/>
      <c r="I76" s="177"/>
      <c r="J76" s="177"/>
      <c r="K76" s="177" t="s">
        <v>850</v>
      </c>
      <c r="L76" s="177"/>
      <c r="M76" s="177"/>
      <c r="N76" s="177"/>
      <c r="O76" s="177"/>
      <c r="P76" s="177"/>
      <c r="Q76" s="177"/>
      <c r="R76" s="177"/>
      <c r="S76" s="177"/>
      <c r="T76" s="178"/>
    </row>
    <row r="77" spans="2:20">
      <c r="B77" s="208"/>
      <c r="C77" s="265"/>
      <c r="D77" s="177" t="s">
        <v>851</v>
      </c>
      <c r="E77" s="177"/>
      <c r="F77" s="177"/>
      <c r="G77" s="168" t="s">
        <v>216</v>
      </c>
      <c r="H77" s="168"/>
      <c r="I77" s="168"/>
      <c r="J77" s="168"/>
      <c r="K77" s="177">
        <v>30</v>
      </c>
      <c r="L77" s="177"/>
      <c r="M77" s="177"/>
      <c r="N77" s="177"/>
      <c r="O77" s="177"/>
      <c r="P77" s="177"/>
      <c r="Q77" s="177"/>
      <c r="R77" s="177"/>
      <c r="S77" s="177"/>
      <c r="T77" s="178"/>
    </row>
    <row r="78" spans="2:20">
      <c r="B78" s="208"/>
      <c r="C78" s="265"/>
      <c r="D78" s="177" t="s">
        <v>852</v>
      </c>
      <c r="E78" s="177"/>
      <c r="F78" s="177"/>
      <c r="G78" s="168" t="s">
        <v>214</v>
      </c>
      <c r="H78" s="168"/>
      <c r="I78" s="168"/>
      <c r="J78" s="168"/>
      <c r="K78" s="177">
        <v>15</v>
      </c>
      <c r="L78" s="177"/>
      <c r="M78" s="177"/>
      <c r="N78" s="177"/>
      <c r="O78" s="177"/>
      <c r="P78" s="177"/>
      <c r="Q78" s="177"/>
      <c r="R78" s="177"/>
      <c r="S78" s="177"/>
      <c r="T78" s="178"/>
    </row>
    <row r="79" spans="2:20">
      <c r="B79" s="208"/>
      <c r="C79" s="265"/>
      <c r="D79" s="177" t="s">
        <v>853</v>
      </c>
      <c r="E79" s="177"/>
      <c r="F79" s="177"/>
      <c r="G79" s="168" t="s">
        <v>215</v>
      </c>
      <c r="H79" s="168"/>
      <c r="I79" s="168"/>
      <c r="J79" s="168"/>
      <c r="K79" s="177">
        <v>2</v>
      </c>
      <c r="L79" s="177"/>
      <c r="M79" s="177"/>
      <c r="N79" s="177"/>
      <c r="O79" s="177"/>
      <c r="P79" s="177"/>
      <c r="Q79" s="177"/>
      <c r="R79" s="177"/>
      <c r="S79" s="177"/>
      <c r="T79" s="178"/>
    </row>
    <row r="80" spans="2:20">
      <c r="B80" s="208"/>
      <c r="C80" s="265"/>
      <c r="D80" s="177" t="s">
        <v>854</v>
      </c>
      <c r="E80" s="177"/>
      <c r="F80" s="177"/>
      <c r="G80" s="168" t="s">
        <v>211</v>
      </c>
      <c r="H80" s="168"/>
      <c r="I80" s="168"/>
      <c r="J80" s="168"/>
      <c r="K80" s="177">
        <v>20</v>
      </c>
      <c r="L80" s="177"/>
      <c r="M80" s="177"/>
      <c r="N80" s="177"/>
      <c r="O80" s="177"/>
      <c r="P80" s="177"/>
      <c r="Q80" s="177"/>
      <c r="R80" s="177"/>
      <c r="S80" s="177"/>
      <c r="T80" s="178"/>
    </row>
    <row r="81" spans="2:20">
      <c r="B81" s="208"/>
      <c r="C81" s="265"/>
      <c r="D81" s="177" t="s">
        <v>854</v>
      </c>
      <c r="E81" s="177"/>
      <c r="F81" s="177"/>
      <c r="G81" s="168" t="s">
        <v>212</v>
      </c>
      <c r="H81" s="168"/>
      <c r="I81" s="168"/>
      <c r="J81" s="168"/>
      <c r="K81" s="177">
        <v>10</v>
      </c>
      <c r="L81" s="177"/>
      <c r="M81" s="177"/>
      <c r="N81" s="177"/>
      <c r="O81" s="177"/>
      <c r="P81" s="177"/>
      <c r="Q81" s="177"/>
      <c r="R81" s="177"/>
      <c r="S81" s="177"/>
      <c r="T81" s="178"/>
    </row>
    <row r="82" spans="2:20">
      <c r="B82" s="208"/>
      <c r="C82" s="265"/>
      <c r="D82" s="177" t="s">
        <v>854</v>
      </c>
      <c r="E82" s="177"/>
      <c r="F82" s="177"/>
      <c r="G82" s="168" t="s">
        <v>213</v>
      </c>
      <c r="H82" s="168"/>
      <c r="I82" s="168"/>
      <c r="J82" s="168"/>
      <c r="K82" s="177">
        <v>6</v>
      </c>
      <c r="L82" s="177"/>
      <c r="M82" s="177"/>
      <c r="N82" s="177"/>
      <c r="O82" s="177"/>
      <c r="P82" s="177"/>
      <c r="Q82" s="177"/>
      <c r="R82" s="177"/>
      <c r="S82" s="177"/>
      <c r="T82" s="178"/>
    </row>
    <row r="83" spans="2:20">
      <c r="B83" s="208"/>
      <c r="C83" s="265"/>
      <c r="D83" s="177" t="s">
        <v>855</v>
      </c>
      <c r="E83" s="177"/>
      <c r="F83" s="177"/>
      <c r="G83" s="168" t="s">
        <v>212</v>
      </c>
      <c r="H83" s="168"/>
      <c r="I83" s="168"/>
      <c r="J83" s="168"/>
      <c r="K83" s="177">
        <v>10</v>
      </c>
      <c r="L83" s="177"/>
      <c r="M83" s="177"/>
      <c r="N83" s="177"/>
      <c r="O83" s="177"/>
      <c r="P83" s="177"/>
      <c r="Q83" s="177"/>
      <c r="R83" s="177"/>
      <c r="S83" s="177"/>
      <c r="T83" s="178"/>
    </row>
    <row r="84" spans="2:20">
      <c r="B84" s="208"/>
      <c r="C84" s="265"/>
      <c r="D84" s="177" t="s">
        <v>855</v>
      </c>
      <c r="E84" s="177"/>
      <c r="F84" s="177"/>
      <c r="G84" s="168" t="s">
        <v>213</v>
      </c>
      <c r="H84" s="168"/>
      <c r="I84" s="168"/>
      <c r="J84" s="168"/>
      <c r="K84" s="177">
        <v>2.5</v>
      </c>
      <c r="L84" s="177"/>
      <c r="M84" s="177"/>
      <c r="N84" s="177"/>
      <c r="O84" s="177"/>
      <c r="P84" s="177"/>
      <c r="Q84" s="177"/>
      <c r="R84" s="177"/>
      <c r="S84" s="177"/>
      <c r="T84" s="178"/>
    </row>
    <row r="85" spans="2:20">
      <c r="B85" s="208"/>
      <c r="C85" s="265"/>
      <c r="D85" s="177" t="s">
        <v>855</v>
      </c>
      <c r="E85" s="177"/>
      <c r="F85" s="177"/>
      <c r="G85" s="168" t="s">
        <v>215</v>
      </c>
      <c r="H85" s="168"/>
      <c r="I85" s="168"/>
      <c r="J85" s="168"/>
      <c r="K85" s="177">
        <v>0.5</v>
      </c>
      <c r="L85" s="177"/>
      <c r="M85" s="177"/>
      <c r="N85" s="177"/>
      <c r="O85" s="177"/>
      <c r="P85" s="177"/>
      <c r="Q85" s="177"/>
      <c r="R85" s="177"/>
      <c r="S85" s="177"/>
      <c r="T85" s="178"/>
    </row>
    <row r="86" spans="2:20">
      <c r="B86" s="208"/>
      <c r="C86" s="265"/>
      <c r="D86" s="177" t="s">
        <v>856</v>
      </c>
      <c r="E86" s="177"/>
      <c r="F86" s="177"/>
      <c r="G86" s="168" t="s">
        <v>213</v>
      </c>
      <c r="H86" s="168"/>
      <c r="I86" s="168"/>
      <c r="J86" s="168"/>
      <c r="K86" s="177">
        <v>3</v>
      </c>
      <c r="L86" s="177"/>
      <c r="M86" s="177"/>
      <c r="N86" s="177"/>
      <c r="O86" s="177"/>
      <c r="P86" s="177"/>
      <c r="Q86" s="177"/>
      <c r="R86" s="177"/>
      <c r="S86" s="177"/>
      <c r="T86" s="178"/>
    </row>
    <row r="87" spans="2:20">
      <c r="B87" s="208"/>
      <c r="C87" s="265"/>
      <c r="D87" s="177" t="s">
        <v>856</v>
      </c>
      <c r="E87" s="177"/>
      <c r="F87" s="177"/>
      <c r="G87" s="168" t="s">
        <v>215</v>
      </c>
      <c r="H87" s="168"/>
      <c r="I87" s="168"/>
      <c r="J87" s="168"/>
      <c r="K87" s="177">
        <v>0.95</v>
      </c>
      <c r="L87" s="177"/>
      <c r="M87" s="177"/>
      <c r="N87" s="177"/>
      <c r="O87" s="177"/>
      <c r="P87" s="177"/>
      <c r="Q87" s="177"/>
      <c r="R87" s="177"/>
      <c r="S87" s="177"/>
      <c r="T87" s="178"/>
    </row>
    <row r="88" spans="2:20">
      <c r="B88" s="210"/>
      <c r="C88" s="338"/>
      <c r="D88" s="336" t="s">
        <v>856</v>
      </c>
      <c r="E88" s="336"/>
      <c r="F88" s="336"/>
      <c r="G88" s="191">
        <v>8</v>
      </c>
      <c r="H88" s="191"/>
      <c r="I88" s="191"/>
      <c r="J88" s="191"/>
      <c r="K88" s="336">
        <v>0.05</v>
      </c>
      <c r="L88" s="336"/>
      <c r="M88" s="336"/>
      <c r="N88" s="336"/>
      <c r="O88" s="336"/>
      <c r="P88" s="336"/>
      <c r="Q88" s="336"/>
      <c r="R88" s="336"/>
      <c r="S88" s="336"/>
      <c r="T88" s="337"/>
    </row>
    <row r="89" spans="2:20" ht="45" customHeight="1">
      <c r="B89" s="339"/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  <c r="N89" s="340"/>
      <c r="O89" s="340"/>
      <c r="P89" s="340"/>
      <c r="Q89" s="340"/>
      <c r="R89" s="340"/>
      <c r="S89" s="340"/>
      <c r="T89" s="341"/>
    </row>
    <row r="90" spans="2:20" ht="13.5" customHeight="1">
      <c r="B90" s="247" t="s">
        <v>1065</v>
      </c>
      <c r="C90" s="177"/>
      <c r="D90" s="177" t="s">
        <v>1068</v>
      </c>
      <c r="E90" s="177"/>
      <c r="F90" s="177" t="s">
        <v>1069</v>
      </c>
      <c r="G90" s="177"/>
      <c r="H90" s="177" t="s">
        <v>1070</v>
      </c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8"/>
    </row>
    <row r="91" spans="2:20">
      <c r="B91" s="247"/>
      <c r="C91" s="177"/>
      <c r="D91" s="177" t="s">
        <v>1066</v>
      </c>
      <c r="E91" s="177"/>
      <c r="F91" s="177">
        <v>10</v>
      </c>
      <c r="G91" s="177"/>
      <c r="H91" s="177" t="str">
        <f t="shared" ref="H91:H97" si="0">F91&amp;"+(현재 연도-시작 연도)+명성도"</f>
        <v>10+(현재 연도-시작 연도)+명성도</v>
      </c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8"/>
    </row>
    <row r="92" spans="2:20">
      <c r="B92" s="247"/>
      <c r="C92" s="177"/>
      <c r="D92" s="177" t="s">
        <v>1067</v>
      </c>
      <c r="E92" s="177"/>
      <c r="F92" s="177">
        <v>20</v>
      </c>
      <c r="G92" s="177"/>
      <c r="H92" s="177" t="str">
        <f t="shared" si="0"/>
        <v>20+(현재 연도-시작 연도)+명성도</v>
      </c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8"/>
    </row>
    <row r="93" spans="2:20">
      <c r="B93" s="247"/>
      <c r="C93" s="177"/>
      <c r="D93" s="177" t="s">
        <v>75</v>
      </c>
      <c r="E93" s="177"/>
      <c r="F93" s="177">
        <v>35</v>
      </c>
      <c r="G93" s="177"/>
      <c r="H93" s="177" t="str">
        <f t="shared" si="0"/>
        <v>35+(현재 연도-시작 연도)+명성도</v>
      </c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8"/>
    </row>
    <row r="94" spans="2:20">
      <c r="B94" s="247"/>
      <c r="C94" s="177"/>
      <c r="D94" s="177" t="s">
        <v>76</v>
      </c>
      <c r="E94" s="177"/>
      <c r="F94" s="177">
        <v>55</v>
      </c>
      <c r="G94" s="177"/>
      <c r="H94" s="177" t="str">
        <f t="shared" si="0"/>
        <v>55+(현재 연도-시작 연도)+명성도</v>
      </c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8"/>
    </row>
    <row r="95" spans="2:20">
      <c r="B95" s="247"/>
      <c r="C95" s="177"/>
      <c r="D95" s="177" t="s">
        <v>77</v>
      </c>
      <c r="E95" s="177"/>
      <c r="F95" s="177">
        <v>80</v>
      </c>
      <c r="G95" s="177"/>
      <c r="H95" s="177" t="str">
        <f t="shared" si="0"/>
        <v>80+(현재 연도-시작 연도)+명성도</v>
      </c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8"/>
    </row>
    <row r="96" spans="2:20">
      <c r="B96" s="247"/>
      <c r="C96" s="177"/>
      <c r="D96" s="177" t="s">
        <v>78</v>
      </c>
      <c r="E96" s="177"/>
      <c r="F96" s="177">
        <v>110</v>
      </c>
      <c r="G96" s="177"/>
      <c r="H96" s="177" t="str">
        <f t="shared" si="0"/>
        <v>110+(현재 연도-시작 연도)+명성도</v>
      </c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8"/>
    </row>
    <row r="97" spans="2:20" ht="14.25" thickBot="1">
      <c r="B97" s="248"/>
      <c r="C97" s="241"/>
      <c r="D97" s="241" t="s">
        <v>79</v>
      </c>
      <c r="E97" s="241"/>
      <c r="F97" s="241" t="s">
        <v>792</v>
      </c>
      <c r="G97" s="241"/>
      <c r="H97" s="241" t="str">
        <f t="shared" si="0"/>
        <v>랜덤+(현재 연도-시작 연도)+명성도</v>
      </c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312"/>
    </row>
    <row r="98" spans="2:20" ht="14.25" thickTop="1"/>
  </sheetData>
  <mergeCells count="210">
    <mergeCell ref="L90:T97"/>
    <mergeCell ref="B89:T89"/>
    <mergeCell ref="F94:G94"/>
    <mergeCell ref="F95:G95"/>
    <mergeCell ref="F96:G96"/>
    <mergeCell ref="F97:G97"/>
    <mergeCell ref="F90:G90"/>
    <mergeCell ref="H90:K90"/>
    <mergeCell ref="H91:K91"/>
    <mergeCell ref="H92:K92"/>
    <mergeCell ref="K79:O79"/>
    <mergeCell ref="F70:G70"/>
    <mergeCell ref="F71:G71"/>
    <mergeCell ref="B72:T72"/>
    <mergeCell ref="B73:C88"/>
    <mergeCell ref="D73:F74"/>
    <mergeCell ref="F91:G91"/>
    <mergeCell ref="F92:G92"/>
    <mergeCell ref="F93:G93"/>
    <mergeCell ref="B90:C97"/>
    <mergeCell ref="H93:K93"/>
    <mergeCell ref="H94:K94"/>
    <mergeCell ref="H95:K95"/>
    <mergeCell ref="H96:K96"/>
    <mergeCell ref="H97:K97"/>
    <mergeCell ref="D90:E90"/>
    <mergeCell ref="D91:E91"/>
    <mergeCell ref="D92:E92"/>
    <mergeCell ref="D93:E93"/>
    <mergeCell ref="D94:E94"/>
    <mergeCell ref="D95:E95"/>
    <mergeCell ref="D96:E96"/>
    <mergeCell ref="D97:E97"/>
    <mergeCell ref="D87:F87"/>
    <mergeCell ref="G87:J87"/>
    <mergeCell ref="K87:O87"/>
    <mergeCell ref="D88:F88"/>
    <mergeCell ref="G88:J88"/>
    <mergeCell ref="K88:O88"/>
    <mergeCell ref="G82:J82"/>
    <mergeCell ref="K82:O82"/>
    <mergeCell ref="D83:F83"/>
    <mergeCell ref="G83:J83"/>
    <mergeCell ref="K83:O83"/>
    <mergeCell ref="D84:F84"/>
    <mergeCell ref="G84:J84"/>
    <mergeCell ref="K84:O84"/>
    <mergeCell ref="D86:F86"/>
    <mergeCell ref="G86:J86"/>
    <mergeCell ref="K86:O86"/>
    <mergeCell ref="G73:T74"/>
    <mergeCell ref="D75:T75"/>
    <mergeCell ref="D76:F76"/>
    <mergeCell ref="G76:J76"/>
    <mergeCell ref="K76:O76"/>
    <mergeCell ref="F63:G63"/>
    <mergeCell ref="F64:G64"/>
    <mergeCell ref="F65:G65"/>
    <mergeCell ref="D66:T66"/>
    <mergeCell ref="D67:E71"/>
    <mergeCell ref="F67:G67"/>
    <mergeCell ref="N67:N71"/>
    <mergeCell ref="O67:T71"/>
    <mergeCell ref="F68:G68"/>
    <mergeCell ref="F69:G69"/>
    <mergeCell ref="P76:T88"/>
    <mergeCell ref="D77:F77"/>
    <mergeCell ref="G77:J77"/>
    <mergeCell ref="K77:O77"/>
    <mergeCell ref="D78:F78"/>
    <mergeCell ref="G78:J78"/>
    <mergeCell ref="K78:O78"/>
    <mergeCell ref="D79:F79"/>
    <mergeCell ref="G79:J79"/>
    <mergeCell ref="B53:T53"/>
    <mergeCell ref="B54:C71"/>
    <mergeCell ref="D54:E55"/>
    <mergeCell ref="F54:T55"/>
    <mergeCell ref="D56:T56"/>
    <mergeCell ref="D57:G58"/>
    <mergeCell ref="O57:T58"/>
    <mergeCell ref="D59:T59"/>
    <mergeCell ref="D60:E65"/>
    <mergeCell ref="F60:G60"/>
    <mergeCell ref="D49:E52"/>
    <mergeCell ref="F49:H52"/>
    <mergeCell ref="I49:N52"/>
    <mergeCell ref="O49:T52"/>
    <mergeCell ref="B44:T44"/>
    <mergeCell ref="B45:C52"/>
    <mergeCell ref="D45:E46"/>
    <mergeCell ref="F45:H46"/>
    <mergeCell ref="I45:N46"/>
    <mergeCell ref="O45:T45"/>
    <mergeCell ref="O46:P46"/>
    <mergeCell ref="Q46:R46"/>
    <mergeCell ref="S46:T46"/>
    <mergeCell ref="D47:E48"/>
    <mergeCell ref="F28:H29"/>
    <mergeCell ref="I28:K29"/>
    <mergeCell ref="L28:N29"/>
    <mergeCell ref="O28:Q29"/>
    <mergeCell ref="R28:T29"/>
    <mergeCell ref="I47:N48"/>
    <mergeCell ref="O47:P48"/>
    <mergeCell ref="Q47:R48"/>
    <mergeCell ref="S47:T48"/>
    <mergeCell ref="B35:T35"/>
    <mergeCell ref="D37:H43"/>
    <mergeCell ref="D36:H36"/>
    <mergeCell ref="I37:M43"/>
    <mergeCell ref="I36:M36"/>
    <mergeCell ref="N36:T43"/>
    <mergeCell ref="B36:C43"/>
    <mergeCell ref="D17:E18"/>
    <mergeCell ref="F17:T18"/>
    <mergeCell ref="F20:T23"/>
    <mergeCell ref="D24:E25"/>
    <mergeCell ref="F24:T25"/>
    <mergeCell ref="B26:T26"/>
    <mergeCell ref="B27:C34"/>
    <mergeCell ref="D27:E27"/>
    <mergeCell ref="F27:H27"/>
    <mergeCell ref="I27:K27"/>
    <mergeCell ref="L27:N27"/>
    <mergeCell ref="O27:Q27"/>
    <mergeCell ref="I30:K32"/>
    <mergeCell ref="L30:N32"/>
    <mergeCell ref="O30:Q32"/>
    <mergeCell ref="R30:T32"/>
    <mergeCell ref="D33:E34"/>
    <mergeCell ref="F33:H34"/>
    <mergeCell ref="I33:K34"/>
    <mergeCell ref="L33:N34"/>
    <mergeCell ref="O33:Q34"/>
    <mergeCell ref="R33:T34"/>
    <mergeCell ref="R27:T27"/>
    <mergeCell ref="D28:E29"/>
    <mergeCell ref="O4:Q4"/>
    <mergeCell ref="R4:T4"/>
    <mergeCell ref="D5:E5"/>
    <mergeCell ref="F5:G5"/>
    <mergeCell ref="H5:I5"/>
    <mergeCell ref="J5:K5"/>
    <mergeCell ref="L5:N11"/>
    <mergeCell ref="O5:Q11"/>
    <mergeCell ref="R5:T5"/>
    <mergeCell ref="D6:E6"/>
    <mergeCell ref="D7:E7"/>
    <mergeCell ref="F7:G7"/>
    <mergeCell ref="H7:I7"/>
    <mergeCell ref="J7:K7"/>
    <mergeCell ref="R7:T7"/>
    <mergeCell ref="D8:E8"/>
    <mergeCell ref="F8:G8"/>
    <mergeCell ref="H8:I8"/>
    <mergeCell ref="J8:K8"/>
    <mergeCell ref="R8:T8"/>
    <mergeCell ref="D9:E9"/>
    <mergeCell ref="F9:G9"/>
    <mergeCell ref="H9:I9"/>
    <mergeCell ref="J9:K9"/>
    <mergeCell ref="B2:D2"/>
    <mergeCell ref="B4:C11"/>
    <mergeCell ref="D4:E4"/>
    <mergeCell ref="F4:G4"/>
    <mergeCell ref="H4:I4"/>
    <mergeCell ref="J4:K4"/>
    <mergeCell ref="L4:N4"/>
    <mergeCell ref="D85:F85"/>
    <mergeCell ref="G85:J85"/>
    <mergeCell ref="K85:O85"/>
    <mergeCell ref="D81:F81"/>
    <mergeCell ref="G81:J81"/>
    <mergeCell ref="K81:O81"/>
    <mergeCell ref="D82:F82"/>
    <mergeCell ref="D80:F80"/>
    <mergeCell ref="G80:J80"/>
    <mergeCell ref="K80:O80"/>
    <mergeCell ref="N60:N65"/>
    <mergeCell ref="O60:T65"/>
    <mergeCell ref="F61:G61"/>
    <mergeCell ref="F62:G62"/>
    <mergeCell ref="F47:H48"/>
    <mergeCell ref="D30:E32"/>
    <mergeCell ref="F30:H32"/>
    <mergeCell ref="B19:T19"/>
    <mergeCell ref="B20:C25"/>
    <mergeCell ref="D20:E23"/>
    <mergeCell ref="D11:E11"/>
    <mergeCell ref="F11:G11"/>
    <mergeCell ref="F6:G6"/>
    <mergeCell ref="H6:I6"/>
    <mergeCell ref="J6:K6"/>
    <mergeCell ref="R6:T6"/>
    <mergeCell ref="R9:T9"/>
    <mergeCell ref="D10:E10"/>
    <mergeCell ref="F10:G10"/>
    <mergeCell ref="H10:I10"/>
    <mergeCell ref="J10:K10"/>
    <mergeCell ref="R10:T10"/>
    <mergeCell ref="H11:I11"/>
    <mergeCell ref="J11:K11"/>
    <mergeCell ref="R11:T11"/>
    <mergeCell ref="B12:T12"/>
    <mergeCell ref="B13:C18"/>
    <mergeCell ref="D13:E14"/>
    <mergeCell ref="F13:T14"/>
    <mergeCell ref="D15:E16"/>
    <mergeCell ref="F15:T16"/>
  </mergeCells>
  <phoneticPr fontId="1" type="noConversion"/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B2:O59"/>
  <sheetViews>
    <sheetView topLeftCell="A19" workbookViewId="0">
      <selection activeCell="B50" sqref="B50"/>
    </sheetView>
  </sheetViews>
  <sheetFormatPr defaultRowHeight="13.5"/>
  <cols>
    <col min="1" max="1" width="9" style="1"/>
    <col min="2" max="2" width="28.625" style="1" bestFit="1" customWidth="1"/>
    <col min="3" max="3" width="9" style="1" customWidth="1"/>
    <col min="4" max="16384" width="9" style="1"/>
  </cols>
  <sheetData>
    <row r="2" spans="2:15" ht="20.25">
      <c r="B2" s="10" t="s">
        <v>132</v>
      </c>
    </row>
    <row r="3" spans="2:15" ht="13.5" customHeight="1" thickBot="1"/>
    <row r="4" spans="2:15" ht="13.5" customHeight="1" thickTop="1">
      <c r="B4" s="267" t="s">
        <v>134</v>
      </c>
      <c r="C4" s="281" t="s">
        <v>141</v>
      </c>
      <c r="D4" s="281"/>
      <c r="E4" s="281"/>
      <c r="F4" s="281" t="s">
        <v>864</v>
      </c>
      <c r="G4" s="281"/>
      <c r="H4" s="342" t="s">
        <v>870</v>
      </c>
      <c r="I4" s="342"/>
      <c r="J4" s="342" t="s">
        <v>871</v>
      </c>
      <c r="K4" s="342"/>
      <c r="L4" s="342" t="s">
        <v>872</v>
      </c>
      <c r="M4" s="342"/>
      <c r="N4" s="346" t="s">
        <v>873</v>
      </c>
      <c r="O4" s="347"/>
    </row>
    <row r="5" spans="2:15" ht="13.5" customHeight="1">
      <c r="B5" s="208"/>
      <c r="C5" s="168"/>
      <c r="D5" s="168"/>
      <c r="E5" s="168"/>
      <c r="F5" s="168"/>
      <c r="G5" s="168"/>
      <c r="H5" s="343" t="s">
        <v>135</v>
      </c>
      <c r="I5" s="343"/>
      <c r="J5" s="343" t="s">
        <v>140</v>
      </c>
      <c r="K5" s="343"/>
      <c r="L5" s="343" t="s">
        <v>140</v>
      </c>
      <c r="M5" s="343"/>
      <c r="N5" s="348" t="s">
        <v>140</v>
      </c>
      <c r="O5" s="345"/>
    </row>
    <row r="6" spans="2:15" ht="13.5" customHeight="1">
      <c r="B6" s="208"/>
      <c r="C6" s="168" t="s">
        <v>142</v>
      </c>
      <c r="D6" s="168"/>
      <c r="E6" s="168"/>
      <c r="F6" s="168"/>
      <c r="G6" s="168"/>
      <c r="H6" s="343" t="s">
        <v>136</v>
      </c>
      <c r="I6" s="343"/>
      <c r="J6" s="343" t="s">
        <v>140</v>
      </c>
      <c r="K6" s="343"/>
      <c r="L6" s="343">
        <v>5</v>
      </c>
      <c r="M6" s="343"/>
      <c r="N6" s="348" t="s">
        <v>140</v>
      </c>
      <c r="O6" s="345"/>
    </row>
    <row r="7" spans="2:15" ht="13.5" customHeight="1">
      <c r="B7" s="208"/>
      <c r="C7" s="168"/>
      <c r="D7" s="168"/>
      <c r="E7" s="168"/>
      <c r="F7" s="168"/>
      <c r="G7" s="168"/>
      <c r="H7" s="343" t="s">
        <v>137</v>
      </c>
      <c r="I7" s="343"/>
      <c r="J7" s="343">
        <v>0.1</v>
      </c>
      <c r="K7" s="343"/>
      <c r="L7" s="343">
        <v>10</v>
      </c>
      <c r="M7" s="343"/>
      <c r="N7" s="344">
        <v>0.02</v>
      </c>
      <c r="O7" s="345"/>
    </row>
    <row r="8" spans="2:15" ht="13.5" customHeight="1">
      <c r="B8" s="208"/>
      <c r="C8" s="168" t="s">
        <v>143</v>
      </c>
      <c r="D8" s="168"/>
      <c r="E8" s="168"/>
      <c r="F8" s="168"/>
      <c r="G8" s="168"/>
      <c r="H8" s="343" t="s">
        <v>138</v>
      </c>
      <c r="I8" s="343"/>
      <c r="J8" s="343">
        <v>0.2</v>
      </c>
      <c r="K8" s="343"/>
      <c r="L8" s="343">
        <v>20</v>
      </c>
      <c r="M8" s="343"/>
      <c r="N8" s="344">
        <v>0.04</v>
      </c>
      <c r="O8" s="345"/>
    </row>
    <row r="9" spans="2:15" ht="13.5" customHeight="1">
      <c r="B9" s="208"/>
      <c r="C9" s="168"/>
      <c r="D9" s="168"/>
      <c r="E9" s="168"/>
      <c r="F9" s="168"/>
      <c r="G9" s="168"/>
      <c r="H9" s="343" t="s">
        <v>139</v>
      </c>
      <c r="I9" s="343"/>
      <c r="J9" s="343">
        <v>0.3</v>
      </c>
      <c r="K9" s="343"/>
      <c r="L9" s="343">
        <v>30</v>
      </c>
      <c r="M9" s="343"/>
      <c r="N9" s="344">
        <v>0.06</v>
      </c>
      <c r="O9" s="345"/>
    </row>
    <row r="10" spans="2:15" ht="45" customHeight="1">
      <c r="B10" s="176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70"/>
    </row>
    <row r="11" spans="2:15" ht="13.5" customHeight="1">
      <c r="B11" s="208" t="s">
        <v>144</v>
      </c>
      <c r="C11" s="168" t="s">
        <v>148</v>
      </c>
      <c r="D11" s="168"/>
      <c r="E11" s="168" t="s">
        <v>149</v>
      </c>
      <c r="F11" s="168"/>
      <c r="G11" s="168"/>
      <c r="H11" s="168"/>
      <c r="I11" s="168"/>
      <c r="J11" s="168"/>
      <c r="K11" s="168"/>
      <c r="L11" s="168"/>
      <c r="M11" s="168"/>
      <c r="N11" s="168"/>
      <c r="O11" s="170"/>
    </row>
    <row r="12" spans="2:15" ht="13.5" customHeight="1">
      <c r="B12" s="20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70"/>
    </row>
    <row r="13" spans="2:15" ht="13.5" customHeight="1">
      <c r="B13" s="208"/>
      <c r="C13" s="168" t="s">
        <v>145</v>
      </c>
      <c r="D13" s="168"/>
      <c r="E13" s="168" t="s">
        <v>146</v>
      </c>
      <c r="F13" s="168"/>
      <c r="G13" s="168"/>
      <c r="H13" s="168"/>
      <c r="I13" s="168"/>
      <c r="J13" s="168"/>
      <c r="K13" s="168"/>
      <c r="L13" s="168"/>
      <c r="M13" s="168"/>
      <c r="N13" s="168"/>
      <c r="O13" s="170"/>
    </row>
    <row r="14" spans="2:15" ht="13.5" customHeight="1">
      <c r="B14" s="20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70"/>
    </row>
    <row r="15" spans="2:15" ht="13.5" customHeight="1">
      <c r="B15" s="208"/>
      <c r="C15" s="168" t="s">
        <v>147</v>
      </c>
      <c r="D15" s="168"/>
      <c r="E15" s="168"/>
      <c r="F15" s="168"/>
      <c r="G15" s="168"/>
      <c r="H15" s="168"/>
      <c r="I15" s="168"/>
      <c r="J15" s="168"/>
      <c r="K15" s="254" t="s">
        <v>866</v>
      </c>
      <c r="L15" s="254"/>
      <c r="M15" s="254"/>
      <c r="N15" s="254"/>
      <c r="O15" s="349"/>
    </row>
    <row r="16" spans="2:15" ht="13.5" customHeight="1">
      <c r="B16" s="208"/>
      <c r="C16" s="168"/>
      <c r="D16" s="168"/>
      <c r="E16" s="168"/>
      <c r="F16" s="168"/>
      <c r="G16" s="168"/>
      <c r="H16" s="168"/>
      <c r="I16" s="168"/>
      <c r="J16" s="168"/>
      <c r="K16" s="254"/>
      <c r="L16" s="254"/>
      <c r="M16" s="254"/>
      <c r="N16" s="254"/>
      <c r="O16" s="349"/>
    </row>
    <row r="17" spans="2:15" ht="13.5" customHeight="1">
      <c r="B17" s="208"/>
      <c r="C17" s="168"/>
      <c r="D17" s="168"/>
      <c r="E17" s="168"/>
      <c r="F17" s="168"/>
      <c r="G17" s="168"/>
      <c r="H17" s="168"/>
      <c r="I17" s="168"/>
      <c r="J17" s="168"/>
      <c r="K17" s="254"/>
      <c r="L17" s="254"/>
      <c r="M17" s="254"/>
      <c r="N17" s="254"/>
      <c r="O17" s="349"/>
    </row>
    <row r="18" spans="2:15" ht="13.5" customHeight="1">
      <c r="B18" s="208"/>
      <c r="C18" s="168"/>
      <c r="D18" s="168"/>
      <c r="E18" s="168"/>
      <c r="F18" s="168"/>
      <c r="G18" s="168"/>
      <c r="H18" s="168"/>
      <c r="I18" s="168"/>
      <c r="J18" s="168"/>
      <c r="K18" s="254"/>
      <c r="L18" s="254"/>
      <c r="M18" s="254"/>
      <c r="N18" s="254"/>
      <c r="O18" s="349"/>
    </row>
    <row r="19" spans="2:15" ht="13.5" customHeight="1">
      <c r="B19" s="208"/>
      <c r="C19" s="168"/>
      <c r="D19" s="168"/>
      <c r="E19" s="168"/>
      <c r="F19" s="168"/>
      <c r="G19" s="168"/>
      <c r="H19" s="168"/>
      <c r="I19" s="168"/>
      <c r="J19" s="168"/>
      <c r="K19" s="254"/>
      <c r="L19" s="254"/>
      <c r="M19" s="254"/>
      <c r="N19" s="254"/>
      <c r="O19" s="349"/>
    </row>
    <row r="20" spans="2:15" ht="13.5" customHeight="1">
      <c r="B20" s="208"/>
      <c r="C20" s="168"/>
      <c r="D20" s="168"/>
      <c r="E20" s="168"/>
      <c r="F20" s="168"/>
      <c r="G20" s="168"/>
      <c r="H20" s="168"/>
      <c r="I20" s="168"/>
      <c r="J20" s="168"/>
      <c r="K20" s="254"/>
      <c r="L20" s="254"/>
      <c r="M20" s="254"/>
      <c r="N20" s="254"/>
      <c r="O20" s="349"/>
    </row>
    <row r="21" spans="2:15" ht="13.5" customHeight="1">
      <c r="B21" s="208"/>
      <c r="C21" s="168"/>
      <c r="D21" s="168"/>
      <c r="E21" s="168"/>
      <c r="F21" s="168"/>
      <c r="G21" s="168"/>
      <c r="H21" s="168"/>
      <c r="I21" s="168"/>
      <c r="J21" s="168"/>
      <c r="K21" s="254"/>
      <c r="L21" s="254"/>
      <c r="M21" s="254"/>
      <c r="N21" s="254"/>
      <c r="O21" s="349"/>
    </row>
    <row r="22" spans="2:15" ht="13.5" customHeight="1">
      <c r="B22" s="208"/>
      <c r="C22" s="168"/>
      <c r="D22" s="168"/>
      <c r="E22" s="168"/>
      <c r="F22" s="168"/>
      <c r="G22" s="168"/>
      <c r="H22" s="168"/>
      <c r="I22" s="168"/>
      <c r="J22" s="168"/>
      <c r="K22" s="254"/>
      <c r="L22" s="254"/>
      <c r="M22" s="254"/>
      <c r="N22" s="254"/>
      <c r="O22" s="349"/>
    </row>
    <row r="23" spans="2:15" ht="13.5" customHeight="1">
      <c r="B23" s="208"/>
      <c r="C23" s="168"/>
      <c r="D23" s="168"/>
      <c r="E23" s="168"/>
      <c r="F23" s="168"/>
      <c r="G23" s="168"/>
      <c r="H23" s="168"/>
      <c r="I23" s="168"/>
      <c r="J23" s="168"/>
      <c r="K23" s="254"/>
      <c r="L23" s="254"/>
      <c r="M23" s="254"/>
      <c r="N23" s="254"/>
      <c r="O23" s="349"/>
    </row>
    <row r="24" spans="2:15" ht="13.5" customHeight="1">
      <c r="B24" s="208"/>
      <c r="C24" s="168" t="s">
        <v>162</v>
      </c>
      <c r="D24" s="168"/>
      <c r="E24" s="179" t="s">
        <v>163</v>
      </c>
      <c r="F24" s="179"/>
      <c r="G24" s="179"/>
      <c r="H24" s="179"/>
      <c r="I24" s="179"/>
      <c r="J24" s="179"/>
      <c r="K24" s="168"/>
      <c r="L24" s="168"/>
      <c r="M24" s="168"/>
      <c r="N24" s="168"/>
      <c r="O24" s="170"/>
    </row>
    <row r="25" spans="2:15" ht="13.5" customHeight="1">
      <c r="B25" s="208"/>
      <c r="C25" s="168"/>
      <c r="D25" s="168"/>
      <c r="E25" s="179"/>
      <c r="F25" s="179"/>
      <c r="G25" s="179"/>
      <c r="H25" s="179"/>
      <c r="I25" s="179"/>
      <c r="J25" s="179"/>
      <c r="K25" s="168"/>
      <c r="L25" s="168"/>
      <c r="M25" s="168"/>
      <c r="N25" s="168"/>
      <c r="O25" s="170"/>
    </row>
    <row r="26" spans="2:15" ht="13.5" customHeight="1">
      <c r="B26" s="208"/>
      <c r="C26" s="168" t="s">
        <v>144</v>
      </c>
      <c r="D26" s="168"/>
      <c r="E26" s="179" t="s">
        <v>868</v>
      </c>
      <c r="F26" s="179"/>
      <c r="G26" s="179"/>
      <c r="H26" s="179"/>
      <c r="I26" s="179"/>
      <c r="J26" s="179"/>
      <c r="K26" s="168"/>
      <c r="L26" s="168"/>
      <c r="M26" s="168"/>
      <c r="N26" s="168"/>
      <c r="O26" s="170"/>
    </row>
    <row r="27" spans="2:15" ht="13.5" customHeight="1">
      <c r="B27" s="208"/>
      <c r="C27" s="168"/>
      <c r="D27" s="168"/>
      <c r="E27" s="179"/>
      <c r="F27" s="179"/>
      <c r="G27" s="179"/>
      <c r="H27" s="179"/>
      <c r="I27" s="179"/>
      <c r="J27" s="179"/>
      <c r="K27" s="168"/>
      <c r="L27" s="168"/>
      <c r="M27" s="168"/>
      <c r="N27" s="168"/>
      <c r="O27" s="170"/>
    </row>
    <row r="28" spans="2:15" ht="13.5" customHeight="1">
      <c r="B28" s="208"/>
      <c r="C28" s="254" t="s">
        <v>865</v>
      </c>
      <c r="D28" s="168"/>
      <c r="E28" s="179" t="s">
        <v>869</v>
      </c>
      <c r="F28" s="179"/>
      <c r="G28" s="179"/>
      <c r="H28" s="179"/>
      <c r="I28" s="179"/>
      <c r="J28" s="179"/>
      <c r="K28" s="168"/>
      <c r="L28" s="168"/>
      <c r="M28" s="168"/>
      <c r="N28" s="168"/>
      <c r="O28" s="170"/>
    </row>
    <row r="29" spans="2:15" ht="13.5" customHeight="1">
      <c r="B29" s="208"/>
      <c r="C29" s="168"/>
      <c r="D29" s="168"/>
      <c r="E29" s="179"/>
      <c r="F29" s="179"/>
      <c r="G29" s="179"/>
      <c r="H29" s="179"/>
      <c r="I29" s="179"/>
      <c r="J29" s="179"/>
      <c r="K29" s="168"/>
      <c r="L29" s="168"/>
      <c r="M29" s="168"/>
      <c r="N29" s="168"/>
      <c r="O29" s="170"/>
    </row>
    <row r="30" spans="2:15" ht="13.5" customHeight="1">
      <c r="B30" s="208"/>
      <c r="C30" s="168"/>
      <c r="D30" s="168"/>
      <c r="E30" s="179"/>
      <c r="F30" s="179"/>
      <c r="G30" s="179"/>
      <c r="H30" s="179"/>
      <c r="I30" s="179"/>
      <c r="J30" s="179"/>
      <c r="K30" s="168"/>
      <c r="L30" s="168"/>
      <c r="M30" s="168"/>
      <c r="N30" s="168"/>
      <c r="O30" s="170"/>
    </row>
    <row r="31" spans="2:15" ht="13.5" customHeight="1">
      <c r="B31" s="208"/>
      <c r="C31" s="168" t="s">
        <v>150</v>
      </c>
      <c r="D31" s="168"/>
      <c r="E31" s="180" t="s">
        <v>152</v>
      </c>
      <c r="F31" s="180"/>
      <c r="G31" s="180"/>
      <c r="H31" s="180"/>
      <c r="I31" s="180"/>
      <c r="J31" s="180"/>
      <c r="K31" s="168"/>
      <c r="L31" s="168"/>
      <c r="M31" s="168"/>
      <c r="N31" s="168"/>
      <c r="O31" s="170"/>
    </row>
    <row r="32" spans="2:15" ht="13.5" customHeight="1">
      <c r="B32" s="208"/>
      <c r="C32" s="168"/>
      <c r="D32" s="168"/>
      <c r="E32" s="180"/>
      <c r="F32" s="180"/>
      <c r="G32" s="180"/>
      <c r="H32" s="180"/>
      <c r="I32" s="180"/>
      <c r="J32" s="180"/>
      <c r="K32" s="168"/>
      <c r="L32" s="168"/>
      <c r="M32" s="168"/>
      <c r="N32" s="168"/>
      <c r="O32" s="170"/>
    </row>
    <row r="33" spans="2:15" ht="13.5" customHeight="1">
      <c r="B33" s="208"/>
      <c r="C33" s="168"/>
      <c r="D33" s="168"/>
      <c r="E33" s="179" t="s">
        <v>153</v>
      </c>
      <c r="F33" s="179"/>
      <c r="G33" s="179"/>
      <c r="H33" s="179"/>
      <c r="I33" s="179"/>
      <c r="J33" s="179"/>
      <c r="K33" s="168"/>
      <c r="L33" s="168"/>
      <c r="M33" s="168"/>
      <c r="N33" s="168"/>
      <c r="O33" s="170"/>
    </row>
    <row r="34" spans="2:15" ht="13.5" customHeight="1">
      <c r="B34" s="208"/>
      <c r="C34" s="168"/>
      <c r="D34" s="168"/>
      <c r="E34" s="179"/>
      <c r="F34" s="179"/>
      <c r="G34" s="179"/>
      <c r="H34" s="179"/>
      <c r="I34" s="179"/>
      <c r="J34" s="179"/>
      <c r="K34" s="168"/>
      <c r="L34" s="168"/>
      <c r="M34" s="168"/>
      <c r="N34" s="168"/>
      <c r="O34" s="170"/>
    </row>
    <row r="35" spans="2:15" ht="13.5" customHeight="1">
      <c r="B35" s="208"/>
      <c r="C35" s="168" t="s">
        <v>151</v>
      </c>
      <c r="D35" s="168"/>
      <c r="E35" s="168" t="s">
        <v>154</v>
      </c>
      <c r="F35" s="168"/>
      <c r="G35" s="168"/>
      <c r="H35" s="168" t="s">
        <v>157</v>
      </c>
      <c r="I35" s="168"/>
      <c r="J35" s="168"/>
      <c r="K35" s="168"/>
      <c r="L35" s="168"/>
      <c r="M35" s="168"/>
      <c r="N35" s="168"/>
      <c r="O35" s="170"/>
    </row>
    <row r="36" spans="2:15" ht="13.5" customHeight="1">
      <c r="B36" s="20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70"/>
    </row>
    <row r="37" spans="2:15" ht="13.5" customHeight="1">
      <c r="B37" s="208"/>
      <c r="C37" s="168"/>
      <c r="D37" s="168"/>
      <c r="E37" s="168" t="s">
        <v>155</v>
      </c>
      <c r="F37" s="168"/>
      <c r="G37" s="168"/>
      <c r="H37" s="168" t="s">
        <v>159</v>
      </c>
      <c r="I37" s="168"/>
      <c r="J37" s="168"/>
      <c r="K37" s="168"/>
      <c r="L37" s="168"/>
      <c r="M37" s="168"/>
      <c r="N37" s="168"/>
      <c r="O37" s="170"/>
    </row>
    <row r="38" spans="2:15" ht="13.5" customHeight="1">
      <c r="B38" s="20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70"/>
    </row>
    <row r="39" spans="2:15" ht="13.5" customHeight="1">
      <c r="B39" s="208"/>
      <c r="C39" s="168"/>
      <c r="D39" s="168"/>
      <c r="E39" s="168" t="s">
        <v>156</v>
      </c>
      <c r="F39" s="168"/>
      <c r="G39" s="168"/>
      <c r="H39" s="168" t="s">
        <v>158</v>
      </c>
      <c r="I39" s="168"/>
      <c r="J39" s="168"/>
      <c r="K39" s="168"/>
      <c r="L39" s="168"/>
      <c r="M39" s="168"/>
      <c r="N39" s="168"/>
      <c r="O39" s="170"/>
    </row>
    <row r="40" spans="2:15" ht="13.5" customHeight="1">
      <c r="B40" s="20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70"/>
    </row>
    <row r="41" spans="2:15" ht="13.5" customHeight="1">
      <c r="B41" s="208"/>
      <c r="C41" s="168" t="s">
        <v>133</v>
      </c>
      <c r="D41" s="168"/>
      <c r="E41" s="179" t="s">
        <v>160</v>
      </c>
      <c r="F41" s="179"/>
      <c r="G41" s="179"/>
      <c r="H41" s="179"/>
      <c r="I41" s="179"/>
      <c r="J41" s="179"/>
      <c r="K41" s="179"/>
      <c r="L41" s="179"/>
      <c r="M41" s="179"/>
      <c r="N41" s="179"/>
      <c r="O41" s="257"/>
    </row>
    <row r="42" spans="2:15" ht="13.5" customHeight="1">
      <c r="B42" s="208"/>
      <c r="C42" s="168"/>
      <c r="D42" s="168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257"/>
    </row>
    <row r="43" spans="2:15" ht="13.5" customHeight="1">
      <c r="B43" s="208"/>
      <c r="C43" s="168"/>
      <c r="D43" s="168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257"/>
    </row>
    <row r="44" spans="2:15" ht="13.5" customHeight="1">
      <c r="B44" s="208"/>
      <c r="C44" s="168" t="s">
        <v>161</v>
      </c>
      <c r="D44" s="168"/>
      <c r="E44" s="179" t="s">
        <v>867</v>
      </c>
      <c r="F44" s="179"/>
      <c r="G44" s="179"/>
      <c r="H44" s="179"/>
      <c r="I44" s="179"/>
      <c r="J44" s="179"/>
      <c r="K44" s="179"/>
      <c r="L44" s="179"/>
      <c r="M44" s="179"/>
      <c r="N44" s="179"/>
      <c r="O44" s="257"/>
    </row>
    <row r="45" spans="2:15" ht="13.5" customHeight="1">
      <c r="B45" s="208"/>
      <c r="C45" s="168"/>
      <c r="D45" s="168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257"/>
    </row>
    <row r="46" spans="2:15" ht="13.5" customHeight="1" thickBot="1">
      <c r="B46" s="268"/>
      <c r="C46" s="169"/>
      <c r="D46" s="169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9"/>
    </row>
    <row r="47" spans="2:15" ht="13.5" customHeight="1" thickTop="1"/>
    <row r="48" spans="2:15" ht="13.5" customHeight="1">
      <c r="B48" s="1" t="s">
        <v>1415</v>
      </c>
    </row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59">
    <mergeCell ref="B11:B46"/>
    <mergeCell ref="E31:J32"/>
    <mergeCell ref="E26:J27"/>
    <mergeCell ref="E24:J25"/>
    <mergeCell ref="K24:O40"/>
    <mergeCell ref="C31:D34"/>
    <mergeCell ref="C35:D40"/>
    <mergeCell ref="E35:G36"/>
    <mergeCell ref="H35:J36"/>
    <mergeCell ref="H37:J38"/>
    <mergeCell ref="H39:J40"/>
    <mergeCell ref="E33:J34"/>
    <mergeCell ref="C41:D43"/>
    <mergeCell ref="C44:D46"/>
    <mergeCell ref="E44:O46"/>
    <mergeCell ref="E41:O43"/>
    <mergeCell ref="E39:G40"/>
    <mergeCell ref="E37:G38"/>
    <mergeCell ref="E11:O12"/>
    <mergeCell ref="E13:O14"/>
    <mergeCell ref="C13:D14"/>
    <mergeCell ref="C11:D12"/>
    <mergeCell ref="K15:O23"/>
    <mergeCell ref="C15:D23"/>
    <mergeCell ref="C26:D27"/>
    <mergeCell ref="C24:D25"/>
    <mergeCell ref="E28:J30"/>
    <mergeCell ref="E15:J23"/>
    <mergeCell ref="C28:D30"/>
    <mergeCell ref="B10:O10"/>
    <mergeCell ref="J5:K5"/>
    <mergeCell ref="F4:G9"/>
    <mergeCell ref="C4:E5"/>
    <mergeCell ref="C6:E7"/>
    <mergeCell ref="C8:E9"/>
    <mergeCell ref="B4:B9"/>
    <mergeCell ref="N9:O9"/>
    <mergeCell ref="N4:O4"/>
    <mergeCell ref="N5:O5"/>
    <mergeCell ref="N6:O6"/>
    <mergeCell ref="N7:O7"/>
    <mergeCell ref="N8:O8"/>
    <mergeCell ref="J4:K4"/>
    <mergeCell ref="H4:I4"/>
    <mergeCell ref="H5:I5"/>
    <mergeCell ref="H6:I6"/>
    <mergeCell ref="L9:M9"/>
    <mergeCell ref="J9:K9"/>
    <mergeCell ref="J8:K8"/>
    <mergeCell ref="J7:K7"/>
    <mergeCell ref="J6:K6"/>
    <mergeCell ref="H7:I7"/>
    <mergeCell ref="H8:I8"/>
    <mergeCell ref="H9:I9"/>
    <mergeCell ref="L4:M4"/>
    <mergeCell ref="L5:M5"/>
    <mergeCell ref="L6:M6"/>
    <mergeCell ref="L7:M7"/>
    <mergeCell ref="L8:M8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M8"/>
  <sheetViews>
    <sheetView workbookViewId="0">
      <selection activeCell="F20" sqref="F20"/>
    </sheetView>
  </sheetViews>
  <sheetFormatPr defaultRowHeight="13.5"/>
  <cols>
    <col min="1" max="16384" width="9" style="11"/>
  </cols>
  <sheetData>
    <row r="2" spans="2:13" ht="20.25">
      <c r="B2" s="10" t="s">
        <v>1344</v>
      </c>
    </row>
    <row r="4" spans="2:13">
      <c r="B4" s="265" t="s">
        <v>1344</v>
      </c>
      <c r="C4" s="265"/>
      <c r="D4" s="177" t="s">
        <v>1345</v>
      </c>
      <c r="E4" s="177"/>
      <c r="F4" s="177"/>
      <c r="G4" s="177"/>
      <c r="H4" s="177"/>
      <c r="I4" s="177"/>
      <c r="J4" s="177"/>
      <c r="K4" s="177"/>
      <c r="L4" s="177"/>
      <c r="M4" s="177"/>
    </row>
    <row r="5" spans="2:13">
      <c r="B5" s="265"/>
      <c r="C5" s="265"/>
      <c r="D5" s="177"/>
      <c r="E5" s="177"/>
      <c r="F5" s="177"/>
      <c r="G5" s="177"/>
      <c r="H5" s="177"/>
      <c r="I5" s="177"/>
      <c r="J5" s="177"/>
      <c r="K5" s="177"/>
      <c r="L5" s="177"/>
      <c r="M5" s="177"/>
    </row>
    <row r="6" spans="2:13"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</row>
    <row r="7" spans="2:13">
      <c r="B7" s="265" t="s">
        <v>1347</v>
      </c>
      <c r="C7" s="265"/>
      <c r="D7" s="177" t="s">
        <v>1346</v>
      </c>
      <c r="E7" s="177"/>
      <c r="F7" s="177"/>
      <c r="G7" s="177"/>
      <c r="H7" s="177"/>
      <c r="I7" s="177"/>
      <c r="J7" s="177"/>
      <c r="K7" s="177"/>
      <c r="L7" s="177"/>
      <c r="M7" s="177"/>
    </row>
    <row r="8" spans="2:13">
      <c r="B8" s="265"/>
      <c r="C8" s="265"/>
      <c r="D8" s="177"/>
      <c r="E8" s="177"/>
      <c r="F8" s="177"/>
      <c r="G8" s="177"/>
      <c r="H8" s="177"/>
      <c r="I8" s="177"/>
      <c r="J8" s="177"/>
      <c r="K8" s="177"/>
      <c r="L8" s="177"/>
      <c r="M8" s="177"/>
    </row>
  </sheetData>
  <mergeCells count="5">
    <mergeCell ref="B4:C5"/>
    <mergeCell ref="D4:M5"/>
    <mergeCell ref="B7:C8"/>
    <mergeCell ref="D7:M8"/>
    <mergeCell ref="B6:M6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X72"/>
  <sheetViews>
    <sheetView tabSelected="1" topLeftCell="A43" workbookViewId="0">
      <selection activeCell="D62" sqref="D62"/>
    </sheetView>
  </sheetViews>
  <sheetFormatPr defaultRowHeight="16.5"/>
  <cols>
    <col min="1" max="1" width="17.25" bestFit="1" customWidth="1"/>
    <col min="2" max="2" width="14.375" bestFit="1" customWidth="1"/>
    <col min="3" max="3" width="16.375" bestFit="1" customWidth="1"/>
    <col min="4" max="5" width="12.5" bestFit="1" customWidth="1"/>
    <col min="6" max="6" width="10.5" bestFit="1" customWidth="1"/>
    <col min="7" max="7" width="14" bestFit="1" customWidth="1"/>
    <col min="8" max="15" width="12.5" bestFit="1" customWidth="1"/>
  </cols>
  <sheetData>
    <row r="1" spans="1:8">
      <c r="A1" t="s">
        <v>1498</v>
      </c>
    </row>
    <row r="2" spans="1:8">
      <c r="A2" t="s">
        <v>1498</v>
      </c>
      <c r="B2" t="s">
        <v>1582</v>
      </c>
    </row>
    <row r="3" spans="1:8" ht="17.25" thickBot="1">
      <c r="A3" t="s">
        <v>1498</v>
      </c>
    </row>
    <row r="4" spans="1:8">
      <c r="A4" s="159" t="s">
        <v>1592</v>
      </c>
      <c r="B4" s="160" t="s">
        <v>1778</v>
      </c>
      <c r="C4" s="161" t="s">
        <v>1593</v>
      </c>
      <c r="D4" s="161" t="s">
        <v>1779</v>
      </c>
      <c r="E4" s="161" t="s">
        <v>1594</v>
      </c>
      <c r="F4" s="161" t="s">
        <v>1595</v>
      </c>
      <c r="G4" s="161" t="s">
        <v>1596</v>
      </c>
      <c r="H4" s="166"/>
    </row>
    <row r="5" spans="1:8">
      <c r="A5" s="159"/>
      <c r="B5" s="159">
        <v>1</v>
      </c>
      <c r="C5" s="159">
        <v>0</v>
      </c>
      <c r="D5" s="159" t="s">
        <v>1597</v>
      </c>
      <c r="E5" s="159">
        <v>0</v>
      </c>
      <c r="F5" s="159">
        <v>10</v>
      </c>
      <c r="G5" s="159">
        <v>10</v>
      </c>
    </row>
    <row r="6" spans="1:8">
      <c r="A6" s="159"/>
      <c r="B6" s="159">
        <v>2</v>
      </c>
      <c r="C6" s="159">
        <v>10</v>
      </c>
      <c r="D6" s="159" t="s">
        <v>1598</v>
      </c>
      <c r="E6" s="159">
        <v>8</v>
      </c>
      <c r="F6" s="159">
        <v>20</v>
      </c>
      <c r="G6" s="159">
        <v>15</v>
      </c>
    </row>
    <row r="7" spans="1:8">
      <c r="A7" s="159"/>
      <c r="B7" s="159">
        <v>3</v>
      </c>
      <c r="C7" s="159">
        <v>20</v>
      </c>
      <c r="D7" s="159" t="s">
        <v>75</v>
      </c>
      <c r="E7" s="159">
        <v>18</v>
      </c>
      <c r="F7" s="159">
        <v>35</v>
      </c>
      <c r="G7" s="159">
        <v>19</v>
      </c>
    </row>
    <row r="8" spans="1:8">
      <c r="A8" s="159"/>
      <c r="B8" s="159">
        <v>4</v>
      </c>
      <c r="C8" s="159">
        <v>30</v>
      </c>
      <c r="D8" s="159" t="s">
        <v>76</v>
      </c>
      <c r="E8" s="159">
        <v>28</v>
      </c>
      <c r="F8" s="159">
        <v>55</v>
      </c>
      <c r="G8" s="159">
        <v>21</v>
      </c>
    </row>
    <row r="9" spans="1:8">
      <c r="A9" s="159"/>
      <c r="B9" s="159">
        <v>5</v>
      </c>
      <c r="C9" s="159">
        <v>40</v>
      </c>
      <c r="D9" s="159" t="s">
        <v>77</v>
      </c>
      <c r="E9" s="159">
        <v>38</v>
      </c>
      <c r="F9" s="159">
        <v>80</v>
      </c>
      <c r="G9" s="159">
        <v>23</v>
      </c>
    </row>
    <row r="10" spans="1:8">
      <c r="A10" s="159"/>
      <c r="B10" s="159">
        <v>6</v>
      </c>
      <c r="C10" s="159">
        <v>50</v>
      </c>
      <c r="D10" s="159" t="s">
        <v>78</v>
      </c>
      <c r="E10" s="159">
        <v>48</v>
      </c>
      <c r="F10" s="159">
        <v>110</v>
      </c>
      <c r="G10" s="159">
        <v>25</v>
      </c>
    </row>
    <row r="11" spans="1:8">
      <c r="A11" s="159"/>
      <c r="B11" s="159">
        <v>7</v>
      </c>
      <c r="C11" s="159">
        <v>-1</v>
      </c>
      <c r="D11" s="159" t="s">
        <v>79</v>
      </c>
      <c r="E11" s="159">
        <v>-1</v>
      </c>
      <c r="F11" s="159">
        <v>-1</v>
      </c>
      <c r="G11" s="159">
        <v>50</v>
      </c>
    </row>
    <row r="12" spans="1:8">
      <c r="A12" t="s">
        <v>1498</v>
      </c>
    </row>
    <row r="13" spans="1:8">
      <c r="A13" t="s">
        <v>1498</v>
      </c>
      <c r="B13" t="s">
        <v>1583</v>
      </c>
    </row>
    <row r="14" spans="1:8">
      <c r="A14" t="s">
        <v>1498</v>
      </c>
    </row>
    <row r="15" spans="1:8">
      <c r="A15" s="158" t="s">
        <v>1584</v>
      </c>
      <c r="B15" s="158" t="s">
        <v>1780</v>
      </c>
      <c r="C15" s="158" t="s">
        <v>1586</v>
      </c>
      <c r="D15" s="158" t="s">
        <v>1587</v>
      </c>
      <c r="E15" s="158" t="s">
        <v>1588</v>
      </c>
      <c r="F15" s="158" t="s">
        <v>1784</v>
      </c>
    </row>
    <row r="16" spans="1:8">
      <c r="B16">
        <v>1</v>
      </c>
      <c r="C16">
        <v>255</v>
      </c>
      <c r="D16">
        <v>213</v>
      </c>
      <c r="E16">
        <v>97</v>
      </c>
      <c r="F16" t="s">
        <v>1785</v>
      </c>
    </row>
    <row r="17" spans="1:6">
      <c r="B17">
        <v>2</v>
      </c>
      <c r="C17">
        <v>195</v>
      </c>
      <c r="D17">
        <v>134</v>
      </c>
      <c r="E17">
        <v>236</v>
      </c>
      <c r="F17" t="s">
        <v>1786</v>
      </c>
    </row>
    <row r="18" spans="1:6">
      <c r="B18">
        <v>3</v>
      </c>
      <c r="C18">
        <v>46</v>
      </c>
      <c r="D18">
        <v>240</v>
      </c>
      <c r="E18">
        <v>232</v>
      </c>
      <c r="F18" t="s">
        <v>1787</v>
      </c>
    </row>
    <row r="19" spans="1:6">
      <c r="B19">
        <v>4</v>
      </c>
      <c r="C19">
        <v>228</v>
      </c>
      <c r="D19">
        <v>62</v>
      </c>
      <c r="E19">
        <v>32</v>
      </c>
      <c r="F19" t="s">
        <v>1788</v>
      </c>
    </row>
    <row r="20" spans="1:6">
      <c r="B20">
        <v>5</v>
      </c>
      <c r="C20">
        <v>46</v>
      </c>
      <c r="D20">
        <v>110</v>
      </c>
      <c r="E20">
        <v>219</v>
      </c>
      <c r="F20" t="s">
        <v>1789</v>
      </c>
    </row>
    <row r="21" spans="1:6">
      <c r="B21">
        <v>6</v>
      </c>
      <c r="C21">
        <v>112</v>
      </c>
      <c r="D21">
        <v>112</v>
      </c>
      <c r="E21">
        <v>112</v>
      </c>
      <c r="F21" t="s">
        <v>1790</v>
      </c>
    </row>
    <row r="22" spans="1:6">
      <c r="A22" t="s">
        <v>1498</v>
      </c>
      <c r="F22" t="s">
        <v>1791</v>
      </c>
    </row>
    <row r="23" spans="1:6">
      <c r="A23" t="s">
        <v>1498</v>
      </c>
    </row>
    <row r="24" spans="1:6">
      <c r="A24" t="s">
        <v>1498</v>
      </c>
      <c r="B24" t="s">
        <v>1589</v>
      </c>
    </row>
    <row r="25" spans="1:6">
      <c r="A25" t="s">
        <v>1498</v>
      </c>
    </row>
    <row r="26" spans="1:6">
      <c r="A26" s="158" t="s">
        <v>1590</v>
      </c>
      <c r="B26" s="158" t="s">
        <v>1234</v>
      </c>
      <c r="C26" s="158" t="s">
        <v>1585</v>
      </c>
    </row>
    <row r="27" spans="1:6">
      <c r="B27">
        <v>1</v>
      </c>
      <c r="C27" t="s">
        <v>164</v>
      </c>
    </row>
    <row r="28" spans="1:6">
      <c r="B28">
        <v>2</v>
      </c>
      <c r="C28" t="s">
        <v>165</v>
      </c>
    </row>
    <row r="29" spans="1:6">
      <c r="B29">
        <v>3</v>
      </c>
      <c r="C29" t="s">
        <v>168</v>
      </c>
    </row>
    <row r="30" spans="1:6">
      <c r="B30">
        <v>4</v>
      </c>
      <c r="C30" t="s">
        <v>169</v>
      </c>
    </row>
    <row r="31" spans="1:6">
      <c r="B31">
        <v>5</v>
      </c>
      <c r="C31" t="s">
        <v>166</v>
      </c>
    </row>
    <row r="32" spans="1:6">
      <c r="B32">
        <v>6</v>
      </c>
      <c r="C32" t="s">
        <v>170</v>
      </c>
    </row>
    <row r="33" spans="1:17">
      <c r="B33">
        <v>7</v>
      </c>
      <c r="C33" t="s">
        <v>167</v>
      </c>
    </row>
    <row r="34" spans="1:17">
      <c r="B34">
        <v>8</v>
      </c>
      <c r="C34" t="s">
        <v>171</v>
      </c>
    </row>
    <row r="35" spans="1:17">
      <c r="B35">
        <v>9</v>
      </c>
      <c r="C35" t="s">
        <v>172</v>
      </c>
    </row>
    <row r="36" spans="1:17">
      <c r="B36">
        <v>10</v>
      </c>
      <c r="C36" t="s">
        <v>173</v>
      </c>
    </row>
    <row r="37" spans="1:17">
      <c r="B37">
        <v>11</v>
      </c>
      <c r="C37" t="s">
        <v>174</v>
      </c>
    </row>
    <row r="38" spans="1:17">
      <c r="B38">
        <v>12</v>
      </c>
      <c r="C38" t="s">
        <v>175</v>
      </c>
    </row>
    <row r="39" spans="1:17">
      <c r="B39">
        <v>13</v>
      </c>
      <c r="C39" t="s">
        <v>176</v>
      </c>
    </row>
    <row r="40" spans="1:17">
      <c r="B40">
        <v>14</v>
      </c>
      <c r="C40" t="s">
        <v>1763</v>
      </c>
    </row>
    <row r="41" spans="1:17">
      <c r="B41">
        <v>15</v>
      </c>
      <c r="C41" t="s">
        <v>177</v>
      </c>
    </row>
    <row r="42" spans="1:17">
      <c r="A42" t="s">
        <v>1498</v>
      </c>
    </row>
    <row r="43" spans="1:17">
      <c r="A43" t="s">
        <v>1498</v>
      </c>
    </row>
    <row r="44" spans="1:17">
      <c r="A44" t="s">
        <v>1498</v>
      </c>
      <c r="B44" t="s">
        <v>1591</v>
      </c>
    </row>
    <row r="45" spans="1:17">
      <c r="A45" t="s">
        <v>1498</v>
      </c>
    </row>
    <row r="46" spans="1:17">
      <c r="A46" s="158" t="s">
        <v>1777</v>
      </c>
      <c r="B46" s="158" t="s">
        <v>1781</v>
      </c>
      <c r="C46" s="158" t="s">
        <v>1585</v>
      </c>
      <c r="D46" s="158" t="s">
        <v>1760</v>
      </c>
      <c r="E46" s="158" t="s">
        <v>1764</v>
      </c>
      <c r="F46" s="158" t="s">
        <v>1765</v>
      </c>
      <c r="G46" s="158" t="s">
        <v>1766</v>
      </c>
      <c r="H46" s="158" t="s">
        <v>1767</v>
      </c>
      <c r="I46" s="158" t="s">
        <v>1768</v>
      </c>
      <c r="J46" s="158" t="s">
        <v>1769</v>
      </c>
      <c r="K46" s="158" t="s">
        <v>1770</v>
      </c>
      <c r="L46" s="158" t="s">
        <v>1771</v>
      </c>
      <c r="M46" s="158" t="s">
        <v>1772</v>
      </c>
      <c r="N46" s="158" t="s">
        <v>1773</v>
      </c>
      <c r="O46" s="158" t="s">
        <v>1774</v>
      </c>
      <c r="P46" s="162" t="s">
        <v>1775</v>
      </c>
      <c r="Q46" s="158" t="s">
        <v>1776</v>
      </c>
    </row>
    <row r="47" spans="1:17">
      <c r="B47">
        <v>100</v>
      </c>
      <c r="C47" t="s">
        <v>1599</v>
      </c>
      <c r="D47" t="s">
        <v>1761</v>
      </c>
      <c r="E47" t="s">
        <v>1600</v>
      </c>
      <c r="F47" t="s">
        <v>1601</v>
      </c>
      <c r="G47" t="s">
        <v>1602</v>
      </c>
      <c r="H47" t="s">
        <v>1603</v>
      </c>
      <c r="I47" t="s">
        <v>1604</v>
      </c>
      <c r="J47" t="s">
        <v>1605</v>
      </c>
      <c r="K47" t="s">
        <v>1606</v>
      </c>
      <c r="L47" t="s">
        <v>1607</v>
      </c>
      <c r="M47" t="s">
        <v>1608</v>
      </c>
      <c r="N47" t="s">
        <v>1609</v>
      </c>
      <c r="O47" t="s">
        <v>1610</v>
      </c>
      <c r="P47" t="s">
        <v>1611</v>
      </c>
      <c r="Q47" t="s">
        <v>1612</v>
      </c>
    </row>
    <row r="48" spans="1:17">
      <c r="B48">
        <v>200</v>
      </c>
      <c r="C48" t="s">
        <v>1613</v>
      </c>
      <c r="D48" t="s">
        <v>1761</v>
      </c>
      <c r="E48" t="s">
        <v>1614</v>
      </c>
      <c r="F48" t="s">
        <v>1615</v>
      </c>
      <c r="G48" t="s">
        <v>1616</v>
      </c>
      <c r="H48" t="s">
        <v>1617</v>
      </c>
      <c r="I48" t="s">
        <v>1618</v>
      </c>
      <c r="J48" t="s">
        <v>1619</v>
      </c>
      <c r="K48" t="s">
        <v>1620</v>
      </c>
      <c r="L48" t="s">
        <v>1621</v>
      </c>
      <c r="M48" t="s">
        <v>1622</v>
      </c>
      <c r="N48" t="s">
        <v>1622</v>
      </c>
      <c r="O48" t="s">
        <v>1622</v>
      </c>
      <c r="P48" t="s">
        <v>1622</v>
      </c>
      <c r="Q48" t="s">
        <v>1623</v>
      </c>
    </row>
    <row r="49" spans="1:17">
      <c r="A49" t="s">
        <v>1498</v>
      </c>
    </row>
    <row r="50" spans="1:17">
      <c r="B50">
        <v>300</v>
      </c>
      <c r="C50" t="s">
        <v>1624</v>
      </c>
      <c r="D50" t="s">
        <v>1761</v>
      </c>
      <c r="E50" t="s">
        <v>1625</v>
      </c>
      <c r="F50" t="s">
        <v>1626</v>
      </c>
      <c r="G50" t="s">
        <v>1627</v>
      </c>
      <c r="H50" t="s">
        <v>1628</v>
      </c>
      <c r="I50" t="s">
        <v>1629</v>
      </c>
      <c r="J50" t="s">
        <v>1630</v>
      </c>
      <c r="K50" t="s">
        <v>1631</v>
      </c>
      <c r="L50" t="s">
        <v>1632</v>
      </c>
      <c r="M50" t="s">
        <v>1633</v>
      </c>
      <c r="N50" t="s">
        <v>1634</v>
      </c>
      <c r="O50" t="s">
        <v>1635</v>
      </c>
      <c r="P50" t="s">
        <v>1636</v>
      </c>
      <c r="Q50" t="s">
        <v>1637</v>
      </c>
    </row>
    <row r="51" spans="1:17">
      <c r="B51">
        <v>301</v>
      </c>
      <c r="C51" t="s">
        <v>1638</v>
      </c>
      <c r="D51" t="s">
        <v>1761</v>
      </c>
      <c r="E51" t="s">
        <v>1639</v>
      </c>
      <c r="F51" t="s">
        <v>1640</v>
      </c>
      <c r="G51" t="s">
        <v>1641</v>
      </c>
      <c r="H51" t="s">
        <v>1642</v>
      </c>
      <c r="I51" t="s">
        <v>1643</v>
      </c>
      <c r="J51" t="s">
        <v>1644</v>
      </c>
      <c r="K51" t="s">
        <v>1645</v>
      </c>
      <c r="L51" t="s">
        <v>1646</v>
      </c>
      <c r="M51" t="s">
        <v>1647</v>
      </c>
      <c r="N51" t="s">
        <v>1648</v>
      </c>
      <c r="O51" t="s">
        <v>1649</v>
      </c>
      <c r="P51" t="s">
        <v>1650</v>
      </c>
      <c r="Q51" t="s">
        <v>1651</v>
      </c>
    </row>
    <row r="52" spans="1:17">
      <c r="B52">
        <v>302</v>
      </c>
      <c r="C52" t="s">
        <v>1652</v>
      </c>
      <c r="D52" t="s">
        <v>1761</v>
      </c>
      <c r="E52" t="s">
        <v>1653</v>
      </c>
      <c r="F52" t="s">
        <v>1654</v>
      </c>
      <c r="G52" t="s">
        <v>1655</v>
      </c>
      <c r="H52" t="s">
        <v>1656</v>
      </c>
      <c r="I52" t="s">
        <v>1657</v>
      </c>
      <c r="J52" t="s">
        <v>1658</v>
      </c>
      <c r="K52" t="s">
        <v>1659</v>
      </c>
      <c r="L52" t="s">
        <v>1660</v>
      </c>
      <c r="M52" t="s">
        <v>1661</v>
      </c>
      <c r="N52" t="s">
        <v>1662</v>
      </c>
      <c r="O52" t="s">
        <v>1663</v>
      </c>
      <c r="P52" t="s">
        <v>1664</v>
      </c>
      <c r="Q52" t="s">
        <v>1665</v>
      </c>
    </row>
    <row r="53" spans="1:17">
      <c r="A53" t="s">
        <v>1498</v>
      </c>
    </row>
    <row r="54" spans="1:17">
      <c r="B54">
        <v>400</v>
      </c>
      <c r="C54" t="s">
        <v>1666</v>
      </c>
      <c r="D54" t="s">
        <v>1761</v>
      </c>
      <c r="E54" t="s">
        <v>1667</v>
      </c>
      <c r="F54" t="s">
        <v>1668</v>
      </c>
      <c r="G54" t="s">
        <v>1669</v>
      </c>
      <c r="H54" t="s">
        <v>1670</v>
      </c>
      <c r="I54" t="s">
        <v>1671</v>
      </c>
      <c r="J54" t="s">
        <v>1672</v>
      </c>
      <c r="K54" t="s">
        <v>1673</v>
      </c>
      <c r="L54" t="s">
        <v>1674</v>
      </c>
      <c r="M54" t="s">
        <v>1675</v>
      </c>
      <c r="N54" t="s">
        <v>1675</v>
      </c>
      <c r="O54" t="s">
        <v>1675</v>
      </c>
      <c r="P54" t="s">
        <v>1675</v>
      </c>
      <c r="Q54" t="s">
        <v>1676</v>
      </c>
    </row>
    <row r="55" spans="1:17">
      <c r="B55">
        <v>401</v>
      </c>
      <c r="C55" t="s">
        <v>1677</v>
      </c>
      <c r="D55" t="s">
        <v>1761</v>
      </c>
      <c r="E55" t="s">
        <v>1678</v>
      </c>
      <c r="F55" t="s">
        <v>1679</v>
      </c>
      <c r="G55" t="s">
        <v>1680</v>
      </c>
      <c r="H55" t="s">
        <v>1681</v>
      </c>
      <c r="I55" t="s">
        <v>1682</v>
      </c>
      <c r="J55" t="s">
        <v>1683</v>
      </c>
      <c r="K55" t="s">
        <v>1684</v>
      </c>
      <c r="L55" t="s">
        <v>1685</v>
      </c>
      <c r="M55" t="s">
        <v>1687</v>
      </c>
      <c r="N55" t="s">
        <v>1687</v>
      </c>
      <c r="O55" t="s">
        <v>1687</v>
      </c>
      <c r="P55" t="s">
        <v>1687</v>
      </c>
      <c r="Q55" t="s">
        <v>1686</v>
      </c>
    </row>
    <row r="56" spans="1:17">
      <c r="B56">
        <v>402</v>
      </c>
      <c r="C56" t="s">
        <v>1688</v>
      </c>
      <c r="D56" t="s">
        <v>1761</v>
      </c>
      <c r="E56" t="s">
        <v>1689</v>
      </c>
      <c r="F56" t="s">
        <v>1690</v>
      </c>
      <c r="G56" t="s">
        <v>1691</v>
      </c>
      <c r="H56" t="s">
        <v>1692</v>
      </c>
      <c r="I56" t="s">
        <v>1693</v>
      </c>
      <c r="J56" t="s">
        <v>1694</v>
      </c>
      <c r="K56" t="s">
        <v>1695</v>
      </c>
      <c r="L56" t="s">
        <v>1696</v>
      </c>
      <c r="M56" t="s">
        <v>1697</v>
      </c>
      <c r="N56" t="s">
        <v>1697</v>
      </c>
      <c r="O56" t="s">
        <v>1697</v>
      </c>
      <c r="P56" t="s">
        <v>1697</v>
      </c>
      <c r="Q56" t="s">
        <v>1698</v>
      </c>
    </row>
    <row r="57" spans="1:17">
      <c r="A57" t="s">
        <v>1498</v>
      </c>
    </row>
    <row r="58" spans="1:17">
      <c r="B58">
        <v>500</v>
      </c>
      <c r="C58" t="s">
        <v>1699</v>
      </c>
      <c r="D58" t="s">
        <v>1761</v>
      </c>
      <c r="E58" t="s">
        <v>1700</v>
      </c>
      <c r="F58" t="s">
        <v>1701</v>
      </c>
      <c r="G58" t="s">
        <v>1702</v>
      </c>
      <c r="H58" t="s">
        <v>1703</v>
      </c>
      <c r="I58" t="s">
        <v>1704</v>
      </c>
      <c r="J58" t="s">
        <v>1705</v>
      </c>
      <c r="K58" t="s">
        <v>1706</v>
      </c>
      <c r="L58" t="s">
        <v>1707</v>
      </c>
      <c r="M58" t="s">
        <v>1708</v>
      </c>
      <c r="N58" t="s">
        <v>1709</v>
      </c>
      <c r="O58" t="s">
        <v>1710</v>
      </c>
      <c r="P58" t="s">
        <v>1711</v>
      </c>
      <c r="Q58" t="s">
        <v>1712</v>
      </c>
    </row>
    <row r="59" spans="1:17">
      <c r="B59">
        <v>501</v>
      </c>
      <c r="C59" t="s">
        <v>1713</v>
      </c>
      <c r="D59" t="s">
        <v>1761</v>
      </c>
      <c r="E59" t="s">
        <v>1714</v>
      </c>
      <c r="F59" t="s">
        <v>1715</v>
      </c>
      <c r="G59" t="s">
        <v>1716</v>
      </c>
      <c r="H59" t="s">
        <v>1717</v>
      </c>
      <c r="I59" t="s">
        <v>1718</v>
      </c>
      <c r="J59" t="s">
        <v>1719</v>
      </c>
      <c r="K59" t="s">
        <v>1720</v>
      </c>
      <c r="L59" t="s">
        <v>1721</v>
      </c>
      <c r="M59" t="s">
        <v>1722</v>
      </c>
      <c r="N59" t="s">
        <v>1723</v>
      </c>
      <c r="O59" t="s">
        <v>1724</v>
      </c>
      <c r="P59" t="s">
        <v>1725</v>
      </c>
      <c r="Q59" t="s">
        <v>1726</v>
      </c>
    </row>
    <row r="60" spans="1:17">
      <c r="A60" t="s">
        <v>1498</v>
      </c>
    </row>
    <row r="61" spans="1:17">
      <c r="B61">
        <v>600</v>
      </c>
      <c r="C61" t="s">
        <v>1727</v>
      </c>
      <c r="D61" t="s">
        <v>1761</v>
      </c>
      <c r="E61" t="s">
        <v>1728</v>
      </c>
      <c r="F61" t="s">
        <v>1729</v>
      </c>
      <c r="G61" t="s">
        <v>1730</v>
      </c>
      <c r="H61" t="s">
        <v>1731</v>
      </c>
      <c r="I61" t="s">
        <v>1732</v>
      </c>
      <c r="J61" t="s">
        <v>1733</v>
      </c>
      <c r="K61" t="s">
        <v>1734</v>
      </c>
      <c r="L61" t="s">
        <v>1735</v>
      </c>
      <c r="M61" t="s">
        <v>1736</v>
      </c>
      <c r="N61" t="s">
        <v>1736</v>
      </c>
      <c r="O61" t="s">
        <v>1736</v>
      </c>
      <c r="P61" t="s">
        <v>1736</v>
      </c>
      <c r="Q61" t="s">
        <v>1737</v>
      </c>
    </row>
    <row r="62" spans="1:17">
      <c r="B62">
        <v>601</v>
      </c>
      <c r="C62" t="s">
        <v>1738</v>
      </c>
      <c r="D62" t="s">
        <v>1761</v>
      </c>
      <c r="E62" t="s">
        <v>1739</v>
      </c>
      <c r="F62" t="s">
        <v>1740</v>
      </c>
      <c r="G62" t="s">
        <v>1741</v>
      </c>
      <c r="H62" t="s">
        <v>1742</v>
      </c>
      <c r="I62" t="s">
        <v>1743</v>
      </c>
      <c r="J62" t="s">
        <v>1744</v>
      </c>
      <c r="K62" t="s">
        <v>1745</v>
      </c>
      <c r="L62" t="s">
        <v>1746</v>
      </c>
      <c r="M62" t="s">
        <v>1747</v>
      </c>
      <c r="N62" t="s">
        <v>1747</v>
      </c>
      <c r="O62" t="s">
        <v>1747</v>
      </c>
      <c r="P62" t="s">
        <v>1747</v>
      </c>
      <c r="Q62" t="s">
        <v>1748</v>
      </c>
    </row>
    <row r="63" spans="1:17">
      <c r="B63">
        <v>602</v>
      </c>
      <c r="C63" t="s">
        <v>1749</v>
      </c>
      <c r="D63" t="s">
        <v>1761</v>
      </c>
      <c r="E63" t="s">
        <v>1750</v>
      </c>
      <c r="F63" t="s">
        <v>1751</v>
      </c>
      <c r="G63" t="s">
        <v>1752</v>
      </c>
      <c r="H63" t="s">
        <v>1753</v>
      </c>
      <c r="I63" t="s">
        <v>1754</v>
      </c>
      <c r="J63" t="s">
        <v>1755</v>
      </c>
      <c r="K63" t="s">
        <v>1756</v>
      </c>
      <c r="L63" t="s">
        <v>1757</v>
      </c>
      <c r="M63" t="s">
        <v>1758</v>
      </c>
      <c r="N63" t="s">
        <v>1758</v>
      </c>
      <c r="O63" t="s">
        <v>1758</v>
      </c>
      <c r="P63" t="s">
        <v>1758</v>
      </c>
      <c r="Q63" t="s">
        <v>1759</v>
      </c>
    </row>
    <row r="64" spans="1:17">
      <c r="A64" t="s">
        <v>1498</v>
      </c>
    </row>
    <row r="65" spans="1:24">
      <c r="A65" t="s">
        <v>1498</v>
      </c>
      <c r="B65" t="s">
        <v>1762</v>
      </c>
    </row>
    <row r="66" spans="1:24">
      <c r="A66" t="s">
        <v>1792</v>
      </c>
      <c r="T66" s="5"/>
      <c r="U66" s="5"/>
      <c r="V66" s="5"/>
      <c r="W66" s="5"/>
      <c r="X66" s="5"/>
    </row>
    <row r="67" spans="1:24">
      <c r="T67" s="5"/>
      <c r="U67" s="5"/>
      <c r="V67" s="5"/>
      <c r="W67" s="5"/>
      <c r="X67" s="5"/>
    </row>
    <row r="68" spans="1:24">
      <c r="A68" s="158"/>
      <c r="B68" s="158"/>
      <c r="C68" s="158"/>
      <c r="T68" s="5"/>
      <c r="U68" s="5"/>
      <c r="V68" s="5"/>
      <c r="W68" s="5"/>
      <c r="X68" s="5"/>
    </row>
    <row r="69" spans="1:24">
      <c r="T69" s="5"/>
      <c r="U69" s="5"/>
      <c r="V69" s="5"/>
      <c r="W69" s="5"/>
      <c r="X69" s="5"/>
    </row>
    <row r="70" spans="1:24">
      <c r="T70" s="5"/>
      <c r="U70" s="5"/>
      <c r="V70" s="5"/>
      <c r="W70" s="5"/>
      <c r="X70" s="5"/>
    </row>
    <row r="71" spans="1:24">
      <c r="T71" s="5"/>
      <c r="U71" s="5"/>
      <c r="V71" s="5"/>
      <c r="W71" s="5"/>
      <c r="X71" s="5"/>
    </row>
    <row r="72" spans="1:24">
      <c r="T72" s="5"/>
      <c r="U72" s="5"/>
      <c r="V72" s="5"/>
      <c r="W72" s="5"/>
      <c r="X72" s="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A159"/>
  <sheetViews>
    <sheetView workbookViewId="0">
      <selection activeCell="E51" sqref="E51"/>
    </sheetView>
  </sheetViews>
  <sheetFormatPr defaultRowHeight="11.25"/>
  <cols>
    <col min="1" max="1" width="9" style="107"/>
    <col min="2" max="2" width="10.875" style="107" bestFit="1" customWidth="1"/>
    <col min="3" max="3" width="9" style="107" bestFit="1" customWidth="1"/>
    <col min="4" max="4" width="11.5" style="107" bestFit="1" customWidth="1"/>
    <col min="5" max="5" width="17.5" style="107" bestFit="1" customWidth="1"/>
    <col min="6" max="6" width="10.375" style="107" customWidth="1"/>
    <col min="7" max="7" width="9" style="107" customWidth="1"/>
    <col min="8" max="8" width="10.375" style="107" bestFit="1" customWidth="1"/>
    <col min="9" max="9" width="6.875" style="107" customWidth="1"/>
    <col min="10" max="10" width="7.625" style="107" customWidth="1"/>
    <col min="11" max="12" width="12.25" style="107" customWidth="1"/>
    <col min="13" max="14" width="9" style="107"/>
    <col min="15" max="15" width="17.625" style="107" customWidth="1"/>
    <col min="16" max="16" width="11.75" style="107" customWidth="1"/>
    <col min="17" max="17" width="13.25" style="107" customWidth="1"/>
    <col min="18" max="18" width="11.75" style="107" customWidth="1"/>
    <col min="19" max="19" width="6.25" style="107" customWidth="1"/>
    <col min="20" max="20" width="9" style="107" bestFit="1" customWidth="1"/>
    <col min="21" max="21" width="10" style="107" bestFit="1" customWidth="1"/>
    <col min="22" max="22" width="10.625" style="107" bestFit="1" customWidth="1"/>
    <col min="23" max="23" width="11" style="107" bestFit="1" customWidth="1"/>
    <col min="24" max="24" width="9" style="107" bestFit="1" customWidth="1"/>
    <col min="25" max="16384" width="9" style="107"/>
  </cols>
  <sheetData>
    <row r="1" spans="1:27">
      <c r="A1" s="107" t="s">
        <v>1498</v>
      </c>
    </row>
    <row r="2" spans="1:27">
      <c r="A2" s="107" t="s">
        <v>1498</v>
      </c>
      <c r="B2" s="139" t="s">
        <v>1239</v>
      </c>
      <c r="P2" s="140"/>
      <c r="Q2" s="140"/>
      <c r="R2" s="140"/>
      <c r="S2" s="140"/>
      <c r="T2" s="140"/>
    </row>
    <row r="3" spans="1:27">
      <c r="A3" s="107" t="s">
        <v>1498</v>
      </c>
    </row>
    <row r="4" spans="1:27">
      <c r="A4" s="107" t="s">
        <v>1498</v>
      </c>
    </row>
    <row r="5" spans="1:27">
      <c r="A5" s="107" t="s">
        <v>1498</v>
      </c>
    </row>
    <row r="6" spans="1:27">
      <c r="A6" s="107" t="s">
        <v>1498</v>
      </c>
    </row>
    <row r="7" spans="1:27">
      <c r="A7" s="107" t="s">
        <v>1498</v>
      </c>
    </row>
    <row r="8" spans="1:27">
      <c r="A8" s="107" t="s">
        <v>1498</v>
      </c>
    </row>
    <row r="9" spans="1:27" ht="12" thickBot="1">
      <c r="A9" s="107" t="s">
        <v>1498</v>
      </c>
      <c r="B9" s="141" t="s">
        <v>1379</v>
      </c>
      <c r="C9" s="142"/>
      <c r="D9" s="142"/>
      <c r="E9" s="142"/>
      <c r="F9" s="142"/>
      <c r="G9" s="142"/>
      <c r="H9" s="142"/>
      <c r="I9" s="142"/>
      <c r="J9" s="142"/>
      <c r="K9" s="142"/>
      <c r="L9" s="142"/>
      <c r="P9" s="143"/>
      <c r="Q9" s="144"/>
    </row>
    <row r="10" spans="1:27" ht="12" thickBot="1">
      <c r="A10" s="107" t="s">
        <v>1498</v>
      </c>
      <c r="B10" s="145" t="s">
        <v>66</v>
      </c>
      <c r="C10" s="146" t="s">
        <v>1169</v>
      </c>
      <c r="D10" s="146" t="s">
        <v>1170</v>
      </c>
      <c r="E10" s="146" t="s">
        <v>1171</v>
      </c>
      <c r="F10" s="146" t="s">
        <v>1172</v>
      </c>
      <c r="G10" s="146" t="s">
        <v>1173</v>
      </c>
      <c r="H10" s="146" t="s">
        <v>0</v>
      </c>
      <c r="I10" s="146" t="s">
        <v>1174</v>
      </c>
      <c r="J10" s="146" t="s">
        <v>1175</v>
      </c>
      <c r="K10" s="146" t="s">
        <v>1176</v>
      </c>
      <c r="L10" s="146" t="s">
        <v>1177</v>
      </c>
      <c r="M10" s="146" t="s">
        <v>1230</v>
      </c>
      <c r="N10" s="146" t="s">
        <v>1231</v>
      </c>
      <c r="O10" s="147" t="s">
        <v>1232</v>
      </c>
      <c r="P10" s="146" t="s">
        <v>1190</v>
      </c>
      <c r="Q10" s="146" t="s">
        <v>1197</v>
      </c>
      <c r="R10" s="146" t="s">
        <v>1191</v>
      </c>
      <c r="S10" s="146" t="s">
        <v>1225</v>
      </c>
      <c r="T10" s="146" t="s">
        <v>1178</v>
      </c>
      <c r="U10" s="146" t="s">
        <v>109</v>
      </c>
      <c r="V10" s="146" t="s">
        <v>1204</v>
      </c>
      <c r="W10" s="146" t="s">
        <v>1200</v>
      </c>
      <c r="X10" s="146" t="s">
        <v>1224</v>
      </c>
    </row>
    <row r="11" spans="1:27" ht="12" thickTop="1">
      <c r="A11" s="107" t="s">
        <v>1492</v>
      </c>
      <c r="B11" s="148" t="s">
        <v>1179</v>
      </c>
      <c r="C11" s="149" t="s">
        <v>1180</v>
      </c>
      <c r="D11" s="149" t="s">
        <v>1181</v>
      </c>
      <c r="E11" s="149" t="s">
        <v>1182</v>
      </c>
      <c r="F11" s="149" t="s">
        <v>1183</v>
      </c>
      <c r="G11" s="149" t="s">
        <v>1184</v>
      </c>
      <c r="H11" s="149" t="s">
        <v>1234</v>
      </c>
      <c r="I11" s="149" t="s">
        <v>1185</v>
      </c>
      <c r="J11" s="149" t="s">
        <v>1186</v>
      </c>
      <c r="K11" s="149" t="s">
        <v>1187</v>
      </c>
      <c r="L11" s="149" t="s">
        <v>1188</v>
      </c>
      <c r="M11" s="149" t="s">
        <v>1228</v>
      </c>
      <c r="N11" s="149" t="s">
        <v>1229</v>
      </c>
      <c r="O11" s="150" t="s">
        <v>1233</v>
      </c>
      <c r="P11" s="149" t="s">
        <v>1196</v>
      </c>
      <c r="Q11" s="149" t="s">
        <v>1198</v>
      </c>
      <c r="R11" s="149" t="s">
        <v>1192</v>
      </c>
      <c r="S11" s="149" t="s">
        <v>1226</v>
      </c>
      <c r="T11" s="149" t="s">
        <v>1189</v>
      </c>
      <c r="U11" s="149" t="s">
        <v>1199</v>
      </c>
      <c r="V11" s="149" t="s">
        <v>1201</v>
      </c>
      <c r="W11" s="149" t="s">
        <v>1202</v>
      </c>
      <c r="X11" s="149" t="s">
        <v>1223</v>
      </c>
      <c r="Y11" s="165" t="s">
        <v>1782</v>
      </c>
      <c r="Z11" s="165" t="s">
        <v>1783</v>
      </c>
      <c r="AA11" s="165" t="s">
        <v>1780</v>
      </c>
    </row>
    <row r="12" spans="1:27">
      <c r="B12" s="151">
        <v>1</v>
      </c>
      <c r="C12" s="108" t="s">
        <v>1168</v>
      </c>
      <c r="D12" s="108" t="s">
        <v>1212</v>
      </c>
      <c r="E12" s="108" t="s">
        <v>1240</v>
      </c>
      <c r="F12" s="108">
        <v>1</v>
      </c>
      <c r="G12" s="108">
        <v>0</v>
      </c>
      <c r="H12" s="108" t="s">
        <v>1235</v>
      </c>
      <c r="I12" s="108">
        <v>0</v>
      </c>
      <c r="J12" s="108">
        <v>1</v>
      </c>
      <c r="K12" s="108">
        <v>0</v>
      </c>
      <c r="L12" s="108">
        <v>0</v>
      </c>
      <c r="M12" s="108">
        <v>0</v>
      </c>
      <c r="N12" s="108">
        <v>100</v>
      </c>
      <c r="O12" s="152" t="s">
        <v>1238</v>
      </c>
      <c r="P12" s="108">
        <v>1</v>
      </c>
      <c r="Q12" s="108">
        <v>1</v>
      </c>
      <c r="R12" s="108" t="s">
        <v>1193</v>
      </c>
      <c r="S12" s="108">
        <v>0</v>
      </c>
      <c r="T12" s="108">
        <v>3000</v>
      </c>
      <c r="U12" s="108">
        <v>10</v>
      </c>
      <c r="V12" s="108">
        <v>0</v>
      </c>
      <c r="W12" s="108">
        <v>0</v>
      </c>
      <c r="X12" s="108">
        <v>20</v>
      </c>
      <c r="Y12" s="107">
        <v>100</v>
      </c>
      <c r="Z12" s="107">
        <v>0</v>
      </c>
      <c r="AA12" s="107">
        <v>1</v>
      </c>
    </row>
    <row r="13" spans="1:27">
      <c r="B13" s="151">
        <v>2</v>
      </c>
      <c r="C13" s="108" t="s">
        <v>1168</v>
      </c>
      <c r="D13" s="108" t="s">
        <v>1212</v>
      </c>
      <c r="E13" s="108" t="s">
        <v>1241</v>
      </c>
      <c r="F13" s="108">
        <v>1</v>
      </c>
      <c r="G13" s="108">
        <v>0</v>
      </c>
      <c r="H13" s="108" t="s">
        <v>1235</v>
      </c>
      <c r="I13" s="108">
        <v>0</v>
      </c>
      <c r="J13" s="108">
        <v>2</v>
      </c>
      <c r="K13" s="108">
        <v>0</v>
      </c>
      <c r="L13" s="108">
        <v>0</v>
      </c>
      <c r="M13" s="108">
        <v>0</v>
      </c>
      <c r="N13" s="108">
        <v>200</v>
      </c>
      <c r="O13" s="152" t="s">
        <v>1238</v>
      </c>
      <c r="P13" s="108">
        <v>2</v>
      </c>
      <c r="Q13" s="108">
        <v>1</v>
      </c>
      <c r="R13" s="108" t="s">
        <v>1193</v>
      </c>
      <c r="S13" s="108">
        <v>0</v>
      </c>
      <c r="T13" s="108">
        <f>T12-50</f>
        <v>2950</v>
      </c>
      <c r="U13" s="108">
        <f>U12+2</f>
        <v>12</v>
      </c>
      <c r="V13" s="108">
        <v>10</v>
      </c>
      <c r="W13" s="108">
        <v>10</v>
      </c>
      <c r="X13" s="108">
        <v>20</v>
      </c>
      <c r="Y13" s="107">
        <v>100</v>
      </c>
      <c r="Z13" s="163">
        <v>200</v>
      </c>
      <c r="AA13" s="107">
        <v>2</v>
      </c>
    </row>
    <row r="14" spans="1:27">
      <c r="B14" s="151">
        <v>3</v>
      </c>
      <c r="C14" s="108" t="s">
        <v>1168</v>
      </c>
      <c r="D14" s="108" t="s">
        <v>1212</v>
      </c>
      <c r="E14" s="108" t="s">
        <v>1242</v>
      </c>
      <c r="F14" s="108">
        <v>1</v>
      </c>
      <c r="G14" s="108">
        <v>0</v>
      </c>
      <c r="H14" s="108" t="s">
        <v>1235</v>
      </c>
      <c r="I14" s="108">
        <v>0</v>
      </c>
      <c r="J14" s="108">
        <v>3</v>
      </c>
      <c r="K14" s="108">
        <v>0</v>
      </c>
      <c r="L14" s="108">
        <v>0</v>
      </c>
      <c r="M14" s="108">
        <v>0</v>
      </c>
      <c r="N14" s="108">
        <v>200</v>
      </c>
      <c r="O14" s="152" t="s">
        <v>1238</v>
      </c>
      <c r="P14" s="108">
        <v>2</v>
      </c>
      <c r="Q14" s="108">
        <v>1</v>
      </c>
      <c r="R14" s="108" t="s">
        <v>1193</v>
      </c>
      <c r="S14" s="108">
        <v>0</v>
      </c>
      <c r="T14" s="108">
        <f t="shared" ref="T14:T26" si="0">T13-50</f>
        <v>2900</v>
      </c>
      <c r="U14" s="108">
        <f t="shared" ref="U14:U26" si="1">U13+2</f>
        <v>14</v>
      </c>
      <c r="V14" s="108">
        <v>10</v>
      </c>
      <c r="W14" s="108">
        <v>10</v>
      </c>
      <c r="X14" s="108">
        <v>20</v>
      </c>
      <c r="Y14" s="107">
        <v>100</v>
      </c>
      <c r="Z14" s="163">
        <v>200</v>
      </c>
      <c r="AA14" s="107">
        <v>3</v>
      </c>
    </row>
    <row r="15" spans="1:27">
      <c r="B15" s="151">
        <v>4</v>
      </c>
      <c r="C15" s="108" t="s">
        <v>1168</v>
      </c>
      <c r="D15" s="108" t="s">
        <v>1212</v>
      </c>
      <c r="E15" s="108" t="s">
        <v>1243</v>
      </c>
      <c r="F15" s="108">
        <v>1</v>
      </c>
      <c r="G15" s="108">
        <v>0</v>
      </c>
      <c r="H15" s="108" t="s">
        <v>1235</v>
      </c>
      <c r="I15" s="108">
        <v>0</v>
      </c>
      <c r="J15" s="108">
        <v>4</v>
      </c>
      <c r="K15" s="108">
        <v>0</v>
      </c>
      <c r="L15" s="108">
        <v>0</v>
      </c>
      <c r="M15" s="108">
        <v>0</v>
      </c>
      <c r="N15" s="108">
        <v>200</v>
      </c>
      <c r="O15" s="152" t="s">
        <v>1238</v>
      </c>
      <c r="P15" s="108">
        <v>3</v>
      </c>
      <c r="Q15" s="108">
        <v>1</v>
      </c>
      <c r="R15" s="108" t="s">
        <v>1193</v>
      </c>
      <c r="S15" s="108">
        <v>0</v>
      </c>
      <c r="T15" s="108">
        <f t="shared" si="0"/>
        <v>2850</v>
      </c>
      <c r="U15" s="108">
        <f t="shared" si="1"/>
        <v>16</v>
      </c>
      <c r="V15" s="108">
        <v>10</v>
      </c>
      <c r="W15" s="108">
        <v>10</v>
      </c>
      <c r="X15" s="108">
        <v>20</v>
      </c>
      <c r="Y15" s="107">
        <v>100</v>
      </c>
      <c r="Z15" s="163">
        <v>200</v>
      </c>
      <c r="AA15" s="107">
        <v>4</v>
      </c>
    </row>
    <row r="16" spans="1:27">
      <c r="B16" s="151">
        <v>5</v>
      </c>
      <c r="C16" s="108" t="s">
        <v>1168</v>
      </c>
      <c r="D16" s="108" t="s">
        <v>1212</v>
      </c>
      <c r="E16" s="108" t="s">
        <v>1244</v>
      </c>
      <c r="F16" s="108">
        <v>1</v>
      </c>
      <c r="G16" s="108">
        <v>0</v>
      </c>
      <c r="H16" s="108" t="s">
        <v>1235</v>
      </c>
      <c r="I16" s="108">
        <v>0</v>
      </c>
      <c r="J16" s="108">
        <v>5</v>
      </c>
      <c r="K16" s="108">
        <v>0</v>
      </c>
      <c r="L16" s="108">
        <v>0</v>
      </c>
      <c r="M16" s="108">
        <v>0</v>
      </c>
      <c r="N16" s="108">
        <v>200</v>
      </c>
      <c r="O16" s="152" t="s">
        <v>1238</v>
      </c>
      <c r="P16" s="108">
        <v>3</v>
      </c>
      <c r="Q16" s="108">
        <v>1</v>
      </c>
      <c r="R16" s="108" t="s">
        <v>1193</v>
      </c>
      <c r="S16" s="108">
        <v>0</v>
      </c>
      <c r="T16" s="108">
        <f t="shared" si="0"/>
        <v>2800</v>
      </c>
      <c r="U16" s="108">
        <f t="shared" si="1"/>
        <v>18</v>
      </c>
      <c r="V16" s="108">
        <v>10</v>
      </c>
      <c r="W16" s="108">
        <v>10</v>
      </c>
      <c r="X16" s="108">
        <v>20</v>
      </c>
      <c r="Y16" s="107">
        <v>100</v>
      </c>
      <c r="Z16" s="163">
        <v>200</v>
      </c>
      <c r="AA16" s="107">
        <v>5</v>
      </c>
    </row>
    <row r="17" spans="1:27">
      <c r="B17" s="151">
        <v>6</v>
      </c>
      <c r="C17" s="108" t="s">
        <v>1168</v>
      </c>
      <c r="D17" s="108" t="s">
        <v>1212</v>
      </c>
      <c r="E17" s="108" t="s">
        <v>1245</v>
      </c>
      <c r="F17" s="108">
        <v>1</v>
      </c>
      <c r="G17" s="108">
        <v>0</v>
      </c>
      <c r="H17" s="108" t="s">
        <v>1236</v>
      </c>
      <c r="I17" s="108">
        <v>0</v>
      </c>
      <c r="J17" s="108">
        <v>6</v>
      </c>
      <c r="K17" s="108">
        <v>0</v>
      </c>
      <c r="L17" s="108">
        <v>0</v>
      </c>
      <c r="M17" s="108">
        <v>0</v>
      </c>
      <c r="N17" s="108">
        <v>200</v>
      </c>
      <c r="O17" s="152" t="s">
        <v>1238</v>
      </c>
      <c r="P17" s="108">
        <v>3</v>
      </c>
      <c r="Q17" s="108">
        <v>1</v>
      </c>
      <c r="R17" s="108" t="s">
        <v>1194</v>
      </c>
      <c r="S17" s="108">
        <v>0</v>
      </c>
      <c r="T17" s="108">
        <f t="shared" si="0"/>
        <v>2750</v>
      </c>
      <c r="U17" s="108">
        <f t="shared" si="1"/>
        <v>20</v>
      </c>
      <c r="V17" s="108">
        <v>10</v>
      </c>
      <c r="W17" s="108">
        <v>10</v>
      </c>
      <c r="X17" s="108">
        <v>20</v>
      </c>
      <c r="Y17" s="107">
        <v>100</v>
      </c>
      <c r="Z17" s="163">
        <v>200</v>
      </c>
      <c r="AA17" s="107">
        <v>6</v>
      </c>
    </row>
    <row r="18" spans="1:27">
      <c r="B18" s="151">
        <v>7</v>
      </c>
      <c r="C18" s="108" t="s">
        <v>1168</v>
      </c>
      <c r="D18" s="108" t="s">
        <v>1212</v>
      </c>
      <c r="E18" s="108" t="s">
        <v>1246</v>
      </c>
      <c r="F18" s="108">
        <v>1</v>
      </c>
      <c r="G18" s="108">
        <v>0</v>
      </c>
      <c r="H18" s="108" t="s">
        <v>1236</v>
      </c>
      <c r="I18" s="108">
        <v>0</v>
      </c>
      <c r="J18" s="108">
        <v>7</v>
      </c>
      <c r="K18" s="108">
        <v>0</v>
      </c>
      <c r="L18" s="108">
        <v>0</v>
      </c>
      <c r="M18" s="108">
        <v>0</v>
      </c>
      <c r="N18" s="108">
        <v>200</v>
      </c>
      <c r="O18" s="152" t="s">
        <v>1238</v>
      </c>
      <c r="P18" s="108">
        <v>4</v>
      </c>
      <c r="Q18" s="108">
        <v>1</v>
      </c>
      <c r="R18" s="108" t="s">
        <v>1194</v>
      </c>
      <c r="S18" s="108">
        <v>0</v>
      </c>
      <c r="T18" s="108">
        <f t="shared" si="0"/>
        <v>2700</v>
      </c>
      <c r="U18" s="108">
        <f t="shared" si="1"/>
        <v>22</v>
      </c>
      <c r="V18" s="108">
        <v>10</v>
      </c>
      <c r="W18" s="108">
        <v>10</v>
      </c>
      <c r="X18" s="108">
        <v>20</v>
      </c>
      <c r="Y18" s="107">
        <v>100</v>
      </c>
      <c r="Z18" s="163">
        <v>200</v>
      </c>
      <c r="AA18" s="107">
        <v>1</v>
      </c>
    </row>
    <row r="19" spans="1:27">
      <c r="B19" s="151">
        <v>8</v>
      </c>
      <c r="C19" s="108" t="s">
        <v>1168</v>
      </c>
      <c r="D19" s="108" t="s">
        <v>1212</v>
      </c>
      <c r="E19" s="108" t="s">
        <v>1247</v>
      </c>
      <c r="F19" s="108">
        <v>1</v>
      </c>
      <c r="G19" s="108">
        <v>0</v>
      </c>
      <c r="H19" s="108" t="s">
        <v>1236</v>
      </c>
      <c r="I19" s="108">
        <v>0</v>
      </c>
      <c r="J19" s="108">
        <v>8</v>
      </c>
      <c r="K19" s="108">
        <v>0</v>
      </c>
      <c r="L19" s="108">
        <v>0</v>
      </c>
      <c r="M19" s="108">
        <v>0</v>
      </c>
      <c r="N19" s="108">
        <v>200</v>
      </c>
      <c r="O19" s="152" t="s">
        <v>1238</v>
      </c>
      <c r="P19" s="108">
        <v>4</v>
      </c>
      <c r="Q19" s="108">
        <v>1</v>
      </c>
      <c r="R19" s="108" t="s">
        <v>1194</v>
      </c>
      <c r="S19" s="108">
        <v>0</v>
      </c>
      <c r="T19" s="108">
        <f t="shared" si="0"/>
        <v>2650</v>
      </c>
      <c r="U19" s="108">
        <f t="shared" si="1"/>
        <v>24</v>
      </c>
      <c r="V19" s="108">
        <v>10</v>
      </c>
      <c r="W19" s="108">
        <v>10</v>
      </c>
      <c r="X19" s="108">
        <v>20</v>
      </c>
      <c r="Y19" s="107">
        <v>100</v>
      </c>
      <c r="Z19" s="163">
        <v>200</v>
      </c>
      <c r="AA19" s="107">
        <v>2</v>
      </c>
    </row>
    <row r="20" spans="1:27">
      <c r="B20" s="151">
        <v>9</v>
      </c>
      <c r="C20" s="108" t="s">
        <v>1168</v>
      </c>
      <c r="D20" s="108" t="s">
        <v>1212</v>
      </c>
      <c r="E20" s="108" t="s">
        <v>1248</v>
      </c>
      <c r="F20" s="108">
        <v>1</v>
      </c>
      <c r="G20" s="108">
        <v>0</v>
      </c>
      <c r="H20" s="108" t="s">
        <v>1236</v>
      </c>
      <c r="I20" s="108">
        <v>0</v>
      </c>
      <c r="J20" s="108">
        <v>9</v>
      </c>
      <c r="K20" s="108">
        <v>0</v>
      </c>
      <c r="L20" s="108">
        <v>0</v>
      </c>
      <c r="M20" s="108">
        <v>0</v>
      </c>
      <c r="N20" s="108">
        <v>200</v>
      </c>
      <c r="O20" s="152" t="s">
        <v>1238</v>
      </c>
      <c r="P20" s="108">
        <v>4</v>
      </c>
      <c r="Q20" s="108">
        <v>1</v>
      </c>
      <c r="R20" s="108" t="s">
        <v>1194</v>
      </c>
      <c r="S20" s="108">
        <v>0</v>
      </c>
      <c r="T20" s="108">
        <f t="shared" si="0"/>
        <v>2600</v>
      </c>
      <c r="U20" s="108">
        <f t="shared" si="1"/>
        <v>26</v>
      </c>
      <c r="V20" s="108">
        <v>10</v>
      </c>
      <c r="W20" s="108">
        <v>10</v>
      </c>
      <c r="X20" s="108">
        <v>20</v>
      </c>
      <c r="Y20" s="107">
        <v>100</v>
      </c>
      <c r="Z20" s="163">
        <v>200</v>
      </c>
      <c r="AA20" s="107">
        <v>3</v>
      </c>
    </row>
    <row r="21" spans="1:27">
      <c r="B21" s="151">
        <v>10</v>
      </c>
      <c r="C21" s="108" t="s">
        <v>1168</v>
      </c>
      <c r="D21" s="108" t="s">
        <v>1212</v>
      </c>
      <c r="E21" s="108" t="s">
        <v>1249</v>
      </c>
      <c r="F21" s="108">
        <v>1</v>
      </c>
      <c r="G21" s="108">
        <v>0</v>
      </c>
      <c r="H21" s="108" t="s">
        <v>1236</v>
      </c>
      <c r="I21" s="108">
        <v>0</v>
      </c>
      <c r="J21" s="108">
        <v>10</v>
      </c>
      <c r="K21" s="108">
        <v>0</v>
      </c>
      <c r="L21" s="108">
        <v>0</v>
      </c>
      <c r="M21" s="108">
        <v>0</v>
      </c>
      <c r="N21" s="108">
        <v>200</v>
      </c>
      <c r="O21" s="152" t="s">
        <v>1238</v>
      </c>
      <c r="P21" s="108">
        <v>4</v>
      </c>
      <c r="Q21" s="108">
        <v>1</v>
      </c>
      <c r="R21" s="108" t="s">
        <v>1194</v>
      </c>
      <c r="S21" s="108">
        <v>0</v>
      </c>
      <c r="T21" s="108">
        <f t="shared" si="0"/>
        <v>2550</v>
      </c>
      <c r="U21" s="108">
        <f t="shared" si="1"/>
        <v>28</v>
      </c>
      <c r="V21" s="108">
        <v>10</v>
      </c>
      <c r="W21" s="108">
        <v>10</v>
      </c>
      <c r="X21" s="108">
        <v>20</v>
      </c>
      <c r="Y21" s="107">
        <v>100</v>
      </c>
      <c r="Z21" s="163">
        <v>200</v>
      </c>
      <c r="AA21" s="107">
        <v>4</v>
      </c>
    </row>
    <row r="22" spans="1:27">
      <c r="B22" s="151">
        <v>11</v>
      </c>
      <c r="C22" s="108" t="s">
        <v>1168</v>
      </c>
      <c r="D22" s="108" t="s">
        <v>1212</v>
      </c>
      <c r="E22" s="108" t="s">
        <v>1250</v>
      </c>
      <c r="F22" s="108">
        <v>1</v>
      </c>
      <c r="G22" s="108">
        <v>0</v>
      </c>
      <c r="H22" s="108" t="s">
        <v>1237</v>
      </c>
      <c r="I22" s="108">
        <v>0</v>
      </c>
      <c r="J22" s="108">
        <v>11</v>
      </c>
      <c r="K22" s="108">
        <v>0</v>
      </c>
      <c r="L22" s="108">
        <v>0</v>
      </c>
      <c r="M22" s="108">
        <v>0</v>
      </c>
      <c r="N22" s="108">
        <v>200</v>
      </c>
      <c r="O22" s="152" t="s">
        <v>1238</v>
      </c>
      <c r="P22" s="108">
        <v>5</v>
      </c>
      <c r="Q22" s="108">
        <v>1</v>
      </c>
      <c r="R22" s="108" t="s">
        <v>1195</v>
      </c>
      <c r="S22" s="108">
        <v>0</v>
      </c>
      <c r="T22" s="108">
        <f t="shared" si="0"/>
        <v>2500</v>
      </c>
      <c r="U22" s="108">
        <f t="shared" si="1"/>
        <v>30</v>
      </c>
      <c r="V22" s="108">
        <v>10</v>
      </c>
      <c r="W22" s="108">
        <v>10</v>
      </c>
      <c r="X22" s="108">
        <v>20</v>
      </c>
      <c r="Y22" s="107">
        <v>100</v>
      </c>
      <c r="Z22" s="163">
        <v>200</v>
      </c>
      <c r="AA22" s="107">
        <v>5</v>
      </c>
    </row>
    <row r="23" spans="1:27">
      <c r="B23" s="151">
        <v>12</v>
      </c>
      <c r="C23" s="108" t="s">
        <v>1168</v>
      </c>
      <c r="D23" s="108" t="s">
        <v>1212</v>
      </c>
      <c r="E23" s="108" t="s">
        <v>1251</v>
      </c>
      <c r="F23" s="108">
        <v>1</v>
      </c>
      <c r="G23" s="108">
        <v>0</v>
      </c>
      <c r="H23" s="108" t="s">
        <v>1237</v>
      </c>
      <c r="I23" s="108">
        <v>0</v>
      </c>
      <c r="J23" s="108">
        <v>12</v>
      </c>
      <c r="K23" s="108">
        <v>0</v>
      </c>
      <c r="L23" s="108">
        <v>0</v>
      </c>
      <c r="M23" s="108">
        <v>0</v>
      </c>
      <c r="N23" s="108">
        <v>200</v>
      </c>
      <c r="O23" s="152" t="s">
        <v>1238</v>
      </c>
      <c r="P23" s="108">
        <v>5</v>
      </c>
      <c r="Q23" s="108">
        <v>1</v>
      </c>
      <c r="R23" s="108" t="s">
        <v>1195</v>
      </c>
      <c r="S23" s="108">
        <v>0</v>
      </c>
      <c r="T23" s="108">
        <f t="shared" si="0"/>
        <v>2450</v>
      </c>
      <c r="U23" s="108">
        <f t="shared" si="1"/>
        <v>32</v>
      </c>
      <c r="V23" s="108">
        <v>10</v>
      </c>
      <c r="W23" s="108">
        <v>10</v>
      </c>
      <c r="X23" s="108">
        <v>20</v>
      </c>
      <c r="Y23" s="107">
        <v>100</v>
      </c>
      <c r="Z23" s="163">
        <v>200</v>
      </c>
      <c r="AA23" s="107">
        <v>6</v>
      </c>
    </row>
    <row r="24" spans="1:27">
      <c r="B24" s="151">
        <v>13</v>
      </c>
      <c r="C24" s="108" t="s">
        <v>1168</v>
      </c>
      <c r="D24" s="108" t="s">
        <v>1212</v>
      </c>
      <c r="E24" s="108" t="s">
        <v>1252</v>
      </c>
      <c r="F24" s="108">
        <v>1</v>
      </c>
      <c r="G24" s="108">
        <v>0</v>
      </c>
      <c r="H24" s="108" t="s">
        <v>1237</v>
      </c>
      <c r="I24" s="108">
        <v>0</v>
      </c>
      <c r="J24" s="108">
        <v>13</v>
      </c>
      <c r="K24" s="108">
        <v>0</v>
      </c>
      <c r="L24" s="108">
        <v>0</v>
      </c>
      <c r="M24" s="108">
        <v>0</v>
      </c>
      <c r="N24" s="108">
        <v>200</v>
      </c>
      <c r="O24" s="152" t="s">
        <v>1238</v>
      </c>
      <c r="P24" s="108">
        <v>5</v>
      </c>
      <c r="Q24" s="108">
        <v>1</v>
      </c>
      <c r="R24" s="108" t="s">
        <v>1195</v>
      </c>
      <c r="S24" s="108">
        <v>0</v>
      </c>
      <c r="T24" s="108">
        <f t="shared" si="0"/>
        <v>2400</v>
      </c>
      <c r="U24" s="108">
        <f t="shared" si="1"/>
        <v>34</v>
      </c>
      <c r="V24" s="108">
        <v>10</v>
      </c>
      <c r="W24" s="108">
        <v>10</v>
      </c>
      <c r="X24" s="108">
        <v>20</v>
      </c>
      <c r="Y24" s="107">
        <v>100</v>
      </c>
      <c r="Z24" s="163">
        <v>200</v>
      </c>
      <c r="AA24" s="107">
        <v>1</v>
      </c>
    </row>
    <row r="25" spans="1:27">
      <c r="B25" s="151">
        <v>14</v>
      </c>
      <c r="C25" s="108" t="s">
        <v>1168</v>
      </c>
      <c r="D25" s="108" t="s">
        <v>1212</v>
      </c>
      <c r="E25" s="108" t="s">
        <v>1253</v>
      </c>
      <c r="F25" s="108">
        <v>1</v>
      </c>
      <c r="G25" s="108">
        <v>0</v>
      </c>
      <c r="H25" s="108" t="s">
        <v>1237</v>
      </c>
      <c r="I25" s="108">
        <v>0</v>
      </c>
      <c r="J25" s="108">
        <v>14</v>
      </c>
      <c r="K25" s="108">
        <v>0</v>
      </c>
      <c r="L25" s="108">
        <v>0</v>
      </c>
      <c r="M25" s="108">
        <v>0</v>
      </c>
      <c r="N25" s="108">
        <v>200</v>
      </c>
      <c r="O25" s="152" t="s">
        <v>1238</v>
      </c>
      <c r="P25" s="108">
        <v>5</v>
      </c>
      <c r="Q25" s="108">
        <v>1</v>
      </c>
      <c r="R25" s="108" t="s">
        <v>1195</v>
      </c>
      <c r="S25" s="108">
        <v>0</v>
      </c>
      <c r="T25" s="108">
        <f t="shared" si="0"/>
        <v>2350</v>
      </c>
      <c r="U25" s="108">
        <f t="shared" si="1"/>
        <v>36</v>
      </c>
      <c r="V25" s="108">
        <v>10</v>
      </c>
      <c r="W25" s="108">
        <v>10</v>
      </c>
      <c r="X25" s="108">
        <v>20</v>
      </c>
      <c r="Y25" s="107">
        <v>100</v>
      </c>
      <c r="Z25" s="163">
        <v>200</v>
      </c>
      <c r="AA25" s="107">
        <v>2</v>
      </c>
    </row>
    <row r="26" spans="1:27">
      <c r="B26" s="151">
        <v>15</v>
      </c>
      <c r="C26" s="108" t="s">
        <v>1168</v>
      </c>
      <c r="D26" s="108" t="s">
        <v>1212</v>
      </c>
      <c r="E26" s="108" t="s">
        <v>1254</v>
      </c>
      <c r="F26" s="108">
        <v>1</v>
      </c>
      <c r="G26" s="108">
        <v>0</v>
      </c>
      <c r="H26" s="108" t="s">
        <v>1237</v>
      </c>
      <c r="I26" s="108">
        <v>0</v>
      </c>
      <c r="J26" s="108">
        <v>15</v>
      </c>
      <c r="K26" s="108">
        <v>0</v>
      </c>
      <c r="L26" s="108">
        <v>0</v>
      </c>
      <c r="M26" s="108">
        <v>0</v>
      </c>
      <c r="N26" s="108">
        <v>200</v>
      </c>
      <c r="O26" s="152" t="s">
        <v>1238</v>
      </c>
      <c r="P26" s="108">
        <v>5</v>
      </c>
      <c r="Q26" s="108">
        <v>1</v>
      </c>
      <c r="R26" s="108" t="s">
        <v>1195</v>
      </c>
      <c r="S26" s="108">
        <v>0</v>
      </c>
      <c r="T26" s="108">
        <f t="shared" si="0"/>
        <v>2300</v>
      </c>
      <c r="U26" s="108">
        <f t="shared" si="1"/>
        <v>38</v>
      </c>
      <c r="V26" s="108">
        <v>10</v>
      </c>
      <c r="W26" s="108">
        <v>10</v>
      </c>
      <c r="X26" s="108">
        <v>20</v>
      </c>
      <c r="Y26" s="107">
        <v>100</v>
      </c>
      <c r="Z26" s="163">
        <v>200</v>
      </c>
      <c r="AA26" s="107">
        <v>3</v>
      </c>
    </row>
    <row r="27" spans="1:27">
      <c r="A27" s="107" t="s">
        <v>1492</v>
      </c>
      <c r="B27" s="148" t="s">
        <v>1179</v>
      </c>
      <c r="C27" s="149" t="s">
        <v>1180</v>
      </c>
      <c r="D27" s="149" t="s">
        <v>1181</v>
      </c>
      <c r="E27" s="149" t="s">
        <v>1182</v>
      </c>
      <c r="F27" s="149" t="s">
        <v>1183</v>
      </c>
      <c r="G27" s="149" t="s">
        <v>1184</v>
      </c>
      <c r="H27" s="149" t="s">
        <v>1234</v>
      </c>
      <c r="I27" s="149" t="s">
        <v>1185</v>
      </c>
      <c r="J27" s="149" t="s">
        <v>1186</v>
      </c>
      <c r="K27" s="149" t="s">
        <v>1187</v>
      </c>
      <c r="L27" s="149" t="s">
        <v>1188</v>
      </c>
      <c r="M27" s="153" t="s">
        <v>1228</v>
      </c>
      <c r="N27" s="153" t="s">
        <v>1229</v>
      </c>
      <c r="O27" s="154" t="s">
        <v>1233</v>
      </c>
      <c r="P27" s="149" t="s">
        <v>1196</v>
      </c>
      <c r="Q27" s="149" t="s">
        <v>1198</v>
      </c>
      <c r="R27" s="153" t="s">
        <v>1192</v>
      </c>
      <c r="S27" s="153" t="s">
        <v>1226</v>
      </c>
      <c r="T27" s="153" t="s">
        <v>1189</v>
      </c>
      <c r="U27" s="153" t="s">
        <v>1199</v>
      </c>
      <c r="V27" s="153" t="s">
        <v>1201</v>
      </c>
      <c r="W27" s="153" t="s">
        <v>1202</v>
      </c>
      <c r="X27" s="164" t="s">
        <v>1223</v>
      </c>
      <c r="Y27" s="165" t="s">
        <v>1782</v>
      </c>
      <c r="Z27" s="165" t="s">
        <v>1783</v>
      </c>
      <c r="AA27" s="165" t="s">
        <v>1780</v>
      </c>
    </row>
    <row r="28" spans="1:27">
      <c r="B28" s="151">
        <v>100</v>
      </c>
      <c r="C28" s="108" t="s">
        <v>1168</v>
      </c>
      <c r="D28" s="108" t="s">
        <v>1213</v>
      </c>
      <c r="E28" s="108" t="s">
        <v>1255</v>
      </c>
      <c r="F28" s="108">
        <v>1</v>
      </c>
      <c r="G28" s="108">
        <v>0</v>
      </c>
      <c r="H28" s="108" t="s">
        <v>1235</v>
      </c>
      <c r="I28" s="108">
        <v>0</v>
      </c>
      <c r="J28" s="108">
        <v>16</v>
      </c>
      <c r="K28" s="108">
        <v>0</v>
      </c>
      <c r="L28" s="108">
        <v>0</v>
      </c>
      <c r="M28" s="108">
        <v>100</v>
      </c>
      <c r="N28" s="108">
        <v>0</v>
      </c>
      <c r="O28" s="152" t="s">
        <v>1238</v>
      </c>
      <c r="P28" s="108">
        <v>1</v>
      </c>
      <c r="Q28" s="108">
        <v>1</v>
      </c>
      <c r="R28" s="108" t="s">
        <v>1193</v>
      </c>
      <c r="S28" s="108">
        <v>0</v>
      </c>
      <c r="T28" s="108">
        <v>2500</v>
      </c>
      <c r="U28" s="108">
        <v>25</v>
      </c>
      <c r="V28" s="108">
        <v>0</v>
      </c>
      <c r="W28" s="108">
        <v>0</v>
      </c>
      <c r="X28" s="108">
        <v>20</v>
      </c>
      <c r="Y28" s="107">
        <v>300</v>
      </c>
      <c r="Z28" s="107">
        <v>0</v>
      </c>
      <c r="AA28" s="107">
        <v>1</v>
      </c>
    </row>
    <row r="29" spans="1:27">
      <c r="B29" s="151">
        <v>101</v>
      </c>
      <c r="C29" s="108" t="s">
        <v>1168</v>
      </c>
      <c r="D29" s="108" t="s">
        <v>1213</v>
      </c>
      <c r="E29" s="108" t="s">
        <v>1256</v>
      </c>
      <c r="F29" s="108">
        <v>1</v>
      </c>
      <c r="G29" s="108">
        <v>0</v>
      </c>
      <c r="H29" s="108" t="s">
        <v>1235</v>
      </c>
      <c r="I29" s="108">
        <v>0</v>
      </c>
      <c r="J29" s="108">
        <v>17</v>
      </c>
      <c r="K29" s="108">
        <v>0</v>
      </c>
      <c r="L29" s="108">
        <v>0</v>
      </c>
      <c r="M29" s="108">
        <v>200</v>
      </c>
      <c r="N29" s="108">
        <v>0</v>
      </c>
      <c r="O29" s="152" t="s">
        <v>1238</v>
      </c>
      <c r="P29" s="108">
        <v>2</v>
      </c>
      <c r="Q29" s="108">
        <v>1</v>
      </c>
      <c r="R29" s="108" t="s">
        <v>1193</v>
      </c>
      <c r="S29" s="108">
        <v>0</v>
      </c>
      <c r="T29" s="108">
        <f>T28-40</f>
        <v>2460</v>
      </c>
      <c r="U29" s="108">
        <f>U28+3</f>
        <v>28</v>
      </c>
      <c r="V29" s="108">
        <v>10</v>
      </c>
      <c r="W29" s="108">
        <v>10</v>
      </c>
      <c r="X29" s="108">
        <v>20</v>
      </c>
      <c r="Y29" s="107">
        <v>301</v>
      </c>
      <c r="Z29" s="107">
        <v>400</v>
      </c>
      <c r="AA29" s="107">
        <v>2</v>
      </c>
    </row>
    <row r="30" spans="1:27">
      <c r="B30" s="151">
        <v>102</v>
      </c>
      <c r="C30" s="108" t="s">
        <v>1168</v>
      </c>
      <c r="D30" s="108" t="s">
        <v>1213</v>
      </c>
      <c r="E30" s="108" t="s">
        <v>1257</v>
      </c>
      <c r="F30" s="108">
        <v>1</v>
      </c>
      <c r="G30" s="108">
        <v>0</v>
      </c>
      <c r="H30" s="108" t="s">
        <v>1235</v>
      </c>
      <c r="I30" s="108">
        <v>0</v>
      </c>
      <c r="J30" s="108">
        <v>18</v>
      </c>
      <c r="K30" s="108">
        <v>0</v>
      </c>
      <c r="L30" s="108">
        <v>0</v>
      </c>
      <c r="M30" s="108">
        <v>200</v>
      </c>
      <c r="N30" s="108">
        <v>0</v>
      </c>
      <c r="O30" s="152" t="s">
        <v>1238</v>
      </c>
      <c r="P30" s="108">
        <v>2</v>
      </c>
      <c r="Q30" s="108">
        <v>1</v>
      </c>
      <c r="R30" s="108" t="s">
        <v>1193</v>
      </c>
      <c r="S30" s="108">
        <v>0</v>
      </c>
      <c r="T30" s="108">
        <f t="shared" ref="T30:T42" si="2">T29-40</f>
        <v>2420</v>
      </c>
      <c r="U30" s="108">
        <f t="shared" ref="U30:U42" si="3">U29+3</f>
        <v>31</v>
      </c>
      <c r="V30" s="108">
        <v>10</v>
      </c>
      <c r="W30" s="108">
        <v>10</v>
      </c>
      <c r="X30" s="108">
        <v>20</v>
      </c>
      <c r="Y30" s="107">
        <v>302</v>
      </c>
      <c r="Z30" s="107">
        <v>401</v>
      </c>
      <c r="AA30" s="107">
        <v>3</v>
      </c>
    </row>
    <row r="31" spans="1:27">
      <c r="B31" s="151">
        <v>103</v>
      </c>
      <c r="C31" s="108" t="s">
        <v>1168</v>
      </c>
      <c r="D31" s="108" t="s">
        <v>1213</v>
      </c>
      <c r="E31" s="108" t="s">
        <v>1258</v>
      </c>
      <c r="F31" s="108">
        <v>1</v>
      </c>
      <c r="G31" s="108">
        <v>0</v>
      </c>
      <c r="H31" s="108" t="s">
        <v>1235</v>
      </c>
      <c r="I31" s="108">
        <v>0</v>
      </c>
      <c r="J31" s="108">
        <v>19</v>
      </c>
      <c r="K31" s="108">
        <v>0</v>
      </c>
      <c r="L31" s="108">
        <v>0</v>
      </c>
      <c r="M31" s="108">
        <v>200</v>
      </c>
      <c r="N31" s="108">
        <v>0</v>
      </c>
      <c r="O31" s="152" t="s">
        <v>1238</v>
      </c>
      <c r="P31" s="108">
        <v>3</v>
      </c>
      <c r="Q31" s="108">
        <v>1</v>
      </c>
      <c r="R31" s="108" t="s">
        <v>1193</v>
      </c>
      <c r="S31" s="108">
        <v>0</v>
      </c>
      <c r="T31" s="108">
        <f t="shared" si="2"/>
        <v>2380</v>
      </c>
      <c r="U31" s="108">
        <f t="shared" si="3"/>
        <v>34</v>
      </c>
      <c r="V31" s="108">
        <v>10</v>
      </c>
      <c r="W31" s="108">
        <v>10</v>
      </c>
      <c r="X31" s="108">
        <v>20</v>
      </c>
      <c r="Y31" s="107">
        <v>300</v>
      </c>
      <c r="Z31" s="107">
        <v>402</v>
      </c>
      <c r="AA31" s="107">
        <v>4</v>
      </c>
    </row>
    <row r="32" spans="1:27">
      <c r="B32" s="151">
        <v>104</v>
      </c>
      <c r="C32" s="108" t="s">
        <v>1168</v>
      </c>
      <c r="D32" s="108" t="s">
        <v>1213</v>
      </c>
      <c r="E32" s="108" t="s">
        <v>1259</v>
      </c>
      <c r="F32" s="108">
        <v>1</v>
      </c>
      <c r="G32" s="108">
        <v>0</v>
      </c>
      <c r="H32" s="108" t="s">
        <v>1235</v>
      </c>
      <c r="I32" s="108">
        <v>0</v>
      </c>
      <c r="J32" s="108">
        <v>20</v>
      </c>
      <c r="K32" s="108">
        <v>0</v>
      </c>
      <c r="L32" s="108">
        <v>0</v>
      </c>
      <c r="M32" s="108">
        <v>200</v>
      </c>
      <c r="N32" s="108">
        <v>0</v>
      </c>
      <c r="O32" s="152" t="s">
        <v>1238</v>
      </c>
      <c r="P32" s="108">
        <v>3</v>
      </c>
      <c r="Q32" s="108">
        <v>1</v>
      </c>
      <c r="R32" s="108" t="s">
        <v>1193</v>
      </c>
      <c r="S32" s="108">
        <v>0</v>
      </c>
      <c r="T32" s="108">
        <f t="shared" si="2"/>
        <v>2340</v>
      </c>
      <c r="U32" s="108">
        <f t="shared" si="3"/>
        <v>37</v>
      </c>
      <c r="V32" s="108">
        <v>10</v>
      </c>
      <c r="W32" s="108">
        <v>10</v>
      </c>
      <c r="X32" s="108">
        <v>20</v>
      </c>
      <c r="Y32" s="107">
        <v>301</v>
      </c>
      <c r="Z32" s="107">
        <v>400</v>
      </c>
      <c r="AA32" s="107">
        <v>5</v>
      </c>
    </row>
    <row r="33" spans="1:27">
      <c r="B33" s="151">
        <v>105</v>
      </c>
      <c r="C33" s="108" t="s">
        <v>1168</v>
      </c>
      <c r="D33" s="108" t="s">
        <v>1213</v>
      </c>
      <c r="E33" s="108" t="s">
        <v>1260</v>
      </c>
      <c r="F33" s="108">
        <v>1</v>
      </c>
      <c r="G33" s="108">
        <v>0</v>
      </c>
      <c r="H33" s="108" t="s">
        <v>1236</v>
      </c>
      <c r="I33" s="108">
        <v>0</v>
      </c>
      <c r="J33" s="108">
        <v>21</v>
      </c>
      <c r="K33" s="108">
        <v>0</v>
      </c>
      <c r="L33" s="108">
        <v>0</v>
      </c>
      <c r="M33" s="108">
        <v>200</v>
      </c>
      <c r="N33" s="108">
        <v>0</v>
      </c>
      <c r="O33" s="152" t="s">
        <v>1238</v>
      </c>
      <c r="P33" s="108">
        <v>3</v>
      </c>
      <c r="Q33" s="108">
        <v>1</v>
      </c>
      <c r="R33" s="108" t="s">
        <v>1194</v>
      </c>
      <c r="S33" s="108">
        <v>0</v>
      </c>
      <c r="T33" s="108">
        <f t="shared" si="2"/>
        <v>2300</v>
      </c>
      <c r="U33" s="108">
        <f t="shared" si="3"/>
        <v>40</v>
      </c>
      <c r="V33" s="108">
        <v>10</v>
      </c>
      <c r="W33" s="108">
        <v>10</v>
      </c>
      <c r="X33" s="108">
        <v>20</v>
      </c>
      <c r="Y33" s="107">
        <v>302</v>
      </c>
      <c r="Z33" s="107">
        <v>401</v>
      </c>
      <c r="AA33" s="107">
        <v>6</v>
      </c>
    </row>
    <row r="34" spans="1:27">
      <c r="B34" s="151">
        <v>106</v>
      </c>
      <c r="C34" s="108" t="s">
        <v>1168</v>
      </c>
      <c r="D34" s="108" t="s">
        <v>1213</v>
      </c>
      <c r="E34" s="108" t="s">
        <v>1261</v>
      </c>
      <c r="F34" s="108">
        <v>1</v>
      </c>
      <c r="G34" s="108">
        <v>0</v>
      </c>
      <c r="H34" s="108" t="s">
        <v>1236</v>
      </c>
      <c r="I34" s="108">
        <v>0</v>
      </c>
      <c r="J34" s="108">
        <v>22</v>
      </c>
      <c r="K34" s="108">
        <v>0</v>
      </c>
      <c r="L34" s="108">
        <v>0</v>
      </c>
      <c r="M34" s="108">
        <v>200</v>
      </c>
      <c r="N34" s="108">
        <v>0</v>
      </c>
      <c r="O34" s="152" t="s">
        <v>1238</v>
      </c>
      <c r="P34" s="108">
        <v>4</v>
      </c>
      <c r="Q34" s="108">
        <v>1</v>
      </c>
      <c r="R34" s="108" t="s">
        <v>1194</v>
      </c>
      <c r="S34" s="108">
        <v>0</v>
      </c>
      <c r="T34" s="108">
        <f t="shared" si="2"/>
        <v>2260</v>
      </c>
      <c r="U34" s="108">
        <f t="shared" si="3"/>
        <v>43</v>
      </c>
      <c r="V34" s="108">
        <v>10</v>
      </c>
      <c r="W34" s="108">
        <v>10</v>
      </c>
      <c r="X34" s="108">
        <v>20</v>
      </c>
      <c r="Y34" s="107">
        <v>300</v>
      </c>
      <c r="Z34" s="107">
        <v>402</v>
      </c>
      <c r="AA34" s="107">
        <v>1</v>
      </c>
    </row>
    <row r="35" spans="1:27">
      <c r="B35" s="151">
        <v>107</v>
      </c>
      <c r="C35" s="108" t="s">
        <v>1168</v>
      </c>
      <c r="D35" s="108" t="s">
        <v>1213</v>
      </c>
      <c r="E35" s="108" t="s">
        <v>1262</v>
      </c>
      <c r="F35" s="108">
        <v>1</v>
      </c>
      <c r="G35" s="108">
        <v>0</v>
      </c>
      <c r="H35" s="108" t="s">
        <v>1236</v>
      </c>
      <c r="I35" s="108">
        <v>0</v>
      </c>
      <c r="J35" s="108">
        <v>23</v>
      </c>
      <c r="K35" s="108">
        <v>0</v>
      </c>
      <c r="L35" s="108">
        <v>0</v>
      </c>
      <c r="M35" s="108">
        <v>200</v>
      </c>
      <c r="N35" s="108">
        <v>0</v>
      </c>
      <c r="O35" s="152" t="s">
        <v>1238</v>
      </c>
      <c r="P35" s="108">
        <v>4</v>
      </c>
      <c r="Q35" s="108">
        <v>1</v>
      </c>
      <c r="R35" s="108" t="s">
        <v>1194</v>
      </c>
      <c r="S35" s="108">
        <v>0</v>
      </c>
      <c r="T35" s="108">
        <f t="shared" si="2"/>
        <v>2220</v>
      </c>
      <c r="U35" s="108">
        <f t="shared" si="3"/>
        <v>46</v>
      </c>
      <c r="V35" s="108">
        <v>10</v>
      </c>
      <c r="W35" s="108">
        <v>10</v>
      </c>
      <c r="X35" s="108">
        <v>20</v>
      </c>
      <c r="Y35" s="107">
        <v>301</v>
      </c>
      <c r="Z35" s="107">
        <v>400</v>
      </c>
      <c r="AA35" s="107">
        <v>2</v>
      </c>
    </row>
    <row r="36" spans="1:27">
      <c r="B36" s="151">
        <v>108</v>
      </c>
      <c r="C36" s="108" t="s">
        <v>1168</v>
      </c>
      <c r="D36" s="108" t="s">
        <v>1213</v>
      </c>
      <c r="E36" s="108" t="s">
        <v>1263</v>
      </c>
      <c r="F36" s="108">
        <v>1</v>
      </c>
      <c r="G36" s="108">
        <v>0</v>
      </c>
      <c r="H36" s="108" t="s">
        <v>1236</v>
      </c>
      <c r="I36" s="108">
        <v>0</v>
      </c>
      <c r="J36" s="108">
        <v>24</v>
      </c>
      <c r="K36" s="108">
        <v>0</v>
      </c>
      <c r="L36" s="108">
        <v>0</v>
      </c>
      <c r="M36" s="108">
        <v>200</v>
      </c>
      <c r="N36" s="108">
        <v>0</v>
      </c>
      <c r="O36" s="152" t="s">
        <v>1238</v>
      </c>
      <c r="P36" s="108">
        <v>4</v>
      </c>
      <c r="Q36" s="108">
        <v>1</v>
      </c>
      <c r="R36" s="108" t="s">
        <v>1194</v>
      </c>
      <c r="S36" s="108">
        <v>0</v>
      </c>
      <c r="T36" s="108">
        <f t="shared" si="2"/>
        <v>2180</v>
      </c>
      <c r="U36" s="108">
        <f t="shared" si="3"/>
        <v>49</v>
      </c>
      <c r="V36" s="108">
        <v>10</v>
      </c>
      <c r="W36" s="108">
        <v>10</v>
      </c>
      <c r="X36" s="108">
        <v>20</v>
      </c>
      <c r="Y36" s="107">
        <v>302</v>
      </c>
      <c r="Z36" s="107">
        <v>401</v>
      </c>
      <c r="AA36" s="107">
        <v>3</v>
      </c>
    </row>
    <row r="37" spans="1:27">
      <c r="B37" s="151">
        <v>109</v>
      </c>
      <c r="C37" s="108" t="s">
        <v>1168</v>
      </c>
      <c r="D37" s="108" t="s">
        <v>1213</v>
      </c>
      <c r="E37" s="108" t="s">
        <v>1264</v>
      </c>
      <c r="F37" s="108">
        <v>1</v>
      </c>
      <c r="G37" s="108">
        <v>0</v>
      </c>
      <c r="H37" s="108" t="s">
        <v>1236</v>
      </c>
      <c r="I37" s="108">
        <v>0</v>
      </c>
      <c r="J37" s="108">
        <v>25</v>
      </c>
      <c r="K37" s="108">
        <v>0</v>
      </c>
      <c r="L37" s="108">
        <v>0</v>
      </c>
      <c r="M37" s="108">
        <v>200</v>
      </c>
      <c r="N37" s="108">
        <v>0</v>
      </c>
      <c r="O37" s="152" t="s">
        <v>1238</v>
      </c>
      <c r="P37" s="108">
        <v>4</v>
      </c>
      <c r="Q37" s="108">
        <v>1</v>
      </c>
      <c r="R37" s="108" t="s">
        <v>1194</v>
      </c>
      <c r="S37" s="108">
        <v>0</v>
      </c>
      <c r="T37" s="108">
        <f t="shared" si="2"/>
        <v>2140</v>
      </c>
      <c r="U37" s="108">
        <f t="shared" si="3"/>
        <v>52</v>
      </c>
      <c r="V37" s="108">
        <v>10</v>
      </c>
      <c r="W37" s="108">
        <v>10</v>
      </c>
      <c r="X37" s="108">
        <v>20</v>
      </c>
      <c r="Y37" s="107">
        <v>300</v>
      </c>
      <c r="Z37" s="107">
        <v>402</v>
      </c>
      <c r="AA37" s="107">
        <v>4</v>
      </c>
    </row>
    <row r="38" spans="1:27">
      <c r="B38" s="151">
        <v>110</v>
      </c>
      <c r="C38" s="108" t="s">
        <v>1168</v>
      </c>
      <c r="D38" s="108" t="s">
        <v>1213</v>
      </c>
      <c r="E38" s="108" t="s">
        <v>1265</v>
      </c>
      <c r="F38" s="108">
        <v>1</v>
      </c>
      <c r="G38" s="108">
        <v>0</v>
      </c>
      <c r="H38" s="108" t="s">
        <v>1237</v>
      </c>
      <c r="I38" s="108">
        <v>0</v>
      </c>
      <c r="J38" s="108">
        <v>26</v>
      </c>
      <c r="K38" s="108">
        <v>0</v>
      </c>
      <c r="L38" s="108">
        <v>0</v>
      </c>
      <c r="M38" s="108">
        <v>200</v>
      </c>
      <c r="N38" s="108">
        <v>0</v>
      </c>
      <c r="O38" s="152" t="s">
        <v>1238</v>
      </c>
      <c r="P38" s="108">
        <v>5</v>
      </c>
      <c r="Q38" s="108">
        <v>1</v>
      </c>
      <c r="R38" s="108" t="s">
        <v>1195</v>
      </c>
      <c r="S38" s="108">
        <v>0</v>
      </c>
      <c r="T38" s="108">
        <f t="shared" si="2"/>
        <v>2100</v>
      </c>
      <c r="U38" s="108">
        <f t="shared" si="3"/>
        <v>55</v>
      </c>
      <c r="V38" s="108">
        <v>10</v>
      </c>
      <c r="W38" s="108">
        <v>10</v>
      </c>
      <c r="X38" s="108">
        <v>20</v>
      </c>
      <c r="Y38" s="107">
        <v>301</v>
      </c>
      <c r="Z38" s="107">
        <v>400</v>
      </c>
      <c r="AA38" s="107">
        <v>5</v>
      </c>
    </row>
    <row r="39" spans="1:27">
      <c r="B39" s="151">
        <v>111</v>
      </c>
      <c r="C39" s="108" t="s">
        <v>1168</v>
      </c>
      <c r="D39" s="108" t="s">
        <v>1213</v>
      </c>
      <c r="E39" s="108" t="s">
        <v>1266</v>
      </c>
      <c r="F39" s="108">
        <v>1</v>
      </c>
      <c r="G39" s="108">
        <v>0</v>
      </c>
      <c r="H39" s="108" t="s">
        <v>1237</v>
      </c>
      <c r="I39" s="108">
        <v>0</v>
      </c>
      <c r="J39" s="108">
        <v>27</v>
      </c>
      <c r="K39" s="108">
        <v>0</v>
      </c>
      <c r="L39" s="108">
        <v>0</v>
      </c>
      <c r="M39" s="108">
        <v>200</v>
      </c>
      <c r="N39" s="108">
        <v>0</v>
      </c>
      <c r="O39" s="152" t="s">
        <v>1238</v>
      </c>
      <c r="P39" s="108">
        <v>5</v>
      </c>
      <c r="Q39" s="108">
        <v>1</v>
      </c>
      <c r="R39" s="108" t="s">
        <v>1195</v>
      </c>
      <c r="S39" s="108">
        <v>0</v>
      </c>
      <c r="T39" s="108">
        <f t="shared" si="2"/>
        <v>2060</v>
      </c>
      <c r="U39" s="108">
        <f t="shared" si="3"/>
        <v>58</v>
      </c>
      <c r="V39" s="108">
        <v>10</v>
      </c>
      <c r="W39" s="108">
        <v>10</v>
      </c>
      <c r="X39" s="108">
        <v>20</v>
      </c>
      <c r="Y39" s="107">
        <v>302</v>
      </c>
      <c r="Z39" s="107">
        <v>401</v>
      </c>
      <c r="AA39" s="107">
        <v>6</v>
      </c>
    </row>
    <row r="40" spans="1:27">
      <c r="B40" s="151">
        <v>112</v>
      </c>
      <c r="C40" s="108" t="s">
        <v>1168</v>
      </c>
      <c r="D40" s="108" t="s">
        <v>1213</v>
      </c>
      <c r="E40" s="108" t="s">
        <v>1267</v>
      </c>
      <c r="F40" s="108">
        <v>1</v>
      </c>
      <c r="G40" s="108">
        <v>0</v>
      </c>
      <c r="H40" s="108" t="s">
        <v>1237</v>
      </c>
      <c r="I40" s="108">
        <v>0</v>
      </c>
      <c r="J40" s="108">
        <v>28</v>
      </c>
      <c r="K40" s="108">
        <v>0</v>
      </c>
      <c r="L40" s="108">
        <v>0</v>
      </c>
      <c r="M40" s="108">
        <v>200</v>
      </c>
      <c r="N40" s="108">
        <v>0</v>
      </c>
      <c r="O40" s="152" t="s">
        <v>1238</v>
      </c>
      <c r="P40" s="108">
        <v>5</v>
      </c>
      <c r="Q40" s="108">
        <v>1</v>
      </c>
      <c r="R40" s="108" t="s">
        <v>1195</v>
      </c>
      <c r="S40" s="108">
        <v>0</v>
      </c>
      <c r="T40" s="108">
        <f t="shared" si="2"/>
        <v>2020</v>
      </c>
      <c r="U40" s="108">
        <f t="shared" si="3"/>
        <v>61</v>
      </c>
      <c r="V40" s="108">
        <v>10</v>
      </c>
      <c r="W40" s="108">
        <v>10</v>
      </c>
      <c r="X40" s="108">
        <v>20</v>
      </c>
      <c r="Y40" s="107">
        <v>300</v>
      </c>
      <c r="Z40" s="107">
        <v>402</v>
      </c>
      <c r="AA40" s="107">
        <v>1</v>
      </c>
    </row>
    <row r="41" spans="1:27">
      <c r="B41" s="151">
        <v>113</v>
      </c>
      <c r="C41" s="108" t="s">
        <v>1168</v>
      </c>
      <c r="D41" s="108" t="s">
        <v>1213</v>
      </c>
      <c r="E41" s="108" t="s">
        <v>1268</v>
      </c>
      <c r="F41" s="108">
        <v>1</v>
      </c>
      <c r="G41" s="108">
        <v>0</v>
      </c>
      <c r="H41" s="108" t="s">
        <v>1237</v>
      </c>
      <c r="I41" s="108">
        <v>0</v>
      </c>
      <c r="J41" s="108">
        <v>29</v>
      </c>
      <c r="K41" s="108">
        <v>0</v>
      </c>
      <c r="L41" s="108">
        <v>0</v>
      </c>
      <c r="M41" s="108">
        <v>200</v>
      </c>
      <c r="N41" s="108">
        <v>0</v>
      </c>
      <c r="O41" s="152" t="s">
        <v>1238</v>
      </c>
      <c r="P41" s="108">
        <v>5</v>
      </c>
      <c r="Q41" s="108">
        <v>1</v>
      </c>
      <c r="R41" s="108" t="s">
        <v>1195</v>
      </c>
      <c r="S41" s="108">
        <v>0</v>
      </c>
      <c r="T41" s="108">
        <f t="shared" si="2"/>
        <v>1980</v>
      </c>
      <c r="U41" s="108">
        <f t="shared" si="3"/>
        <v>64</v>
      </c>
      <c r="V41" s="108">
        <v>10</v>
      </c>
      <c r="W41" s="108">
        <v>10</v>
      </c>
      <c r="X41" s="108">
        <v>20</v>
      </c>
      <c r="Y41" s="107">
        <v>301</v>
      </c>
      <c r="Z41" s="107">
        <v>400</v>
      </c>
      <c r="AA41" s="107">
        <v>2</v>
      </c>
    </row>
    <row r="42" spans="1:27">
      <c r="B42" s="151">
        <v>114</v>
      </c>
      <c r="C42" s="108" t="s">
        <v>1168</v>
      </c>
      <c r="D42" s="108" t="s">
        <v>1213</v>
      </c>
      <c r="E42" s="108" t="s">
        <v>1269</v>
      </c>
      <c r="F42" s="108">
        <v>1</v>
      </c>
      <c r="G42" s="108">
        <v>0</v>
      </c>
      <c r="H42" s="108" t="s">
        <v>1237</v>
      </c>
      <c r="I42" s="108">
        <v>0</v>
      </c>
      <c r="J42" s="108">
        <v>30</v>
      </c>
      <c r="K42" s="108">
        <v>0</v>
      </c>
      <c r="L42" s="108">
        <v>0</v>
      </c>
      <c r="M42" s="108">
        <v>200</v>
      </c>
      <c r="N42" s="108">
        <v>0</v>
      </c>
      <c r="O42" s="152" t="s">
        <v>1238</v>
      </c>
      <c r="P42" s="108">
        <v>5</v>
      </c>
      <c r="Q42" s="108">
        <v>1</v>
      </c>
      <c r="R42" s="108" t="s">
        <v>1195</v>
      </c>
      <c r="S42" s="108">
        <v>0</v>
      </c>
      <c r="T42" s="108">
        <f t="shared" si="2"/>
        <v>1940</v>
      </c>
      <c r="U42" s="108">
        <f t="shared" si="3"/>
        <v>67</v>
      </c>
      <c r="V42" s="108">
        <v>10</v>
      </c>
      <c r="W42" s="108">
        <v>10</v>
      </c>
      <c r="X42" s="108">
        <v>20</v>
      </c>
      <c r="Y42" s="107">
        <v>302</v>
      </c>
      <c r="Z42" s="107">
        <v>401</v>
      </c>
      <c r="AA42" s="107">
        <v>3</v>
      </c>
    </row>
    <row r="43" spans="1:27">
      <c r="A43" s="107" t="s">
        <v>1492</v>
      </c>
      <c r="B43" s="148" t="s">
        <v>1179</v>
      </c>
      <c r="C43" s="149" t="s">
        <v>1180</v>
      </c>
      <c r="D43" s="149" t="s">
        <v>1181</v>
      </c>
      <c r="E43" s="149" t="s">
        <v>1182</v>
      </c>
      <c r="F43" s="149" t="s">
        <v>1183</v>
      </c>
      <c r="G43" s="149" t="s">
        <v>1184</v>
      </c>
      <c r="H43" s="149" t="s">
        <v>1234</v>
      </c>
      <c r="I43" s="149" t="s">
        <v>1185</v>
      </c>
      <c r="J43" s="149" t="s">
        <v>1186</v>
      </c>
      <c r="K43" s="149" t="s">
        <v>1187</v>
      </c>
      <c r="L43" s="149" t="s">
        <v>1188</v>
      </c>
      <c r="M43" s="153" t="s">
        <v>1228</v>
      </c>
      <c r="N43" s="153" t="s">
        <v>1229</v>
      </c>
      <c r="O43" s="154" t="s">
        <v>1233</v>
      </c>
      <c r="P43" s="149" t="s">
        <v>1196</v>
      </c>
      <c r="Q43" s="149" t="s">
        <v>1198</v>
      </c>
      <c r="R43" s="153" t="s">
        <v>1192</v>
      </c>
      <c r="S43" s="153" t="s">
        <v>1226</v>
      </c>
      <c r="T43" s="153" t="s">
        <v>1189</v>
      </c>
      <c r="U43" s="153" t="s">
        <v>1199</v>
      </c>
      <c r="V43" s="153" t="s">
        <v>1201</v>
      </c>
      <c r="W43" s="153" t="s">
        <v>1202</v>
      </c>
      <c r="X43" s="153" t="s">
        <v>1223</v>
      </c>
      <c r="Y43" s="165" t="s">
        <v>1782</v>
      </c>
      <c r="Z43" s="165" t="s">
        <v>1783</v>
      </c>
      <c r="AA43" s="165" t="s">
        <v>1780</v>
      </c>
    </row>
    <row r="44" spans="1:27">
      <c r="B44" s="151">
        <v>200</v>
      </c>
      <c r="C44" s="108" t="s">
        <v>1168</v>
      </c>
      <c r="D44" s="108" t="s">
        <v>1167</v>
      </c>
      <c r="E44" s="108" t="s">
        <v>1270</v>
      </c>
      <c r="F44" s="108">
        <v>1</v>
      </c>
      <c r="G44" s="108">
        <v>0</v>
      </c>
      <c r="H44" s="108" t="s">
        <v>1235</v>
      </c>
      <c r="I44" s="108">
        <v>0</v>
      </c>
      <c r="J44" s="108">
        <v>31</v>
      </c>
      <c r="K44" s="108">
        <v>0</v>
      </c>
      <c r="L44" s="108">
        <v>0</v>
      </c>
      <c r="M44" s="108">
        <v>0</v>
      </c>
      <c r="N44" s="108">
        <v>100</v>
      </c>
      <c r="O44" s="152" t="s">
        <v>1238</v>
      </c>
      <c r="P44" s="108">
        <v>1</v>
      </c>
      <c r="Q44" s="108">
        <v>1</v>
      </c>
      <c r="R44" s="108" t="s">
        <v>1193</v>
      </c>
      <c r="S44" s="108">
        <v>0</v>
      </c>
      <c r="T44" s="108">
        <v>2000</v>
      </c>
      <c r="U44" s="108">
        <v>50</v>
      </c>
      <c r="V44" s="108">
        <v>0</v>
      </c>
      <c r="W44" s="108">
        <v>0</v>
      </c>
      <c r="X44" s="108">
        <v>20</v>
      </c>
      <c r="Y44" s="107">
        <v>500</v>
      </c>
      <c r="Z44" s="107">
        <v>0</v>
      </c>
      <c r="AA44" s="107">
        <v>1</v>
      </c>
    </row>
    <row r="45" spans="1:27">
      <c r="B45" s="151">
        <v>201</v>
      </c>
      <c r="C45" s="108" t="s">
        <v>1168</v>
      </c>
      <c r="D45" s="108" t="s">
        <v>1167</v>
      </c>
      <c r="E45" s="108" t="s">
        <v>1271</v>
      </c>
      <c r="F45" s="108">
        <v>1</v>
      </c>
      <c r="G45" s="108">
        <v>0</v>
      </c>
      <c r="H45" s="108" t="s">
        <v>1235</v>
      </c>
      <c r="I45" s="108">
        <v>0</v>
      </c>
      <c r="J45" s="108">
        <v>32</v>
      </c>
      <c r="K45" s="108">
        <v>0</v>
      </c>
      <c r="L45" s="108">
        <v>0</v>
      </c>
      <c r="M45" s="108">
        <v>0</v>
      </c>
      <c r="N45" s="108">
        <v>200</v>
      </c>
      <c r="O45" s="152" t="s">
        <v>1238</v>
      </c>
      <c r="P45" s="108">
        <v>2</v>
      </c>
      <c r="Q45" s="108">
        <v>1</v>
      </c>
      <c r="R45" s="108" t="s">
        <v>1193</v>
      </c>
      <c r="S45" s="108">
        <v>0</v>
      </c>
      <c r="T45" s="108">
        <f>T44-30</f>
        <v>1970</v>
      </c>
      <c r="U45" s="108">
        <f>U44+5</f>
        <v>55</v>
      </c>
      <c r="V45" s="108">
        <v>10</v>
      </c>
      <c r="W45" s="108">
        <v>10</v>
      </c>
      <c r="X45" s="108">
        <v>20</v>
      </c>
      <c r="Y45" s="107">
        <v>501</v>
      </c>
      <c r="Z45" s="107">
        <v>600</v>
      </c>
      <c r="AA45" s="107">
        <v>2</v>
      </c>
    </row>
    <row r="46" spans="1:27">
      <c r="B46" s="151">
        <v>202</v>
      </c>
      <c r="C46" s="108" t="s">
        <v>1168</v>
      </c>
      <c r="D46" s="108" t="s">
        <v>1167</v>
      </c>
      <c r="E46" s="108" t="s">
        <v>1272</v>
      </c>
      <c r="F46" s="108">
        <v>1</v>
      </c>
      <c r="G46" s="108">
        <v>0</v>
      </c>
      <c r="H46" s="108" t="s">
        <v>1235</v>
      </c>
      <c r="I46" s="108">
        <v>0</v>
      </c>
      <c r="J46" s="108">
        <v>33</v>
      </c>
      <c r="K46" s="108">
        <v>0</v>
      </c>
      <c r="L46" s="108">
        <v>0</v>
      </c>
      <c r="M46" s="108">
        <v>0</v>
      </c>
      <c r="N46" s="108">
        <v>200</v>
      </c>
      <c r="O46" s="152" t="s">
        <v>1238</v>
      </c>
      <c r="P46" s="108">
        <v>2</v>
      </c>
      <c r="Q46" s="108">
        <v>1</v>
      </c>
      <c r="R46" s="108" t="s">
        <v>1193</v>
      </c>
      <c r="S46" s="108">
        <v>0</v>
      </c>
      <c r="T46" s="108">
        <f t="shared" ref="T46:T58" si="4">T45-30</f>
        <v>1940</v>
      </c>
      <c r="U46" s="108">
        <f t="shared" ref="U46:U58" si="5">U45+5</f>
        <v>60</v>
      </c>
      <c r="V46" s="108">
        <v>10</v>
      </c>
      <c r="W46" s="108">
        <v>10</v>
      </c>
      <c r="X46" s="108">
        <v>20</v>
      </c>
      <c r="Y46" s="107">
        <v>502</v>
      </c>
      <c r="Z46" s="107">
        <v>601</v>
      </c>
      <c r="AA46" s="107">
        <v>3</v>
      </c>
    </row>
    <row r="47" spans="1:27">
      <c r="B47" s="151">
        <v>203</v>
      </c>
      <c r="C47" s="108" t="s">
        <v>1168</v>
      </c>
      <c r="D47" s="108" t="s">
        <v>1167</v>
      </c>
      <c r="E47" s="108" t="s">
        <v>1273</v>
      </c>
      <c r="F47" s="108">
        <v>1</v>
      </c>
      <c r="G47" s="108">
        <v>0</v>
      </c>
      <c r="H47" s="108" t="s">
        <v>1235</v>
      </c>
      <c r="I47" s="108">
        <v>0</v>
      </c>
      <c r="J47" s="108">
        <v>34</v>
      </c>
      <c r="K47" s="108">
        <v>0</v>
      </c>
      <c r="L47" s="108">
        <v>0</v>
      </c>
      <c r="M47" s="108">
        <v>0</v>
      </c>
      <c r="N47" s="108">
        <v>200</v>
      </c>
      <c r="O47" s="152" t="s">
        <v>1238</v>
      </c>
      <c r="P47" s="108">
        <v>3</v>
      </c>
      <c r="Q47" s="108">
        <v>1</v>
      </c>
      <c r="R47" s="108" t="s">
        <v>1193</v>
      </c>
      <c r="S47" s="108">
        <v>0</v>
      </c>
      <c r="T47" s="108">
        <f t="shared" si="4"/>
        <v>1910</v>
      </c>
      <c r="U47" s="108">
        <f t="shared" si="5"/>
        <v>65</v>
      </c>
      <c r="V47" s="108">
        <v>10</v>
      </c>
      <c r="W47" s="108">
        <v>10</v>
      </c>
      <c r="X47" s="108">
        <v>20</v>
      </c>
      <c r="Y47" s="107">
        <v>500</v>
      </c>
      <c r="Z47" s="107">
        <v>602</v>
      </c>
      <c r="AA47" s="107">
        <v>4</v>
      </c>
    </row>
    <row r="48" spans="1:27">
      <c r="B48" s="151">
        <v>204</v>
      </c>
      <c r="C48" s="108" t="s">
        <v>1168</v>
      </c>
      <c r="D48" s="108" t="s">
        <v>1167</v>
      </c>
      <c r="E48" s="108" t="s">
        <v>1274</v>
      </c>
      <c r="F48" s="108">
        <v>1</v>
      </c>
      <c r="G48" s="108">
        <v>0</v>
      </c>
      <c r="H48" s="108" t="s">
        <v>1235</v>
      </c>
      <c r="I48" s="108">
        <v>0</v>
      </c>
      <c r="J48" s="108">
        <v>35</v>
      </c>
      <c r="K48" s="108">
        <v>0</v>
      </c>
      <c r="L48" s="108">
        <v>0</v>
      </c>
      <c r="M48" s="108">
        <v>0</v>
      </c>
      <c r="N48" s="108">
        <v>200</v>
      </c>
      <c r="O48" s="152" t="s">
        <v>1238</v>
      </c>
      <c r="P48" s="108">
        <v>3</v>
      </c>
      <c r="Q48" s="108">
        <v>1</v>
      </c>
      <c r="R48" s="108" t="s">
        <v>1193</v>
      </c>
      <c r="S48" s="108">
        <v>0</v>
      </c>
      <c r="T48" s="108">
        <f t="shared" si="4"/>
        <v>1880</v>
      </c>
      <c r="U48" s="108">
        <f t="shared" si="5"/>
        <v>70</v>
      </c>
      <c r="V48" s="108">
        <v>10</v>
      </c>
      <c r="W48" s="108">
        <v>10</v>
      </c>
      <c r="X48" s="108">
        <v>20</v>
      </c>
      <c r="Y48" s="107">
        <v>501</v>
      </c>
      <c r="Z48" s="107">
        <v>600</v>
      </c>
      <c r="AA48" s="107">
        <v>5</v>
      </c>
    </row>
    <row r="49" spans="1:27">
      <c r="B49" s="151">
        <v>205</v>
      </c>
      <c r="C49" s="108" t="s">
        <v>1168</v>
      </c>
      <c r="D49" s="108" t="s">
        <v>1167</v>
      </c>
      <c r="E49" s="108" t="s">
        <v>1275</v>
      </c>
      <c r="F49" s="108">
        <v>1</v>
      </c>
      <c r="G49" s="108">
        <v>0</v>
      </c>
      <c r="H49" s="108" t="s">
        <v>1236</v>
      </c>
      <c r="I49" s="108">
        <v>0</v>
      </c>
      <c r="J49" s="108">
        <v>36</v>
      </c>
      <c r="K49" s="108">
        <v>0</v>
      </c>
      <c r="L49" s="108">
        <v>0</v>
      </c>
      <c r="M49" s="108">
        <v>0</v>
      </c>
      <c r="N49" s="108">
        <v>200</v>
      </c>
      <c r="O49" s="152" t="s">
        <v>1238</v>
      </c>
      <c r="P49" s="108">
        <v>3</v>
      </c>
      <c r="Q49" s="108">
        <v>1</v>
      </c>
      <c r="R49" s="108" t="s">
        <v>1194</v>
      </c>
      <c r="S49" s="108">
        <v>0</v>
      </c>
      <c r="T49" s="108">
        <f t="shared" si="4"/>
        <v>1850</v>
      </c>
      <c r="U49" s="108">
        <f t="shared" si="5"/>
        <v>75</v>
      </c>
      <c r="V49" s="108">
        <v>10</v>
      </c>
      <c r="W49" s="108">
        <v>10</v>
      </c>
      <c r="X49" s="108">
        <v>20</v>
      </c>
      <c r="Y49" s="107">
        <v>502</v>
      </c>
      <c r="Z49" s="107">
        <v>601</v>
      </c>
      <c r="AA49" s="107">
        <v>6</v>
      </c>
    </row>
    <row r="50" spans="1:27">
      <c r="B50" s="151">
        <v>206</v>
      </c>
      <c r="C50" s="108" t="s">
        <v>1168</v>
      </c>
      <c r="D50" s="108" t="s">
        <v>1167</v>
      </c>
      <c r="E50" s="108" t="s">
        <v>1276</v>
      </c>
      <c r="F50" s="108">
        <v>1</v>
      </c>
      <c r="G50" s="108">
        <v>0</v>
      </c>
      <c r="H50" s="108" t="s">
        <v>1236</v>
      </c>
      <c r="I50" s="108">
        <v>0</v>
      </c>
      <c r="J50" s="108">
        <v>37</v>
      </c>
      <c r="K50" s="108">
        <v>0</v>
      </c>
      <c r="L50" s="108">
        <v>0</v>
      </c>
      <c r="M50" s="108">
        <v>0</v>
      </c>
      <c r="N50" s="108">
        <v>200</v>
      </c>
      <c r="O50" s="152" t="s">
        <v>1238</v>
      </c>
      <c r="P50" s="108">
        <v>4</v>
      </c>
      <c r="Q50" s="108">
        <v>1</v>
      </c>
      <c r="R50" s="108" t="s">
        <v>1194</v>
      </c>
      <c r="S50" s="108">
        <v>0</v>
      </c>
      <c r="T50" s="108">
        <f t="shared" si="4"/>
        <v>1820</v>
      </c>
      <c r="U50" s="108">
        <f t="shared" si="5"/>
        <v>80</v>
      </c>
      <c r="V50" s="108">
        <v>10</v>
      </c>
      <c r="W50" s="108">
        <v>10</v>
      </c>
      <c r="X50" s="108">
        <v>20</v>
      </c>
      <c r="Y50" s="107">
        <v>500</v>
      </c>
      <c r="Z50" s="107">
        <v>602</v>
      </c>
      <c r="AA50" s="107">
        <v>1</v>
      </c>
    </row>
    <row r="51" spans="1:27">
      <c r="B51" s="151">
        <v>207</v>
      </c>
      <c r="C51" s="108" t="s">
        <v>1168</v>
      </c>
      <c r="D51" s="108" t="s">
        <v>1167</v>
      </c>
      <c r="E51" s="108" t="s">
        <v>1277</v>
      </c>
      <c r="F51" s="108">
        <v>1</v>
      </c>
      <c r="G51" s="108">
        <v>0</v>
      </c>
      <c r="H51" s="108" t="s">
        <v>1236</v>
      </c>
      <c r="I51" s="108">
        <v>0</v>
      </c>
      <c r="J51" s="108">
        <v>38</v>
      </c>
      <c r="K51" s="108">
        <v>0</v>
      </c>
      <c r="L51" s="108">
        <v>0</v>
      </c>
      <c r="M51" s="108">
        <v>0</v>
      </c>
      <c r="N51" s="108">
        <v>200</v>
      </c>
      <c r="O51" s="152" t="s">
        <v>1238</v>
      </c>
      <c r="P51" s="108">
        <v>4</v>
      </c>
      <c r="Q51" s="108">
        <v>1</v>
      </c>
      <c r="R51" s="108" t="s">
        <v>1194</v>
      </c>
      <c r="S51" s="108">
        <v>0</v>
      </c>
      <c r="T51" s="108">
        <f t="shared" si="4"/>
        <v>1790</v>
      </c>
      <c r="U51" s="108">
        <f t="shared" si="5"/>
        <v>85</v>
      </c>
      <c r="V51" s="108">
        <v>10</v>
      </c>
      <c r="W51" s="108">
        <v>10</v>
      </c>
      <c r="X51" s="108">
        <v>20</v>
      </c>
      <c r="Y51" s="107">
        <v>501</v>
      </c>
      <c r="Z51" s="107">
        <v>600</v>
      </c>
      <c r="AA51" s="107">
        <v>2</v>
      </c>
    </row>
    <row r="52" spans="1:27">
      <c r="B52" s="151">
        <v>208</v>
      </c>
      <c r="C52" s="108" t="s">
        <v>1168</v>
      </c>
      <c r="D52" s="108" t="s">
        <v>1167</v>
      </c>
      <c r="E52" s="108" t="s">
        <v>1278</v>
      </c>
      <c r="F52" s="108">
        <v>1</v>
      </c>
      <c r="G52" s="108">
        <v>0</v>
      </c>
      <c r="H52" s="108" t="s">
        <v>1236</v>
      </c>
      <c r="I52" s="108">
        <v>0</v>
      </c>
      <c r="J52" s="108">
        <v>39</v>
      </c>
      <c r="K52" s="108">
        <v>0</v>
      </c>
      <c r="L52" s="108">
        <v>0</v>
      </c>
      <c r="M52" s="108">
        <v>0</v>
      </c>
      <c r="N52" s="108">
        <v>200</v>
      </c>
      <c r="O52" s="152" t="s">
        <v>1238</v>
      </c>
      <c r="P52" s="108">
        <v>4</v>
      </c>
      <c r="Q52" s="108">
        <v>1</v>
      </c>
      <c r="R52" s="108" t="s">
        <v>1194</v>
      </c>
      <c r="S52" s="108">
        <v>0</v>
      </c>
      <c r="T52" s="108">
        <f t="shared" si="4"/>
        <v>1760</v>
      </c>
      <c r="U52" s="108">
        <f t="shared" si="5"/>
        <v>90</v>
      </c>
      <c r="V52" s="108">
        <v>10</v>
      </c>
      <c r="W52" s="108">
        <v>10</v>
      </c>
      <c r="X52" s="108">
        <v>20</v>
      </c>
      <c r="Y52" s="107">
        <v>502</v>
      </c>
      <c r="Z52" s="107">
        <v>601</v>
      </c>
      <c r="AA52" s="107">
        <v>3</v>
      </c>
    </row>
    <row r="53" spans="1:27">
      <c r="B53" s="151">
        <v>209</v>
      </c>
      <c r="C53" s="108" t="s">
        <v>1168</v>
      </c>
      <c r="D53" s="108" t="s">
        <v>1167</v>
      </c>
      <c r="E53" s="108" t="s">
        <v>1279</v>
      </c>
      <c r="F53" s="108">
        <v>1</v>
      </c>
      <c r="G53" s="108">
        <v>0</v>
      </c>
      <c r="H53" s="108" t="s">
        <v>1236</v>
      </c>
      <c r="I53" s="108">
        <v>0</v>
      </c>
      <c r="J53" s="108">
        <v>40</v>
      </c>
      <c r="K53" s="108">
        <v>0</v>
      </c>
      <c r="L53" s="108">
        <v>0</v>
      </c>
      <c r="M53" s="108">
        <v>0</v>
      </c>
      <c r="N53" s="108">
        <v>200</v>
      </c>
      <c r="O53" s="152" t="s">
        <v>1238</v>
      </c>
      <c r="P53" s="108">
        <v>4</v>
      </c>
      <c r="Q53" s="108">
        <v>1</v>
      </c>
      <c r="R53" s="108" t="s">
        <v>1194</v>
      </c>
      <c r="S53" s="108">
        <v>0</v>
      </c>
      <c r="T53" s="108">
        <f t="shared" si="4"/>
        <v>1730</v>
      </c>
      <c r="U53" s="108">
        <f t="shared" si="5"/>
        <v>95</v>
      </c>
      <c r="V53" s="108">
        <v>10</v>
      </c>
      <c r="W53" s="108">
        <v>10</v>
      </c>
      <c r="X53" s="108">
        <v>20</v>
      </c>
      <c r="Y53" s="107">
        <v>500</v>
      </c>
      <c r="Z53" s="107">
        <v>602</v>
      </c>
      <c r="AA53" s="107">
        <v>4</v>
      </c>
    </row>
    <row r="54" spans="1:27">
      <c r="B54" s="151">
        <v>210</v>
      </c>
      <c r="C54" s="108" t="s">
        <v>1168</v>
      </c>
      <c r="D54" s="108" t="s">
        <v>1167</v>
      </c>
      <c r="E54" s="108" t="s">
        <v>1280</v>
      </c>
      <c r="F54" s="108">
        <v>1</v>
      </c>
      <c r="G54" s="108">
        <v>0</v>
      </c>
      <c r="H54" s="108" t="s">
        <v>1237</v>
      </c>
      <c r="I54" s="108">
        <v>0</v>
      </c>
      <c r="J54" s="108">
        <v>41</v>
      </c>
      <c r="K54" s="108">
        <v>0</v>
      </c>
      <c r="L54" s="108">
        <v>0</v>
      </c>
      <c r="M54" s="108">
        <v>0</v>
      </c>
      <c r="N54" s="108">
        <v>200</v>
      </c>
      <c r="O54" s="152" t="s">
        <v>1238</v>
      </c>
      <c r="P54" s="108">
        <v>5</v>
      </c>
      <c r="Q54" s="108">
        <v>1</v>
      </c>
      <c r="R54" s="108" t="s">
        <v>1195</v>
      </c>
      <c r="S54" s="108">
        <v>0</v>
      </c>
      <c r="T54" s="108">
        <f t="shared" si="4"/>
        <v>1700</v>
      </c>
      <c r="U54" s="108">
        <f t="shared" si="5"/>
        <v>100</v>
      </c>
      <c r="V54" s="108">
        <v>10</v>
      </c>
      <c r="W54" s="108">
        <v>10</v>
      </c>
      <c r="X54" s="108">
        <v>20</v>
      </c>
      <c r="Y54" s="107">
        <v>501</v>
      </c>
      <c r="Z54" s="107">
        <v>600</v>
      </c>
      <c r="AA54" s="107">
        <v>5</v>
      </c>
    </row>
    <row r="55" spans="1:27">
      <c r="B55" s="151">
        <v>211</v>
      </c>
      <c r="C55" s="108" t="s">
        <v>1168</v>
      </c>
      <c r="D55" s="108" t="s">
        <v>1167</v>
      </c>
      <c r="E55" s="108" t="s">
        <v>1281</v>
      </c>
      <c r="F55" s="108">
        <v>1</v>
      </c>
      <c r="G55" s="108">
        <v>0</v>
      </c>
      <c r="H55" s="108" t="s">
        <v>1237</v>
      </c>
      <c r="I55" s="108">
        <v>0</v>
      </c>
      <c r="J55" s="108">
        <v>42</v>
      </c>
      <c r="K55" s="108">
        <v>0</v>
      </c>
      <c r="L55" s="108">
        <v>0</v>
      </c>
      <c r="M55" s="108">
        <v>0</v>
      </c>
      <c r="N55" s="108">
        <v>200</v>
      </c>
      <c r="O55" s="152" t="s">
        <v>1238</v>
      </c>
      <c r="P55" s="108">
        <v>5</v>
      </c>
      <c r="Q55" s="108">
        <v>1</v>
      </c>
      <c r="R55" s="108" t="s">
        <v>1195</v>
      </c>
      <c r="S55" s="108">
        <v>0</v>
      </c>
      <c r="T55" s="108">
        <f t="shared" si="4"/>
        <v>1670</v>
      </c>
      <c r="U55" s="108">
        <f t="shared" si="5"/>
        <v>105</v>
      </c>
      <c r="V55" s="108">
        <v>10</v>
      </c>
      <c r="W55" s="108">
        <v>10</v>
      </c>
      <c r="X55" s="108">
        <v>20</v>
      </c>
      <c r="Y55" s="107">
        <v>502</v>
      </c>
      <c r="Z55" s="107">
        <v>601</v>
      </c>
      <c r="AA55" s="107">
        <v>6</v>
      </c>
    </row>
    <row r="56" spans="1:27">
      <c r="B56" s="151">
        <v>212</v>
      </c>
      <c r="C56" s="108" t="s">
        <v>1168</v>
      </c>
      <c r="D56" s="108" t="s">
        <v>1167</v>
      </c>
      <c r="E56" s="108" t="s">
        <v>1282</v>
      </c>
      <c r="F56" s="108">
        <v>1</v>
      </c>
      <c r="G56" s="108">
        <v>0</v>
      </c>
      <c r="H56" s="108" t="s">
        <v>1237</v>
      </c>
      <c r="I56" s="108">
        <v>0</v>
      </c>
      <c r="J56" s="108">
        <v>43</v>
      </c>
      <c r="K56" s="108">
        <v>0</v>
      </c>
      <c r="L56" s="108">
        <v>0</v>
      </c>
      <c r="M56" s="108">
        <v>0</v>
      </c>
      <c r="N56" s="108">
        <v>200</v>
      </c>
      <c r="O56" s="152" t="s">
        <v>1238</v>
      </c>
      <c r="P56" s="108">
        <v>5</v>
      </c>
      <c r="Q56" s="108">
        <v>1</v>
      </c>
      <c r="R56" s="108" t="s">
        <v>1195</v>
      </c>
      <c r="S56" s="108">
        <v>0</v>
      </c>
      <c r="T56" s="108">
        <f t="shared" si="4"/>
        <v>1640</v>
      </c>
      <c r="U56" s="108">
        <f t="shared" si="5"/>
        <v>110</v>
      </c>
      <c r="V56" s="108">
        <v>10</v>
      </c>
      <c r="W56" s="108">
        <v>10</v>
      </c>
      <c r="X56" s="108">
        <v>20</v>
      </c>
      <c r="Y56" s="107">
        <v>500</v>
      </c>
      <c r="Z56" s="107">
        <v>602</v>
      </c>
      <c r="AA56" s="107">
        <v>1</v>
      </c>
    </row>
    <row r="57" spans="1:27">
      <c r="B57" s="151">
        <v>213</v>
      </c>
      <c r="C57" s="108" t="s">
        <v>1168</v>
      </c>
      <c r="D57" s="108" t="s">
        <v>1167</v>
      </c>
      <c r="E57" s="108" t="s">
        <v>1283</v>
      </c>
      <c r="F57" s="108">
        <v>1</v>
      </c>
      <c r="G57" s="108">
        <v>0</v>
      </c>
      <c r="H57" s="108" t="s">
        <v>1237</v>
      </c>
      <c r="I57" s="108">
        <v>0</v>
      </c>
      <c r="J57" s="108">
        <v>44</v>
      </c>
      <c r="K57" s="108">
        <v>0</v>
      </c>
      <c r="L57" s="108">
        <v>0</v>
      </c>
      <c r="M57" s="108">
        <v>0</v>
      </c>
      <c r="N57" s="108">
        <v>200</v>
      </c>
      <c r="O57" s="152" t="s">
        <v>1238</v>
      </c>
      <c r="P57" s="108">
        <v>5</v>
      </c>
      <c r="Q57" s="108">
        <v>1</v>
      </c>
      <c r="R57" s="108" t="s">
        <v>1195</v>
      </c>
      <c r="S57" s="108">
        <v>0</v>
      </c>
      <c r="T57" s="108">
        <f t="shared" si="4"/>
        <v>1610</v>
      </c>
      <c r="U57" s="108">
        <f t="shared" si="5"/>
        <v>115</v>
      </c>
      <c r="V57" s="108">
        <v>10</v>
      </c>
      <c r="W57" s="108">
        <v>10</v>
      </c>
      <c r="X57" s="108">
        <v>20</v>
      </c>
      <c r="Y57" s="107">
        <v>501</v>
      </c>
      <c r="Z57" s="107">
        <v>600</v>
      </c>
      <c r="AA57" s="107">
        <v>2</v>
      </c>
    </row>
    <row r="58" spans="1:27">
      <c r="B58" s="151">
        <v>214</v>
      </c>
      <c r="C58" s="108" t="s">
        <v>1168</v>
      </c>
      <c r="D58" s="108" t="s">
        <v>1167</v>
      </c>
      <c r="E58" s="108" t="s">
        <v>1499</v>
      </c>
      <c r="F58" s="108">
        <v>1</v>
      </c>
      <c r="G58" s="108">
        <v>0</v>
      </c>
      <c r="H58" s="108" t="s">
        <v>1237</v>
      </c>
      <c r="I58" s="108">
        <v>0</v>
      </c>
      <c r="J58" s="108">
        <v>45</v>
      </c>
      <c r="K58" s="108">
        <v>0</v>
      </c>
      <c r="L58" s="108">
        <v>0</v>
      </c>
      <c r="M58" s="108">
        <v>0</v>
      </c>
      <c r="N58" s="108">
        <v>200</v>
      </c>
      <c r="O58" s="152" t="s">
        <v>1238</v>
      </c>
      <c r="P58" s="108">
        <v>5</v>
      </c>
      <c r="Q58" s="108">
        <v>1</v>
      </c>
      <c r="R58" s="108" t="s">
        <v>1195</v>
      </c>
      <c r="S58" s="108">
        <v>0</v>
      </c>
      <c r="T58" s="108">
        <f t="shared" si="4"/>
        <v>1580</v>
      </c>
      <c r="U58" s="108">
        <f t="shared" si="5"/>
        <v>120</v>
      </c>
      <c r="V58" s="108">
        <v>10</v>
      </c>
      <c r="W58" s="108">
        <v>10</v>
      </c>
      <c r="X58" s="108">
        <v>20</v>
      </c>
      <c r="Y58" s="107">
        <v>502</v>
      </c>
      <c r="Z58" s="107">
        <v>601</v>
      </c>
      <c r="AA58" s="107">
        <v>3</v>
      </c>
    </row>
    <row r="59" spans="1:27">
      <c r="A59" s="107" t="s">
        <v>1493</v>
      </c>
      <c r="B59" s="148" t="s">
        <v>1179</v>
      </c>
      <c r="C59" s="149" t="s">
        <v>1180</v>
      </c>
      <c r="D59" s="149" t="s">
        <v>1181</v>
      </c>
      <c r="E59" s="149" t="s">
        <v>1182</v>
      </c>
      <c r="F59" s="149" t="s">
        <v>1183</v>
      </c>
      <c r="G59" s="149" t="s">
        <v>1184</v>
      </c>
      <c r="H59" s="149" t="s">
        <v>1234</v>
      </c>
      <c r="I59" s="149" t="s">
        <v>1185</v>
      </c>
      <c r="J59" s="149" t="s">
        <v>1186</v>
      </c>
      <c r="K59" s="149" t="s">
        <v>1187</v>
      </c>
      <c r="L59" s="149" t="s">
        <v>1188</v>
      </c>
      <c r="M59" s="153" t="s">
        <v>1228</v>
      </c>
      <c r="N59" s="153" t="s">
        <v>1229</v>
      </c>
      <c r="O59" s="154" t="s">
        <v>1233</v>
      </c>
      <c r="P59" s="149"/>
      <c r="Q59" s="149"/>
      <c r="R59" s="153"/>
      <c r="S59" s="153"/>
      <c r="T59" s="153"/>
      <c r="U59" s="153"/>
      <c r="V59" s="153"/>
      <c r="W59" s="153"/>
      <c r="X59" s="153" t="s">
        <v>1227</v>
      </c>
    </row>
    <row r="60" spans="1:27">
      <c r="B60" s="151">
        <v>300</v>
      </c>
      <c r="C60" s="108" t="s">
        <v>1203</v>
      </c>
      <c r="D60" s="108" t="s">
        <v>1214</v>
      </c>
      <c r="E60" s="108" t="s">
        <v>8</v>
      </c>
      <c r="F60" s="108">
        <v>1</v>
      </c>
      <c r="G60" s="108">
        <v>0</v>
      </c>
      <c r="H60" s="108" t="s">
        <v>1235</v>
      </c>
      <c r="I60" s="108">
        <v>0</v>
      </c>
      <c r="J60" s="108">
        <v>46</v>
      </c>
      <c r="K60" s="108">
        <v>0</v>
      </c>
      <c r="L60" s="108">
        <v>1</v>
      </c>
      <c r="M60" s="108">
        <v>100</v>
      </c>
      <c r="N60" s="108">
        <v>0</v>
      </c>
      <c r="O60" s="152" t="s">
        <v>1238</v>
      </c>
      <c r="P60" s="108"/>
      <c r="Q60" s="108"/>
      <c r="R60" s="108"/>
      <c r="S60" s="108"/>
      <c r="T60" s="108"/>
      <c r="U60" s="108"/>
      <c r="V60" s="108"/>
      <c r="W60" s="108"/>
      <c r="X60" s="108">
        <v>50</v>
      </c>
    </row>
    <row r="61" spans="1:27">
      <c r="B61" s="151">
        <v>301</v>
      </c>
      <c r="C61" s="108" t="s">
        <v>1203</v>
      </c>
      <c r="D61" s="108" t="s">
        <v>1214</v>
      </c>
      <c r="E61" s="108" t="s">
        <v>1284</v>
      </c>
      <c r="F61" s="108">
        <v>1</v>
      </c>
      <c r="G61" s="108">
        <v>0</v>
      </c>
      <c r="H61" s="108" t="s">
        <v>1236</v>
      </c>
      <c r="I61" s="108">
        <v>0</v>
      </c>
      <c r="J61" s="108">
        <v>47</v>
      </c>
      <c r="K61" s="108">
        <v>0</v>
      </c>
      <c r="L61" s="108">
        <v>2</v>
      </c>
      <c r="M61" s="108">
        <v>200</v>
      </c>
      <c r="N61" s="108">
        <v>0</v>
      </c>
      <c r="O61" s="152" t="s">
        <v>1238</v>
      </c>
      <c r="P61" s="108"/>
      <c r="Q61" s="108"/>
      <c r="R61" s="108"/>
      <c r="S61" s="108"/>
      <c r="T61" s="108"/>
      <c r="U61" s="108"/>
      <c r="V61" s="108"/>
      <c r="W61" s="108"/>
      <c r="X61" s="108">
        <v>100</v>
      </c>
    </row>
    <row r="62" spans="1:27">
      <c r="B62" s="151">
        <v>302</v>
      </c>
      <c r="C62" s="108" t="s">
        <v>1203</v>
      </c>
      <c r="D62" s="108" t="s">
        <v>1214</v>
      </c>
      <c r="E62" s="108" t="s">
        <v>9</v>
      </c>
      <c r="F62" s="108">
        <v>1</v>
      </c>
      <c r="G62" s="108">
        <v>0</v>
      </c>
      <c r="H62" s="108" t="s">
        <v>1236</v>
      </c>
      <c r="I62" s="108">
        <v>0</v>
      </c>
      <c r="J62" s="108">
        <v>48</v>
      </c>
      <c r="K62" s="108">
        <v>0</v>
      </c>
      <c r="L62" s="108">
        <v>3</v>
      </c>
      <c r="M62" s="108">
        <v>200</v>
      </c>
      <c r="N62" s="108">
        <v>0</v>
      </c>
      <c r="O62" s="152" t="s">
        <v>1238</v>
      </c>
      <c r="P62" s="108"/>
      <c r="Q62" s="108"/>
      <c r="R62" s="108"/>
      <c r="S62" s="108"/>
      <c r="T62" s="108"/>
      <c r="U62" s="108"/>
      <c r="V62" s="108"/>
      <c r="W62" s="108"/>
      <c r="X62" s="108">
        <v>250</v>
      </c>
    </row>
    <row r="63" spans="1:27">
      <c r="B63" s="151">
        <v>303</v>
      </c>
      <c r="C63" s="108" t="s">
        <v>1203</v>
      </c>
      <c r="D63" s="108" t="s">
        <v>1214</v>
      </c>
      <c r="E63" s="108" t="s">
        <v>1285</v>
      </c>
      <c r="F63" s="108">
        <v>1</v>
      </c>
      <c r="G63" s="108">
        <v>0</v>
      </c>
      <c r="H63" s="108" t="s">
        <v>1237</v>
      </c>
      <c r="I63" s="108">
        <v>0</v>
      </c>
      <c r="J63" s="108">
        <v>49</v>
      </c>
      <c r="K63" s="108">
        <v>0</v>
      </c>
      <c r="L63" s="108">
        <v>4</v>
      </c>
      <c r="M63" s="108">
        <v>200</v>
      </c>
      <c r="N63" s="108">
        <v>0</v>
      </c>
      <c r="O63" s="152" t="s">
        <v>1238</v>
      </c>
      <c r="P63" s="108"/>
      <c r="Q63" s="108"/>
      <c r="R63" s="108"/>
      <c r="S63" s="108"/>
      <c r="T63" s="108"/>
      <c r="U63" s="108"/>
      <c r="V63" s="108"/>
      <c r="W63" s="108"/>
      <c r="X63" s="108">
        <v>500</v>
      </c>
    </row>
    <row r="64" spans="1:27">
      <c r="B64" s="151">
        <v>304</v>
      </c>
      <c r="C64" s="108" t="s">
        <v>1203</v>
      </c>
      <c r="D64" s="108" t="s">
        <v>1214</v>
      </c>
      <c r="E64" s="108" t="s">
        <v>1286</v>
      </c>
      <c r="F64" s="108">
        <v>1</v>
      </c>
      <c r="G64" s="108">
        <v>0</v>
      </c>
      <c r="H64" s="108" t="s">
        <v>1237</v>
      </c>
      <c r="I64" s="108">
        <v>0</v>
      </c>
      <c r="J64" s="108">
        <v>50</v>
      </c>
      <c r="K64" s="108">
        <v>0</v>
      </c>
      <c r="L64" s="108">
        <v>5</v>
      </c>
      <c r="M64" s="108">
        <v>200</v>
      </c>
      <c r="N64" s="108">
        <v>0</v>
      </c>
      <c r="O64" s="152" t="s">
        <v>1238</v>
      </c>
      <c r="P64" s="108"/>
      <c r="Q64" s="108"/>
      <c r="R64" s="108"/>
      <c r="S64" s="108"/>
      <c r="T64" s="108"/>
      <c r="U64" s="108"/>
      <c r="V64" s="108"/>
      <c r="W64" s="108"/>
      <c r="X64" s="108">
        <v>1000</v>
      </c>
    </row>
    <row r="65" spans="1:24">
      <c r="A65" s="107" t="s">
        <v>1493</v>
      </c>
      <c r="B65" s="148" t="s">
        <v>1179</v>
      </c>
      <c r="C65" s="149" t="s">
        <v>1180</v>
      </c>
      <c r="D65" s="149" t="s">
        <v>1181</v>
      </c>
      <c r="E65" s="149" t="s">
        <v>1182</v>
      </c>
      <c r="F65" s="149" t="s">
        <v>1183</v>
      </c>
      <c r="G65" s="149" t="s">
        <v>1184</v>
      </c>
      <c r="H65" s="149" t="s">
        <v>1234</v>
      </c>
      <c r="I65" s="149" t="s">
        <v>1185</v>
      </c>
      <c r="J65" s="149" t="s">
        <v>1186</v>
      </c>
      <c r="K65" s="149" t="s">
        <v>1187</v>
      </c>
      <c r="L65" s="149" t="s">
        <v>1188</v>
      </c>
      <c r="M65" s="153" t="s">
        <v>1228</v>
      </c>
      <c r="N65" s="153" t="s">
        <v>1229</v>
      </c>
      <c r="O65" s="154" t="s">
        <v>1233</v>
      </c>
      <c r="P65" s="149"/>
      <c r="Q65" s="149"/>
      <c r="R65" s="153"/>
      <c r="S65" s="153"/>
      <c r="T65" s="153"/>
      <c r="U65" s="153"/>
      <c r="V65" s="153"/>
      <c r="W65" s="153"/>
      <c r="X65" s="153" t="s">
        <v>1205</v>
      </c>
    </row>
    <row r="66" spans="1:24">
      <c r="B66" s="151">
        <v>400</v>
      </c>
      <c r="C66" s="108" t="s">
        <v>1203</v>
      </c>
      <c r="D66" s="108" t="s">
        <v>1215</v>
      </c>
      <c r="E66" s="108" t="s">
        <v>1289</v>
      </c>
      <c r="F66" s="108">
        <v>1</v>
      </c>
      <c r="G66" s="108">
        <v>0</v>
      </c>
      <c r="H66" s="108" t="s">
        <v>1235</v>
      </c>
      <c r="I66" s="108">
        <v>0</v>
      </c>
      <c r="J66" s="108">
        <v>51</v>
      </c>
      <c r="K66" s="108">
        <v>0</v>
      </c>
      <c r="L66" s="108">
        <v>1</v>
      </c>
      <c r="M66" s="108">
        <v>0</v>
      </c>
      <c r="N66" s="108">
        <v>100</v>
      </c>
      <c r="O66" s="152" t="s">
        <v>1238</v>
      </c>
      <c r="P66" s="108"/>
      <c r="Q66" s="108"/>
      <c r="R66" s="108"/>
      <c r="S66" s="108"/>
      <c r="T66" s="108"/>
      <c r="U66" s="108"/>
      <c r="V66" s="108"/>
      <c r="W66" s="108"/>
      <c r="X66" s="108">
        <v>100</v>
      </c>
    </row>
    <row r="67" spans="1:24">
      <c r="B67" s="151">
        <v>401</v>
      </c>
      <c r="C67" s="108" t="s">
        <v>1203</v>
      </c>
      <c r="D67" s="108" t="s">
        <v>1215</v>
      </c>
      <c r="E67" s="107" t="s">
        <v>1288</v>
      </c>
      <c r="F67" s="108">
        <v>1</v>
      </c>
      <c r="G67" s="108">
        <v>0</v>
      </c>
      <c r="H67" s="108" t="s">
        <v>1236</v>
      </c>
      <c r="I67" s="108">
        <v>0</v>
      </c>
      <c r="J67" s="108">
        <v>52</v>
      </c>
      <c r="K67" s="108">
        <v>0</v>
      </c>
      <c r="L67" s="108">
        <v>2</v>
      </c>
      <c r="M67" s="108">
        <v>0</v>
      </c>
      <c r="N67" s="108">
        <v>200</v>
      </c>
      <c r="O67" s="152" t="s">
        <v>1238</v>
      </c>
      <c r="P67" s="108"/>
      <c r="Q67" s="108"/>
      <c r="R67" s="108"/>
      <c r="S67" s="108"/>
      <c r="T67" s="108"/>
      <c r="U67" s="108"/>
      <c r="V67" s="108"/>
      <c r="W67" s="108"/>
      <c r="X67" s="108">
        <v>200</v>
      </c>
    </row>
    <row r="68" spans="1:24">
      <c r="B68" s="151">
        <v>402</v>
      </c>
      <c r="C68" s="108" t="s">
        <v>1203</v>
      </c>
      <c r="D68" s="108" t="s">
        <v>1215</v>
      </c>
      <c r="E68" s="108" t="s">
        <v>1287</v>
      </c>
      <c r="F68" s="108">
        <v>1</v>
      </c>
      <c r="G68" s="108">
        <v>0</v>
      </c>
      <c r="H68" s="108" t="s">
        <v>1236</v>
      </c>
      <c r="I68" s="108">
        <v>0</v>
      </c>
      <c r="J68" s="108">
        <v>53</v>
      </c>
      <c r="K68" s="108">
        <v>0</v>
      </c>
      <c r="L68" s="108">
        <v>3</v>
      </c>
      <c r="M68" s="108">
        <v>0</v>
      </c>
      <c r="N68" s="108">
        <v>200</v>
      </c>
      <c r="O68" s="152" t="s">
        <v>1238</v>
      </c>
      <c r="P68" s="108"/>
      <c r="Q68" s="108"/>
      <c r="R68" s="108"/>
      <c r="S68" s="108"/>
      <c r="T68" s="108"/>
      <c r="U68" s="108"/>
      <c r="V68" s="108"/>
      <c r="W68" s="108"/>
      <c r="X68" s="108">
        <v>300</v>
      </c>
    </row>
    <row r="69" spans="1:24">
      <c r="B69" s="151">
        <v>403</v>
      </c>
      <c r="C69" s="108" t="s">
        <v>1203</v>
      </c>
      <c r="D69" s="108" t="s">
        <v>1215</v>
      </c>
      <c r="E69" s="108" t="s">
        <v>1290</v>
      </c>
      <c r="F69" s="108">
        <v>1</v>
      </c>
      <c r="G69" s="108">
        <v>0</v>
      </c>
      <c r="H69" s="108" t="s">
        <v>1237</v>
      </c>
      <c r="I69" s="108">
        <v>0</v>
      </c>
      <c r="J69" s="108">
        <v>54</v>
      </c>
      <c r="K69" s="108">
        <v>0</v>
      </c>
      <c r="L69" s="108">
        <v>4</v>
      </c>
      <c r="M69" s="108">
        <v>0</v>
      </c>
      <c r="N69" s="108">
        <v>200</v>
      </c>
      <c r="O69" s="152" t="s">
        <v>1238</v>
      </c>
      <c r="P69" s="108"/>
      <c r="Q69" s="108"/>
      <c r="R69" s="108"/>
      <c r="S69" s="108"/>
      <c r="T69" s="108"/>
      <c r="U69" s="108"/>
      <c r="V69" s="108"/>
      <c r="W69" s="108"/>
      <c r="X69" s="108">
        <v>400</v>
      </c>
    </row>
    <row r="70" spans="1:24">
      <c r="B70" s="151">
        <v>404</v>
      </c>
      <c r="C70" s="108" t="s">
        <v>1203</v>
      </c>
      <c r="D70" s="108" t="s">
        <v>1215</v>
      </c>
      <c r="E70" s="108" t="s">
        <v>1207</v>
      </c>
      <c r="F70" s="108">
        <v>1</v>
      </c>
      <c r="G70" s="108">
        <v>0</v>
      </c>
      <c r="H70" s="108" t="s">
        <v>1237</v>
      </c>
      <c r="I70" s="108">
        <v>0</v>
      </c>
      <c r="J70" s="108">
        <v>55</v>
      </c>
      <c r="K70" s="108">
        <v>0</v>
      </c>
      <c r="L70" s="108">
        <v>5</v>
      </c>
      <c r="M70" s="108">
        <v>0</v>
      </c>
      <c r="N70" s="108">
        <v>200</v>
      </c>
      <c r="O70" s="152" t="s">
        <v>1238</v>
      </c>
      <c r="P70" s="108"/>
      <c r="Q70" s="108"/>
      <c r="R70" s="108"/>
      <c r="S70" s="108"/>
      <c r="T70" s="108"/>
      <c r="U70" s="108"/>
      <c r="V70" s="108"/>
      <c r="W70" s="108"/>
      <c r="X70" s="108">
        <v>500</v>
      </c>
    </row>
    <row r="71" spans="1:24">
      <c r="A71" s="107" t="s">
        <v>1493</v>
      </c>
      <c r="B71" s="148" t="s">
        <v>1179</v>
      </c>
      <c r="C71" s="149" t="s">
        <v>1180</v>
      </c>
      <c r="D71" s="149" t="s">
        <v>1181</v>
      </c>
      <c r="E71" s="149" t="s">
        <v>1182</v>
      </c>
      <c r="F71" s="149" t="s">
        <v>1183</v>
      </c>
      <c r="G71" s="149" t="s">
        <v>1184</v>
      </c>
      <c r="H71" s="149" t="s">
        <v>1234</v>
      </c>
      <c r="I71" s="149" t="s">
        <v>1185</v>
      </c>
      <c r="J71" s="149" t="s">
        <v>1186</v>
      </c>
      <c r="K71" s="149" t="s">
        <v>1187</v>
      </c>
      <c r="L71" s="149" t="s">
        <v>1188</v>
      </c>
      <c r="M71" s="153" t="s">
        <v>1228</v>
      </c>
      <c r="N71" s="153" t="s">
        <v>1229</v>
      </c>
      <c r="O71" s="154" t="s">
        <v>1233</v>
      </c>
      <c r="P71" s="149"/>
      <c r="Q71" s="149"/>
      <c r="R71" s="153"/>
      <c r="S71" s="153"/>
      <c r="T71" s="153"/>
      <c r="U71" s="153"/>
      <c r="V71" s="153"/>
      <c r="W71" s="153"/>
      <c r="X71" s="153" t="s">
        <v>1206</v>
      </c>
    </row>
    <row r="72" spans="1:24">
      <c r="B72" s="151">
        <v>500</v>
      </c>
      <c r="C72" s="108" t="s">
        <v>1203</v>
      </c>
      <c r="D72" s="108" t="s">
        <v>1216</v>
      </c>
      <c r="E72" s="108" t="s">
        <v>10</v>
      </c>
      <c r="F72" s="108">
        <v>1</v>
      </c>
      <c r="G72" s="108">
        <v>0</v>
      </c>
      <c r="H72" s="108" t="s">
        <v>1235</v>
      </c>
      <c r="I72" s="108">
        <v>0</v>
      </c>
      <c r="J72" s="108">
        <v>56</v>
      </c>
      <c r="K72" s="108">
        <v>0</v>
      </c>
      <c r="L72" s="108">
        <v>1</v>
      </c>
      <c r="M72" s="108">
        <v>100</v>
      </c>
      <c r="N72" s="108">
        <v>0</v>
      </c>
      <c r="O72" s="152" t="s">
        <v>1238</v>
      </c>
      <c r="P72" s="108"/>
      <c r="Q72" s="108"/>
      <c r="R72" s="108"/>
      <c r="S72" s="108"/>
      <c r="T72" s="108"/>
      <c r="U72" s="108"/>
      <c r="V72" s="108"/>
      <c r="W72" s="108"/>
      <c r="X72" s="108">
        <v>30</v>
      </c>
    </row>
    <row r="73" spans="1:24">
      <c r="B73" s="151">
        <v>501</v>
      </c>
      <c r="C73" s="108" t="s">
        <v>1203</v>
      </c>
      <c r="D73" s="108" t="s">
        <v>1216</v>
      </c>
      <c r="E73" s="108" t="s">
        <v>1291</v>
      </c>
      <c r="F73" s="108">
        <v>1</v>
      </c>
      <c r="G73" s="108">
        <v>0</v>
      </c>
      <c r="H73" s="108" t="s">
        <v>1236</v>
      </c>
      <c r="I73" s="108">
        <v>0</v>
      </c>
      <c r="J73" s="108">
        <v>57</v>
      </c>
      <c r="K73" s="108">
        <v>0</v>
      </c>
      <c r="L73" s="108">
        <v>2</v>
      </c>
      <c r="M73" s="108">
        <v>200</v>
      </c>
      <c r="N73" s="108">
        <v>0</v>
      </c>
      <c r="O73" s="152" t="s">
        <v>1238</v>
      </c>
      <c r="P73" s="108"/>
      <c r="Q73" s="108"/>
      <c r="R73" s="108"/>
      <c r="S73" s="108"/>
      <c r="T73" s="108"/>
      <c r="U73" s="108"/>
      <c r="V73" s="108"/>
      <c r="W73" s="108"/>
      <c r="X73" s="108">
        <v>35</v>
      </c>
    </row>
    <row r="74" spans="1:24">
      <c r="B74" s="151">
        <v>502</v>
      </c>
      <c r="C74" s="108" t="s">
        <v>1203</v>
      </c>
      <c r="D74" s="108" t="s">
        <v>1216</v>
      </c>
      <c r="E74" s="108" t="s">
        <v>1292</v>
      </c>
      <c r="F74" s="108">
        <v>1</v>
      </c>
      <c r="G74" s="108">
        <v>0</v>
      </c>
      <c r="H74" s="108" t="s">
        <v>1236</v>
      </c>
      <c r="I74" s="108">
        <v>0</v>
      </c>
      <c r="J74" s="108">
        <v>58</v>
      </c>
      <c r="K74" s="108">
        <v>0</v>
      </c>
      <c r="L74" s="108">
        <v>3</v>
      </c>
      <c r="M74" s="108">
        <v>200</v>
      </c>
      <c r="N74" s="108">
        <v>0</v>
      </c>
      <c r="O74" s="152" t="s">
        <v>1238</v>
      </c>
      <c r="P74" s="108"/>
      <c r="Q74" s="108"/>
      <c r="R74" s="108"/>
      <c r="S74" s="108"/>
      <c r="T74" s="108"/>
      <c r="U74" s="108"/>
      <c r="V74" s="108"/>
      <c r="W74" s="108"/>
      <c r="X74" s="108">
        <v>40</v>
      </c>
    </row>
    <row r="75" spans="1:24">
      <c r="B75" s="151">
        <v>503</v>
      </c>
      <c r="C75" s="108" t="s">
        <v>1203</v>
      </c>
      <c r="D75" s="108" t="s">
        <v>1216</v>
      </c>
      <c r="E75" s="108" t="s">
        <v>1293</v>
      </c>
      <c r="F75" s="108">
        <v>1</v>
      </c>
      <c r="G75" s="108">
        <v>0</v>
      </c>
      <c r="H75" s="108" t="s">
        <v>1237</v>
      </c>
      <c r="I75" s="108">
        <v>0</v>
      </c>
      <c r="J75" s="108">
        <v>59</v>
      </c>
      <c r="K75" s="108">
        <v>0</v>
      </c>
      <c r="L75" s="108">
        <v>4</v>
      </c>
      <c r="M75" s="108">
        <v>200</v>
      </c>
      <c r="N75" s="108">
        <v>0</v>
      </c>
      <c r="O75" s="152" t="s">
        <v>1238</v>
      </c>
      <c r="P75" s="108"/>
      <c r="Q75" s="108"/>
      <c r="R75" s="108"/>
      <c r="S75" s="108"/>
      <c r="T75" s="108"/>
      <c r="U75" s="108"/>
      <c r="V75" s="108"/>
      <c r="W75" s="108"/>
      <c r="X75" s="108">
        <v>45</v>
      </c>
    </row>
    <row r="76" spans="1:24">
      <c r="B76" s="151">
        <v>504</v>
      </c>
      <c r="C76" s="108" t="s">
        <v>1203</v>
      </c>
      <c r="D76" s="108" t="s">
        <v>1216</v>
      </c>
      <c r="E76" s="108" t="s">
        <v>1294</v>
      </c>
      <c r="F76" s="108">
        <v>1</v>
      </c>
      <c r="G76" s="108">
        <v>0</v>
      </c>
      <c r="H76" s="108" t="s">
        <v>1237</v>
      </c>
      <c r="I76" s="108">
        <v>0</v>
      </c>
      <c r="J76" s="108">
        <v>60</v>
      </c>
      <c r="K76" s="108">
        <v>0</v>
      </c>
      <c r="L76" s="108">
        <v>5</v>
      </c>
      <c r="M76" s="108">
        <v>200</v>
      </c>
      <c r="N76" s="108">
        <v>0</v>
      </c>
      <c r="O76" s="152" t="s">
        <v>1238</v>
      </c>
      <c r="P76" s="108"/>
      <c r="Q76" s="108"/>
      <c r="R76" s="108"/>
      <c r="S76" s="108"/>
      <c r="T76" s="108"/>
      <c r="U76" s="108"/>
      <c r="V76" s="108"/>
      <c r="W76" s="108"/>
      <c r="X76" s="108">
        <v>60</v>
      </c>
    </row>
    <row r="77" spans="1:24">
      <c r="A77" s="107" t="s">
        <v>1493</v>
      </c>
      <c r="B77" s="148" t="s">
        <v>1179</v>
      </c>
      <c r="C77" s="149" t="s">
        <v>1180</v>
      </c>
      <c r="D77" s="149" t="s">
        <v>1181</v>
      </c>
      <c r="E77" s="149" t="s">
        <v>1182</v>
      </c>
      <c r="F77" s="149" t="s">
        <v>1183</v>
      </c>
      <c r="G77" s="149" t="s">
        <v>1184</v>
      </c>
      <c r="H77" s="149" t="s">
        <v>1234</v>
      </c>
      <c r="I77" s="149" t="s">
        <v>1185</v>
      </c>
      <c r="J77" s="149" t="s">
        <v>1186</v>
      </c>
      <c r="K77" s="149" t="s">
        <v>1187</v>
      </c>
      <c r="L77" s="149" t="s">
        <v>1188</v>
      </c>
      <c r="M77" s="153" t="s">
        <v>1228</v>
      </c>
      <c r="N77" s="153" t="s">
        <v>1229</v>
      </c>
      <c r="O77" s="154" t="s">
        <v>1233</v>
      </c>
      <c r="P77" s="149"/>
      <c r="Q77" s="149"/>
      <c r="R77" s="153"/>
      <c r="S77" s="153"/>
      <c r="T77" s="153"/>
      <c r="U77" s="153"/>
      <c r="V77" s="153"/>
      <c r="W77" s="153"/>
      <c r="X77" s="153" t="s">
        <v>1208</v>
      </c>
    </row>
    <row r="78" spans="1:24">
      <c r="B78" s="151">
        <v>600</v>
      </c>
      <c r="C78" s="108" t="s">
        <v>1203</v>
      </c>
      <c r="D78" s="108" t="s">
        <v>1217</v>
      </c>
      <c r="E78" s="108" t="s">
        <v>1295</v>
      </c>
      <c r="F78" s="108">
        <v>1</v>
      </c>
      <c r="G78" s="108">
        <v>0</v>
      </c>
      <c r="H78" s="108" t="s">
        <v>1235</v>
      </c>
      <c r="I78" s="108">
        <v>0</v>
      </c>
      <c r="J78" s="108">
        <v>61</v>
      </c>
      <c r="K78" s="108">
        <v>0</v>
      </c>
      <c r="L78" s="108">
        <v>1</v>
      </c>
      <c r="M78" s="108">
        <v>0</v>
      </c>
      <c r="N78" s="108">
        <v>100</v>
      </c>
      <c r="O78" s="152" t="s">
        <v>1238</v>
      </c>
      <c r="P78" s="108"/>
      <c r="Q78" s="108"/>
      <c r="R78" s="108"/>
      <c r="S78" s="108"/>
      <c r="T78" s="108"/>
      <c r="U78" s="108"/>
      <c r="V78" s="108"/>
      <c r="W78" s="108"/>
      <c r="X78" s="108">
        <v>100</v>
      </c>
    </row>
    <row r="79" spans="1:24">
      <c r="B79" s="151">
        <v>601</v>
      </c>
      <c r="C79" s="108" t="s">
        <v>1203</v>
      </c>
      <c r="D79" s="108" t="s">
        <v>1217</v>
      </c>
      <c r="E79" s="108" t="s">
        <v>1296</v>
      </c>
      <c r="F79" s="108">
        <v>1</v>
      </c>
      <c r="G79" s="108">
        <v>0</v>
      </c>
      <c r="H79" s="108" t="s">
        <v>1236</v>
      </c>
      <c r="I79" s="108">
        <v>0</v>
      </c>
      <c r="J79" s="108">
        <v>62</v>
      </c>
      <c r="K79" s="108">
        <v>0</v>
      </c>
      <c r="L79" s="108">
        <v>2</v>
      </c>
      <c r="M79" s="108">
        <v>0</v>
      </c>
      <c r="N79" s="108">
        <v>200</v>
      </c>
      <c r="O79" s="152" t="s">
        <v>1238</v>
      </c>
      <c r="P79" s="108"/>
      <c r="Q79" s="108"/>
      <c r="R79" s="108"/>
      <c r="S79" s="108"/>
      <c r="T79" s="108"/>
      <c r="U79" s="108"/>
      <c r="V79" s="108"/>
      <c r="W79" s="108"/>
      <c r="X79" s="108">
        <v>150</v>
      </c>
    </row>
    <row r="80" spans="1:24">
      <c r="B80" s="151">
        <v>602</v>
      </c>
      <c r="C80" s="108" t="s">
        <v>1203</v>
      </c>
      <c r="D80" s="108" t="s">
        <v>1217</v>
      </c>
      <c r="E80" s="108" t="s">
        <v>1297</v>
      </c>
      <c r="F80" s="108">
        <v>1</v>
      </c>
      <c r="G80" s="108">
        <v>0</v>
      </c>
      <c r="H80" s="108" t="s">
        <v>1236</v>
      </c>
      <c r="I80" s="108">
        <v>0</v>
      </c>
      <c r="J80" s="108">
        <v>63</v>
      </c>
      <c r="K80" s="108">
        <v>0</v>
      </c>
      <c r="L80" s="108">
        <v>3</v>
      </c>
      <c r="M80" s="108">
        <v>0</v>
      </c>
      <c r="N80" s="108">
        <v>200</v>
      </c>
      <c r="O80" s="152" t="s">
        <v>1238</v>
      </c>
      <c r="P80" s="108"/>
      <c r="Q80" s="108"/>
      <c r="R80" s="108"/>
      <c r="S80" s="108"/>
      <c r="T80" s="108"/>
      <c r="U80" s="108"/>
      <c r="V80" s="108"/>
      <c r="W80" s="108"/>
      <c r="X80" s="108">
        <v>200</v>
      </c>
    </row>
    <row r="81" spans="1:24">
      <c r="B81" s="151">
        <v>603</v>
      </c>
      <c r="C81" s="108" t="s">
        <v>1203</v>
      </c>
      <c r="D81" s="108" t="s">
        <v>1217</v>
      </c>
      <c r="E81" s="108" t="s">
        <v>1299</v>
      </c>
      <c r="F81" s="108">
        <v>1</v>
      </c>
      <c r="G81" s="108">
        <v>0</v>
      </c>
      <c r="H81" s="108" t="s">
        <v>1237</v>
      </c>
      <c r="I81" s="108">
        <v>0</v>
      </c>
      <c r="J81" s="108">
        <v>64</v>
      </c>
      <c r="K81" s="108">
        <v>0</v>
      </c>
      <c r="L81" s="108">
        <v>4</v>
      </c>
      <c r="M81" s="108">
        <v>0</v>
      </c>
      <c r="N81" s="108">
        <v>200</v>
      </c>
      <c r="O81" s="152" t="s">
        <v>1238</v>
      </c>
      <c r="P81" s="108"/>
      <c r="Q81" s="108"/>
      <c r="R81" s="108"/>
      <c r="S81" s="108"/>
      <c r="T81" s="108"/>
      <c r="U81" s="108"/>
      <c r="V81" s="108"/>
      <c r="W81" s="108"/>
      <c r="X81" s="108">
        <v>300</v>
      </c>
    </row>
    <row r="82" spans="1:24">
      <c r="B82" s="151">
        <v>604</v>
      </c>
      <c r="C82" s="108" t="s">
        <v>1203</v>
      </c>
      <c r="D82" s="108" t="s">
        <v>1217</v>
      </c>
      <c r="E82" s="108" t="s">
        <v>1298</v>
      </c>
      <c r="F82" s="108">
        <v>1</v>
      </c>
      <c r="G82" s="108">
        <v>0</v>
      </c>
      <c r="H82" s="108" t="s">
        <v>1237</v>
      </c>
      <c r="I82" s="108">
        <v>0</v>
      </c>
      <c r="J82" s="108">
        <v>65</v>
      </c>
      <c r="K82" s="108">
        <v>0</v>
      </c>
      <c r="L82" s="108">
        <v>5</v>
      </c>
      <c r="M82" s="108">
        <v>0</v>
      </c>
      <c r="N82" s="108">
        <v>200</v>
      </c>
      <c r="O82" s="152" t="s">
        <v>1238</v>
      </c>
      <c r="P82" s="108"/>
      <c r="Q82" s="108"/>
      <c r="R82" s="108"/>
      <c r="S82" s="108"/>
      <c r="T82" s="108"/>
      <c r="U82" s="108"/>
      <c r="V82" s="108"/>
      <c r="W82" s="108"/>
      <c r="X82" s="108">
        <v>500</v>
      </c>
    </row>
    <row r="83" spans="1:24">
      <c r="A83" s="107" t="s">
        <v>1495</v>
      </c>
      <c r="B83" s="148" t="s">
        <v>1179</v>
      </c>
      <c r="C83" s="149" t="s">
        <v>1180</v>
      </c>
      <c r="D83" s="149" t="s">
        <v>1181</v>
      </c>
      <c r="E83" s="149" t="s">
        <v>1182</v>
      </c>
      <c r="F83" s="149" t="s">
        <v>1183</v>
      </c>
      <c r="G83" s="149" t="s">
        <v>1184</v>
      </c>
      <c r="H83" s="149" t="s">
        <v>1234</v>
      </c>
      <c r="I83" s="149" t="s">
        <v>1185</v>
      </c>
      <c r="J83" s="149" t="s">
        <v>1186</v>
      </c>
      <c r="K83" s="149" t="s">
        <v>1187</v>
      </c>
      <c r="L83" s="149" t="s">
        <v>1188</v>
      </c>
      <c r="M83" s="153" t="s">
        <v>1228</v>
      </c>
      <c r="N83" s="153" t="s">
        <v>1229</v>
      </c>
      <c r="O83" s="154" t="s">
        <v>1233</v>
      </c>
      <c r="P83" s="149"/>
      <c r="Q83" s="149"/>
      <c r="R83" s="153"/>
      <c r="S83" s="153"/>
      <c r="T83" s="153"/>
      <c r="U83" s="153"/>
      <c r="V83" s="153"/>
      <c r="W83" s="153" t="s">
        <v>1220</v>
      </c>
      <c r="X83" s="153" t="s">
        <v>1221</v>
      </c>
    </row>
    <row r="84" spans="1:24">
      <c r="B84" s="151">
        <v>700</v>
      </c>
      <c r="C84" s="108" t="s">
        <v>1209</v>
      </c>
      <c r="D84" s="108" t="s">
        <v>1218</v>
      </c>
      <c r="E84" s="108" t="s">
        <v>1300</v>
      </c>
      <c r="F84" s="108">
        <v>1</v>
      </c>
      <c r="G84" s="108">
        <v>0</v>
      </c>
      <c r="H84" s="108" t="s">
        <v>1235</v>
      </c>
      <c r="I84" s="108">
        <v>0</v>
      </c>
      <c r="J84" s="108">
        <v>66</v>
      </c>
      <c r="K84" s="108">
        <v>0</v>
      </c>
      <c r="L84" s="108">
        <v>0</v>
      </c>
      <c r="M84" s="108">
        <v>100</v>
      </c>
      <c r="N84" s="108">
        <v>0</v>
      </c>
      <c r="O84" s="152" t="s">
        <v>1238</v>
      </c>
      <c r="P84" s="108"/>
      <c r="Q84" s="108"/>
      <c r="R84" s="108"/>
      <c r="S84" s="108"/>
      <c r="T84" s="108"/>
      <c r="U84" s="108"/>
      <c r="V84" s="108"/>
      <c r="W84" s="108">
        <v>1200</v>
      </c>
      <c r="X84" s="108">
        <v>1</v>
      </c>
    </row>
    <row r="85" spans="1:24">
      <c r="B85" s="151">
        <v>701</v>
      </c>
      <c r="C85" s="108" t="s">
        <v>1209</v>
      </c>
      <c r="D85" s="108" t="s">
        <v>1218</v>
      </c>
      <c r="E85" s="108" t="s">
        <v>1301</v>
      </c>
      <c r="F85" s="108">
        <v>1</v>
      </c>
      <c r="G85" s="108">
        <v>0</v>
      </c>
      <c r="H85" s="108" t="s">
        <v>1236</v>
      </c>
      <c r="I85" s="108">
        <v>0</v>
      </c>
      <c r="J85" s="108">
        <v>67</v>
      </c>
      <c r="K85" s="108">
        <v>0</v>
      </c>
      <c r="L85" s="108">
        <v>0</v>
      </c>
      <c r="M85" s="108">
        <v>200</v>
      </c>
      <c r="N85" s="108">
        <v>0</v>
      </c>
      <c r="O85" s="152" t="s">
        <v>1238</v>
      </c>
      <c r="P85" s="108"/>
      <c r="Q85" s="108"/>
      <c r="R85" s="108"/>
      <c r="S85" s="108"/>
      <c r="T85" s="108"/>
      <c r="U85" s="108"/>
      <c r="V85" s="108"/>
      <c r="W85" s="108">
        <v>1201</v>
      </c>
      <c r="X85" s="108">
        <v>1</v>
      </c>
    </row>
    <row r="86" spans="1:24">
      <c r="B86" s="151">
        <v>702</v>
      </c>
      <c r="C86" s="108" t="s">
        <v>1209</v>
      </c>
      <c r="D86" s="108" t="s">
        <v>1218</v>
      </c>
      <c r="E86" s="108" t="s">
        <v>1302</v>
      </c>
      <c r="F86" s="108">
        <v>1</v>
      </c>
      <c r="G86" s="108">
        <v>0</v>
      </c>
      <c r="H86" s="108" t="s">
        <v>1236</v>
      </c>
      <c r="I86" s="108">
        <v>0</v>
      </c>
      <c r="J86" s="108">
        <v>68</v>
      </c>
      <c r="K86" s="108">
        <v>0</v>
      </c>
      <c r="L86" s="108">
        <v>0</v>
      </c>
      <c r="M86" s="108">
        <v>200</v>
      </c>
      <c r="N86" s="108">
        <v>0</v>
      </c>
      <c r="O86" s="152" t="s">
        <v>1238</v>
      </c>
      <c r="P86" s="108"/>
      <c r="Q86" s="108"/>
      <c r="R86" s="108"/>
      <c r="S86" s="108"/>
      <c r="T86" s="108"/>
      <c r="U86" s="108"/>
      <c r="V86" s="108"/>
      <c r="W86" s="108">
        <v>1202</v>
      </c>
      <c r="X86" s="108">
        <v>1</v>
      </c>
    </row>
    <row r="87" spans="1:24">
      <c r="B87" s="151">
        <v>703</v>
      </c>
      <c r="C87" s="108" t="s">
        <v>1209</v>
      </c>
      <c r="D87" s="108" t="s">
        <v>1218</v>
      </c>
      <c r="E87" s="108" t="s">
        <v>1303</v>
      </c>
      <c r="F87" s="108">
        <v>1</v>
      </c>
      <c r="G87" s="108">
        <v>0</v>
      </c>
      <c r="H87" s="108" t="s">
        <v>1237</v>
      </c>
      <c r="I87" s="108">
        <v>0</v>
      </c>
      <c r="J87" s="108">
        <v>69</v>
      </c>
      <c r="K87" s="108">
        <v>0</v>
      </c>
      <c r="L87" s="108">
        <v>0</v>
      </c>
      <c r="M87" s="108">
        <v>200</v>
      </c>
      <c r="N87" s="108">
        <v>0</v>
      </c>
      <c r="O87" s="152" t="s">
        <v>1238</v>
      </c>
      <c r="P87" s="108"/>
      <c r="Q87" s="108"/>
      <c r="R87" s="108"/>
      <c r="S87" s="108"/>
      <c r="T87" s="108"/>
      <c r="U87" s="108"/>
      <c r="V87" s="108"/>
      <c r="W87" s="108">
        <v>1203</v>
      </c>
      <c r="X87" s="108">
        <v>1</v>
      </c>
    </row>
    <row r="88" spans="1:24">
      <c r="B88" s="151">
        <v>704</v>
      </c>
      <c r="C88" s="108" t="s">
        <v>1209</v>
      </c>
      <c r="D88" s="108" t="s">
        <v>1218</v>
      </c>
      <c r="E88" s="107" t="s">
        <v>1307</v>
      </c>
      <c r="F88" s="108">
        <v>1</v>
      </c>
      <c r="G88" s="108">
        <v>0</v>
      </c>
      <c r="H88" s="108" t="s">
        <v>1237</v>
      </c>
      <c r="I88" s="108">
        <v>0</v>
      </c>
      <c r="J88" s="108">
        <v>70</v>
      </c>
      <c r="K88" s="108">
        <v>0</v>
      </c>
      <c r="L88" s="108">
        <v>0</v>
      </c>
      <c r="M88" s="108">
        <v>200</v>
      </c>
      <c r="N88" s="108">
        <v>0</v>
      </c>
      <c r="O88" s="152" t="s">
        <v>1238</v>
      </c>
      <c r="P88" s="108"/>
      <c r="Q88" s="108"/>
      <c r="R88" s="108"/>
      <c r="S88" s="108"/>
      <c r="T88" s="108"/>
      <c r="U88" s="108"/>
      <c r="V88" s="108"/>
      <c r="W88" s="108">
        <v>1204</v>
      </c>
      <c r="X88" s="108">
        <v>1</v>
      </c>
    </row>
    <row r="89" spans="1:24">
      <c r="A89" s="107" t="s">
        <v>1494</v>
      </c>
      <c r="B89" s="148" t="s">
        <v>1179</v>
      </c>
      <c r="C89" s="149" t="s">
        <v>1180</v>
      </c>
      <c r="D89" s="149" t="s">
        <v>1181</v>
      </c>
      <c r="E89" s="149" t="s">
        <v>1182</v>
      </c>
      <c r="F89" s="149" t="s">
        <v>1183</v>
      </c>
      <c r="G89" s="149" t="s">
        <v>1184</v>
      </c>
      <c r="H89" s="149" t="s">
        <v>1234</v>
      </c>
      <c r="I89" s="149" t="s">
        <v>1185</v>
      </c>
      <c r="J89" s="149" t="s">
        <v>1186</v>
      </c>
      <c r="K89" s="149" t="s">
        <v>1187</v>
      </c>
      <c r="L89" s="149" t="s">
        <v>1188</v>
      </c>
      <c r="M89" s="153" t="s">
        <v>1228</v>
      </c>
      <c r="N89" s="153" t="s">
        <v>1229</v>
      </c>
      <c r="O89" s="154" t="s">
        <v>1233</v>
      </c>
      <c r="P89" s="149"/>
      <c r="Q89" s="149"/>
      <c r="R89" s="153"/>
      <c r="S89" s="153"/>
      <c r="T89" s="153"/>
      <c r="U89" s="153"/>
      <c r="V89" s="153"/>
      <c r="W89" s="153" t="s">
        <v>1327</v>
      </c>
      <c r="X89" s="153" t="s">
        <v>1328</v>
      </c>
    </row>
    <row r="90" spans="1:24">
      <c r="B90" s="151">
        <v>800</v>
      </c>
      <c r="C90" s="108" t="s">
        <v>1209</v>
      </c>
      <c r="D90" s="108" t="s">
        <v>1219</v>
      </c>
      <c r="E90" s="108" t="s">
        <v>639</v>
      </c>
      <c r="F90" s="108">
        <v>1</v>
      </c>
      <c r="G90" s="108">
        <v>0</v>
      </c>
      <c r="H90" s="108" t="s">
        <v>1235</v>
      </c>
      <c r="I90" s="108">
        <v>0</v>
      </c>
      <c r="J90" s="108">
        <v>71</v>
      </c>
      <c r="K90" s="108">
        <v>0</v>
      </c>
      <c r="L90" s="108">
        <v>0</v>
      </c>
      <c r="M90" s="108">
        <v>0</v>
      </c>
      <c r="N90" s="108">
        <v>100</v>
      </c>
      <c r="O90" s="152" t="s">
        <v>1238</v>
      </c>
      <c r="P90" s="108"/>
      <c r="Q90" s="108"/>
      <c r="R90" s="108"/>
      <c r="S90" s="108"/>
      <c r="T90" s="108"/>
      <c r="U90" s="108"/>
      <c r="V90" s="108"/>
      <c r="W90" s="108">
        <v>1</v>
      </c>
      <c r="X90" s="108">
        <v>1</v>
      </c>
    </row>
    <row r="91" spans="1:24">
      <c r="B91" s="151">
        <v>801</v>
      </c>
      <c r="C91" s="108" t="s">
        <v>1209</v>
      </c>
      <c r="D91" s="108" t="s">
        <v>1219</v>
      </c>
      <c r="E91" s="107" t="s">
        <v>1306</v>
      </c>
      <c r="F91" s="108">
        <v>1</v>
      </c>
      <c r="G91" s="108">
        <v>0</v>
      </c>
      <c r="H91" s="108" t="s">
        <v>1236</v>
      </c>
      <c r="I91" s="108">
        <v>0</v>
      </c>
      <c r="J91" s="108">
        <v>72</v>
      </c>
      <c r="K91" s="108">
        <v>0</v>
      </c>
      <c r="L91" s="108">
        <v>0</v>
      </c>
      <c r="M91" s="108">
        <v>0</v>
      </c>
      <c r="N91" s="108">
        <v>200</v>
      </c>
      <c r="O91" s="152" t="s">
        <v>1238</v>
      </c>
      <c r="P91" s="108"/>
      <c r="Q91" s="108"/>
      <c r="R91" s="108"/>
      <c r="S91" s="108"/>
      <c r="T91" s="108"/>
      <c r="U91" s="108"/>
      <c r="V91" s="108"/>
      <c r="W91" s="108">
        <v>1</v>
      </c>
      <c r="X91" s="108">
        <v>2</v>
      </c>
    </row>
    <row r="92" spans="1:24">
      <c r="B92" s="151">
        <v>802</v>
      </c>
      <c r="C92" s="108" t="s">
        <v>1209</v>
      </c>
      <c r="D92" s="108" t="s">
        <v>1219</v>
      </c>
      <c r="E92" s="108" t="s">
        <v>1305</v>
      </c>
      <c r="F92" s="108">
        <v>1</v>
      </c>
      <c r="G92" s="108">
        <v>0</v>
      </c>
      <c r="H92" s="108" t="s">
        <v>1236</v>
      </c>
      <c r="I92" s="108">
        <v>0</v>
      </c>
      <c r="J92" s="108">
        <v>73</v>
      </c>
      <c r="K92" s="108">
        <v>0</v>
      </c>
      <c r="L92" s="108">
        <v>0</v>
      </c>
      <c r="M92" s="108">
        <v>0</v>
      </c>
      <c r="N92" s="108">
        <v>200</v>
      </c>
      <c r="O92" s="152" t="s">
        <v>1238</v>
      </c>
      <c r="P92" s="108"/>
      <c r="Q92" s="108"/>
      <c r="R92" s="108"/>
      <c r="S92" s="108"/>
      <c r="T92" s="108"/>
      <c r="U92" s="108"/>
      <c r="V92" s="108"/>
      <c r="W92" s="108">
        <v>2</v>
      </c>
      <c r="X92" s="108">
        <v>2</v>
      </c>
    </row>
    <row r="93" spans="1:24">
      <c r="B93" s="151">
        <v>803</v>
      </c>
      <c r="C93" s="108" t="s">
        <v>1209</v>
      </c>
      <c r="D93" s="108" t="s">
        <v>1219</v>
      </c>
      <c r="E93" s="108" t="s">
        <v>1210</v>
      </c>
      <c r="F93" s="108">
        <v>1</v>
      </c>
      <c r="G93" s="108">
        <v>0</v>
      </c>
      <c r="H93" s="108" t="s">
        <v>1237</v>
      </c>
      <c r="I93" s="108">
        <v>0</v>
      </c>
      <c r="J93" s="108">
        <v>74</v>
      </c>
      <c r="K93" s="108">
        <v>0</v>
      </c>
      <c r="L93" s="108">
        <v>0</v>
      </c>
      <c r="M93" s="108">
        <v>0</v>
      </c>
      <c r="N93" s="108">
        <v>200</v>
      </c>
      <c r="O93" s="152" t="s">
        <v>1238</v>
      </c>
      <c r="P93" s="108"/>
      <c r="Q93" s="108"/>
      <c r="R93" s="108"/>
      <c r="S93" s="108"/>
      <c r="T93" s="108"/>
      <c r="U93" s="108"/>
      <c r="V93" s="108"/>
      <c r="W93" s="108">
        <v>2</v>
      </c>
      <c r="X93" s="108">
        <v>3</v>
      </c>
    </row>
    <row r="94" spans="1:24">
      <c r="B94" s="151">
        <v>804</v>
      </c>
      <c r="C94" s="108" t="s">
        <v>1209</v>
      </c>
      <c r="D94" s="108" t="s">
        <v>1219</v>
      </c>
      <c r="E94" s="108" t="s">
        <v>1304</v>
      </c>
      <c r="F94" s="108">
        <v>1</v>
      </c>
      <c r="G94" s="108">
        <v>0</v>
      </c>
      <c r="H94" s="108" t="s">
        <v>1237</v>
      </c>
      <c r="I94" s="108">
        <v>0</v>
      </c>
      <c r="J94" s="108">
        <v>75</v>
      </c>
      <c r="K94" s="108">
        <v>0</v>
      </c>
      <c r="L94" s="108">
        <v>0</v>
      </c>
      <c r="M94" s="108">
        <v>0</v>
      </c>
      <c r="N94" s="108">
        <v>200</v>
      </c>
      <c r="O94" s="152" t="s">
        <v>1238</v>
      </c>
      <c r="P94" s="108"/>
      <c r="Q94" s="108"/>
      <c r="R94" s="108"/>
      <c r="S94" s="108"/>
      <c r="T94" s="108"/>
      <c r="U94" s="108"/>
      <c r="V94" s="108"/>
      <c r="W94" s="108">
        <v>3</v>
      </c>
      <c r="X94" s="108">
        <v>3</v>
      </c>
    </row>
    <row r="95" spans="1:24">
      <c r="A95" s="107" t="s">
        <v>1494</v>
      </c>
      <c r="B95" s="148" t="s">
        <v>1179</v>
      </c>
      <c r="C95" s="149" t="s">
        <v>1180</v>
      </c>
      <c r="D95" s="149" t="s">
        <v>1181</v>
      </c>
      <c r="E95" s="149" t="s">
        <v>1182</v>
      </c>
      <c r="F95" s="149" t="s">
        <v>1183</v>
      </c>
      <c r="G95" s="149" t="s">
        <v>1184</v>
      </c>
      <c r="H95" s="149" t="s">
        <v>1234</v>
      </c>
      <c r="I95" s="149" t="s">
        <v>1185</v>
      </c>
      <c r="J95" s="149" t="s">
        <v>1186</v>
      </c>
      <c r="K95" s="149" t="s">
        <v>1187</v>
      </c>
      <c r="L95" s="149" t="s">
        <v>1188</v>
      </c>
      <c r="M95" s="153" t="s">
        <v>1228</v>
      </c>
      <c r="N95" s="153" t="s">
        <v>1229</v>
      </c>
      <c r="O95" s="154" t="s">
        <v>1233</v>
      </c>
      <c r="P95" s="149"/>
      <c r="Q95" s="149"/>
      <c r="R95" s="153"/>
      <c r="S95" s="153"/>
      <c r="T95" s="155"/>
      <c r="U95" s="153"/>
      <c r="V95" s="155"/>
      <c r="W95" s="153"/>
      <c r="X95" s="155" t="s">
        <v>1222</v>
      </c>
    </row>
    <row r="96" spans="1:24">
      <c r="B96" s="151">
        <v>900</v>
      </c>
      <c r="C96" s="108" t="s">
        <v>1500</v>
      </c>
      <c r="D96" s="108" t="s">
        <v>1501</v>
      </c>
      <c r="E96" s="108" t="s">
        <v>1502</v>
      </c>
      <c r="F96" s="108">
        <v>1</v>
      </c>
      <c r="G96" s="108">
        <v>0</v>
      </c>
      <c r="H96" s="108" t="s">
        <v>1503</v>
      </c>
      <c r="I96" s="108">
        <v>0</v>
      </c>
      <c r="J96" s="108">
        <v>76</v>
      </c>
      <c r="K96" s="108">
        <v>0</v>
      </c>
      <c r="L96" s="108">
        <v>0</v>
      </c>
      <c r="M96" s="108">
        <v>100</v>
      </c>
      <c r="N96" s="108">
        <v>0</v>
      </c>
      <c r="O96" s="152" t="s">
        <v>1504</v>
      </c>
      <c r="P96" s="108"/>
      <c r="Q96" s="108"/>
      <c r="R96" s="108"/>
      <c r="S96" s="108"/>
      <c r="T96" s="108"/>
      <c r="U96" s="108"/>
      <c r="V96" s="108"/>
      <c r="W96" s="108"/>
      <c r="X96" s="108">
        <v>10</v>
      </c>
    </row>
    <row r="97" spans="1:24">
      <c r="B97" s="151">
        <v>901</v>
      </c>
      <c r="C97" s="108" t="s">
        <v>1505</v>
      </c>
      <c r="D97" s="108" t="s">
        <v>1501</v>
      </c>
      <c r="E97" s="107" t="s">
        <v>1506</v>
      </c>
      <c r="F97" s="108">
        <v>1</v>
      </c>
      <c r="G97" s="108">
        <v>0</v>
      </c>
      <c r="H97" s="108" t="s">
        <v>1507</v>
      </c>
      <c r="I97" s="108">
        <v>0</v>
      </c>
      <c r="J97" s="108">
        <v>77</v>
      </c>
      <c r="K97" s="108">
        <v>0</v>
      </c>
      <c r="L97" s="108">
        <v>0</v>
      </c>
      <c r="M97" s="108">
        <v>200</v>
      </c>
      <c r="N97" s="108">
        <v>0</v>
      </c>
      <c r="O97" s="152" t="s">
        <v>1504</v>
      </c>
      <c r="P97" s="108"/>
      <c r="Q97" s="108"/>
      <c r="R97" s="108"/>
      <c r="S97" s="108"/>
      <c r="T97" s="108"/>
      <c r="U97" s="108"/>
      <c r="V97" s="108"/>
      <c r="W97" s="108"/>
      <c r="X97" s="108">
        <v>25</v>
      </c>
    </row>
    <row r="98" spans="1:24">
      <c r="B98" s="151">
        <v>902</v>
      </c>
      <c r="C98" s="108" t="s">
        <v>1505</v>
      </c>
      <c r="D98" s="108" t="s">
        <v>1501</v>
      </c>
      <c r="E98" s="108" t="s">
        <v>1508</v>
      </c>
      <c r="F98" s="108">
        <v>1</v>
      </c>
      <c r="G98" s="108">
        <v>0</v>
      </c>
      <c r="H98" s="108" t="s">
        <v>1507</v>
      </c>
      <c r="I98" s="108">
        <v>0</v>
      </c>
      <c r="J98" s="108">
        <v>78</v>
      </c>
      <c r="K98" s="108">
        <v>0</v>
      </c>
      <c r="L98" s="108">
        <v>0</v>
      </c>
      <c r="M98" s="108">
        <v>200</v>
      </c>
      <c r="N98" s="108">
        <v>0</v>
      </c>
      <c r="O98" s="152" t="s">
        <v>1504</v>
      </c>
      <c r="P98" s="108"/>
      <c r="Q98" s="108"/>
      <c r="R98" s="108"/>
      <c r="S98" s="108"/>
      <c r="T98" s="108"/>
      <c r="U98" s="108"/>
      <c r="V98" s="108"/>
      <c r="W98" s="108"/>
      <c r="X98" s="108">
        <v>50</v>
      </c>
    </row>
    <row r="99" spans="1:24">
      <c r="B99" s="151">
        <v>903</v>
      </c>
      <c r="C99" s="108" t="s">
        <v>1505</v>
      </c>
      <c r="D99" s="108" t="s">
        <v>1501</v>
      </c>
      <c r="E99" s="108" t="s">
        <v>1509</v>
      </c>
      <c r="F99" s="108">
        <v>1</v>
      </c>
      <c r="G99" s="108">
        <v>0</v>
      </c>
      <c r="H99" s="108" t="s">
        <v>1510</v>
      </c>
      <c r="I99" s="108">
        <v>0</v>
      </c>
      <c r="J99" s="108">
        <v>79</v>
      </c>
      <c r="K99" s="108">
        <v>0</v>
      </c>
      <c r="L99" s="108">
        <v>0</v>
      </c>
      <c r="M99" s="108">
        <v>200</v>
      </c>
      <c r="N99" s="108">
        <v>0</v>
      </c>
      <c r="O99" s="152" t="s">
        <v>1504</v>
      </c>
      <c r="P99" s="108"/>
      <c r="Q99" s="108"/>
      <c r="R99" s="108"/>
      <c r="S99" s="108"/>
      <c r="T99" s="108"/>
      <c r="U99" s="108"/>
      <c r="V99" s="108"/>
      <c r="W99" s="108"/>
      <c r="X99" s="108">
        <v>80</v>
      </c>
    </row>
    <row r="100" spans="1:24">
      <c r="B100" s="151">
        <v>904</v>
      </c>
      <c r="C100" s="108" t="s">
        <v>1505</v>
      </c>
      <c r="D100" s="108" t="s">
        <v>1501</v>
      </c>
      <c r="E100" s="108" t="s">
        <v>1511</v>
      </c>
      <c r="F100" s="108">
        <v>1</v>
      </c>
      <c r="G100" s="108">
        <v>0</v>
      </c>
      <c r="H100" s="108" t="s">
        <v>1510</v>
      </c>
      <c r="I100" s="108">
        <v>0</v>
      </c>
      <c r="J100" s="108">
        <v>80</v>
      </c>
      <c r="K100" s="108">
        <v>0</v>
      </c>
      <c r="L100" s="108">
        <v>0</v>
      </c>
      <c r="M100" s="108">
        <v>200</v>
      </c>
      <c r="N100" s="108">
        <v>0</v>
      </c>
      <c r="O100" s="152" t="s">
        <v>1504</v>
      </c>
      <c r="P100" s="108"/>
      <c r="Q100" s="108"/>
      <c r="R100" s="108"/>
      <c r="S100" s="108"/>
      <c r="T100" s="108"/>
      <c r="U100" s="108"/>
      <c r="V100" s="108"/>
      <c r="W100" s="108"/>
      <c r="X100" s="108">
        <v>150</v>
      </c>
    </row>
    <row r="101" spans="1:24">
      <c r="A101" s="107" t="s">
        <v>1494</v>
      </c>
      <c r="B101" s="148" t="s">
        <v>1512</v>
      </c>
      <c r="C101" s="149" t="s">
        <v>1513</v>
      </c>
      <c r="D101" s="149" t="s">
        <v>1514</v>
      </c>
      <c r="E101" s="149" t="s">
        <v>1515</v>
      </c>
      <c r="F101" s="149" t="s">
        <v>1516</v>
      </c>
      <c r="G101" s="149" t="s">
        <v>1517</v>
      </c>
      <c r="H101" s="149" t="s">
        <v>1518</v>
      </c>
      <c r="I101" s="149" t="s">
        <v>1519</v>
      </c>
      <c r="J101" s="149" t="s">
        <v>1520</v>
      </c>
      <c r="K101" s="149" t="s">
        <v>1521</v>
      </c>
      <c r="L101" s="149" t="s">
        <v>1522</v>
      </c>
      <c r="M101" s="153" t="s">
        <v>1523</v>
      </c>
      <c r="N101" s="153" t="s">
        <v>1524</v>
      </c>
      <c r="O101" s="154" t="s">
        <v>1525</v>
      </c>
      <c r="P101" s="149"/>
      <c r="Q101" s="149"/>
      <c r="R101" s="153"/>
      <c r="S101" s="153"/>
      <c r="T101" s="153"/>
      <c r="U101" s="153"/>
      <c r="V101" s="153"/>
      <c r="W101" s="153"/>
      <c r="X101" s="153" t="s">
        <v>1526</v>
      </c>
    </row>
    <row r="102" spans="1:24">
      <c r="B102" s="151">
        <v>1100</v>
      </c>
      <c r="C102" s="108" t="s">
        <v>1505</v>
      </c>
      <c r="D102" s="108" t="s">
        <v>1527</v>
      </c>
      <c r="E102" s="108" t="s">
        <v>1528</v>
      </c>
      <c r="F102" s="108">
        <v>1</v>
      </c>
      <c r="G102" s="108">
        <v>0</v>
      </c>
      <c r="H102" s="108" t="s">
        <v>1503</v>
      </c>
      <c r="I102" s="108">
        <v>0</v>
      </c>
      <c r="J102" s="108">
        <v>81</v>
      </c>
      <c r="K102" s="108">
        <v>0</v>
      </c>
      <c r="L102" s="108">
        <v>0</v>
      </c>
      <c r="M102" s="108">
        <v>0</v>
      </c>
      <c r="N102" s="108">
        <v>100</v>
      </c>
      <c r="O102" s="152" t="s">
        <v>1504</v>
      </c>
      <c r="P102" s="108"/>
      <c r="Q102" s="108"/>
      <c r="R102" s="108"/>
      <c r="S102" s="108"/>
      <c r="T102" s="108"/>
      <c r="U102" s="108"/>
      <c r="V102" s="108"/>
      <c r="W102" s="108"/>
      <c r="X102" s="108">
        <v>10</v>
      </c>
    </row>
    <row r="103" spans="1:24">
      <c r="B103" s="151">
        <v>1101</v>
      </c>
      <c r="C103" s="108" t="s">
        <v>1505</v>
      </c>
      <c r="D103" s="108" t="s">
        <v>1527</v>
      </c>
      <c r="E103" s="107" t="s">
        <v>1529</v>
      </c>
      <c r="F103" s="108">
        <v>1</v>
      </c>
      <c r="G103" s="108">
        <v>0</v>
      </c>
      <c r="H103" s="108" t="s">
        <v>1507</v>
      </c>
      <c r="I103" s="108">
        <v>0</v>
      </c>
      <c r="J103" s="108">
        <v>82</v>
      </c>
      <c r="K103" s="108">
        <v>0</v>
      </c>
      <c r="L103" s="108">
        <v>0</v>
      </c>
      <c r="M103" s="108">
        <v>0</v>
      </c>
      <c r="N103" s="108">
        <v>200</v>
      </c>
      <c r="O103" s="152" t="s">
        <v>1504</v>
      </c>
      <c r="P103" s="108"/>
      <c r="Q103" s="108"/>
      <c r="R103" s="108"/>
      <c r="S103" s="108"/>
      <c r="T103" s="108"/>
      <c r="U103" s="108"/>
      <c r="V103" s="108"/>
      <c r="W103" s="108"/>
      <c r="X103" s="108">
        <v>20</v>
      </c>
    </row>
    <row r="104" spans="1:24">
      <c r="B104" s="151">
        <v>1102</v>
      </c>
      <c r="C104" s="108" t="s">
        <v>1505</v>
      </c>
      <c r="D104" s="108" t="s">
        <v>1527</v>
      </c>
      <c r="E104" s="108" t="s">
        <v>1530</v>
      </c>
      <c r="F104" s="108">
        <v>1</v>
      </c>
      <c r="G104" s="108">
        <v>0</v>
      </c>
      <c r="H104" s="108" t="s">
        <v>1507</v>
      </c>
      <c r="I104" s="108">
        <v>0</v>
      </c>
      <c r="J104" s="108">
        <v>83</v>
      </c>
      <c r="K104" s="108">
        <v>0</v>
      </c>
      <c r="L104" s="108">
        <v>0</v>
      </c>
      <c r="M104" s="108">
        <v>0</v>
      </c>
      <c r="N104" s="108">
        <v>200</v>
      </c>
      <c r="O104" s="152" t="s">
        <v>1504</v>
      </c>
      <c r="P104" s="108"/>
      <c r="Q104" s="108"/>
      <c r="R104" s="108"/>
      <c r="S104" s="108"/>
      <c r="T104" s="108"/>
      <c r="U104" s="108"/>
      <c r="V104" s="108"/>
      <c r="W104" s="108"/>
      <c r="X104" s="108">
        <v>40</v>
      </c>
    </row>
    <row r="105" spans="1:24">
      <c r="B105" s="151">
        <v>1103</v>
      </c>
      <c r="C105" s="108" t="s">
        <v>1505</v>
      </c>
      <c r="D105" s="108" t="s">
        <v>1527</v>
      </c>
      <c r="E105" s="108" t="s">
        <v>1531</v>
      </c>
      <c r="F105" s="108">
        <v>1</v>
      </c>
      <c r="G105" s="108">
        <v>0</v>
      </c>
      <c r="H105" s="108" t="s">
        <v>1510</v>
      </c>
      <c r="I105" s="108">
        <v>0</v>
      </c>
      <c r="J105" s="108">
        <v>84</v>
      </c>
      <c r="K105" s="108">
        <v>0</v>
      </c>
      <c r="L105" s="108">
        <v>0</v>
      </c>
      <c r="M105" s="108">
        <v>0</v>
      </c>
      <c r="N105" s="108">
        <v>200</v>
      </c>
      <c r="O105" s="152" t="s">
        <v>1504</v>
      </c>
      <c r="P105" s="108"/>
      <c r="Q105" s="108"/>
      <c r="R105" s="108"/>
      <c r="S105" s="108"/>
      <c r="T105" s="108"/>
      <c r="U105" s="108"/>
      <c r="V105" s="108"/>
      <c r="W105" s="108"/>
      <c r="X105" s="108">
        <v>80</v>
      </c>
    </row>
    <row r="106" spans="1:24">
      <c r="B106" s="151">
        <v>1104</v>
      </c>
      <c r="C106" s="108" t="s">
        <v>1505</v>
      </c>
      <c r="D106" s="108" t="s">
        <v>1527</v>
      </c>
      <c r="E106" s="107" t="s">
        <v>1532</v>
      </c>
      <c r="F106" s="108">
        <v>1</v>
      </c>
      <c r="G106" s="108">
        <v>0</v>
      </c>
      <c r="H106" s="108" t="s">
        <v>1510</v>
      </c>
      <c r="I106" s="108">
        <v>0</v>
      </c>
      <c r="J106" s="108">
        <v>85</v>
      </c>
      <c r="K106" s="108">
        <v>0</v>
      </c>
      <c r="L106" s="108">
        <v>0</v>
      </c>
      <c r="M106" s="108">
        <v>0</v>
      </c>
      <c r="N106" s="108">
        <v>200</v>
      </c>
      <c r="O106" s="152" t="s">
        <v>1504</v>
      </c>
      <c r="P106" s="108"/>
      <c r="Q106" s="108"/>
      <c r="R106" s="108"/>
      <c r="S106" s="108"/>
      <c r="T106" s="108"/>
      <c r="U106" s="108"/>
      <c r="V106" s="108"/>
      <c r="W106" s="108"/>
      <c r="X106" s="108">
        <v>160</v>
      </c>
    </row>
    <row r="107" spans="1:24">
      <c r="A107" s="107" t="s">
        <v>1494</v>
      </c>
      <c r="B107" s="148" t="s">
        <v>1512</v>
      </c>
      <c r="C107" s="149" t="s">
        <v>1513</v>
      </c>
      <c r="D107" s="149" t="s">
        <v>1514</v>
      </c>
      <c r="E107" s="149" t="s">
        <v>1515</v>
      </c>
      <c r="F107" s="149" t="s">
        <v>1516</v>
      </c>
      <c r="G107" s="149" t="s">
        <v>1517</v>
      </c>
      <c r="H107" s="149" t="s">
        <v>1518</v>
      </c>
      <c r="I107" s="149" t="s">
        <v>1519</v>
      </c>
      <c r="J107" s="149" t="s">
        <v>1520</v>
      </c>
      <c r="K107" s="149" t="s">
        <v>1521</v>
      </c>
      <c r="L107" s="149" t="s">
        <v>1522</v>
      </c>
      <c r="M107" s="153" t="s">
        <v>1523</v>
      </c>
      <c r="N107" s="153" t="s">
        <v>1524</v>
      </c>
      <c r="O107" s="154" t="s">
        <v>1525</v>
      </c>
      <c r="P107" s="149"/>
      <c r="Q107" s="149"/>
      <c r="R107" s="153"/>
      <c r="S107" s="153"/>
      <c r="T107" s="153"/>
      <c r="U107" s="153"/>
      <c r="V107" s="153"/>
      <c r="W107" s="153" t="s">
        <v>1533</v>
      </c>
      <c r="X107" s="153" t="s">
        <v>1534</v>
      </c>
    </row>
    <row r="108" spans="1:24">
      <c r="B108" s="151">
        <v>1200</v>
      </c>
      <c r="C108" s="108" t="s">
        <v>1505</v>
      </c>
      <c r="D108" s="108" t="s">
        <v>1535</v>
      </c>
      <c r="E108" s="108" t="s">
        <v>1536</v>
      </c>
      <c r="F108" s="108">
        <v>1</v>
      </c>
      <c r="G108" s="108">
        <v>0</v>
      </c>
      <c r="H108" s="108" t="s">
        <v>1503</v>
      </c>
      <c r="I108" s="108">
        <v>0</v>
      </c>
      <c r="J108" s="108">
        <v>86</v>
      </c>
      <c r="K108" s="108">
        <v>0</v>
      </c>
      <c r="L108" s="108">
        <v>0</v>
      </c>
      <c r="M108" s="108">
        <v>100</v>
      </c>
      <c r="N108" s="108">
        <v>0</v>
      </c>
      <c r="O108" s="152" t="s">
        <v>1504</v>
      </c>
      <c r="P108" s="108"/>
      <c r="Q108" s="108"/>
      <c r="R108" s="108"/>
      <c r="S108" s="108"/>
      <c r="T108" s="108"/>
      <c r="U108" s="108"/>
      <c r="V108" s="108"/>
      <c r="W108" s="108">
        <v>0</v>
      </c>
      <c r="X108" s="108">
        <v>2</v>
      </c>
    </row>
    <row r="109" spans="1:24">
      <c r="B109" s="151">
        <v>1201</v>
      </c>
      <c r="C109" s="108" t="s">
        <v>1505</v>
      </c>
      <c r="D109" s="108" t="s">
        <v>1535</v>
      </c>
      <c r="E109" s="107" t="s">
        <v>1537</v>
      </c>
      <c r="F109" s="108">
        <v>1</v>
      </c>
      <c r="G109" s="108">
        <v>0</v>
      </c>
      <c r="H109" s="108" t="s">
        <v>1507</v>
      </c>
      <c r="I109" s="108">
        <v>0</v>
      </c>
      <c r="J109" s="108">
        <v>87</v>
      </c>
      <c r="K109" s="108">
        <v>0</v>
      </c>
      <c r="L109" s="108">
        <v>0</v>
      </c>
      <c r="M109" s="108">
        <v>200</v>
      </c>
      <c r="N109" s="108">
        <v>0</v>
      </c>
      <c r="O109" s="152" t="s">
        <v>1504</v>
      </c>
      <c r="P109" s="108"/>
      <c r="Q109" s="108"/>
      <c r="R109" s="108"/>
      <c r="S109" s="108"/>
      <c r="T109" s="108"/>
      <c r="U109" s="108"/>
      <c r="V109" s="108"/>
      <c r="W109" s="108">
        <v>1</v>
      </c>
      <c r="X109" s="108">
        <v>3</v>
      </c>
    </row>
    <row r="110" spans="1:24">
      <c r="B110" s="151">
        <v>1202</v>
      </c>
      <c r="C110" s="108" t="s">
        <v>1505</v>
      </c>
      <c r="D110" s="108" t="s">
        <v>1535</v>
      </c>
      <c r="E110" s="108" t="s">
        <v>1538</v>
      </c>
      <c r="F110" s="108">
        <v>1</v>
      </c>
      <c r="G110" s="108">
        <v>0</v>
      </c>
      <c r="H110" s="108" t="s">
        <v>1507</v>
      </c>
      <c r="I110" s="108">
        <v>0</v>
      </c>
      <c r="J110" s="108">
        <v>88</v>
      </c>
      <c r="K110" s="108">
        <v>0</v>
      </c>
      <c r="L110" s="108">
        <v>0</v>
      </c>
      <c r="M110" s="108">
        <v>200</v>
      </c>
      <c r="N110" s="108">
        <v>0</v>
      </c>
      <c r="O110" s="152" t="s">
        <v>1504</v>
      </c>
      <c r="P110" s="108"/>
      <c r="Q110" s="108"/>
      <c r="R110" s="108"/>
      <c r="S110" s="108"/>
      <c r="T110" s="108"/>
      <c r="U110" s="108"/>
      <c r="V110" s="108"/>
      <c r="W110" s="108">
        <v>5</v>
      </c>
      <c r="X110" s="108">
        <v>5</v>
      </c>
    </row>
    <row r="111" spans="1:24">
      <c r="B111" s="151">
        <v>1203</v>
      </c>
      <c r="C111" s="108" t="s">
        <v>1505</v>
      </c>
      <c r="D111" s="108" t="s">
        <v>1535</v>
      </c>
      <c r="E111" s="107" t="s">
        <v>1539</v>
      </c>
      <c r="F111" s="108">
        <v>1</v>
      </c>
      <c r="G111" s="108">
        <v>0</v>
      </c>
      <c r="H111" s="108" t="s">
        <v>1510</v>
      </c>
      <c r="I111" s="108">
        <v>0</v>
      </c>
      <c r="J111" s="108">
        <v>89</v>
      </c>
      <c r="K111" s="108">
        <v>0</v>
      </c>
      <c r="L111" s="108">
        <v>0</v>
      </c>
      <c r="M111" s="108">
        <v>200</v>
      </c>
      <c r="N111" s="108">
        <v>0</v>
      </c>
      <c r="O111" s="152" t="s">
        <v>1504</v>
      </c>
      <c r="P111" s="108"/>
      <c r="Q111" s="108"/>
      <c r="R111" s="108"/>
      <c r="S111" s="108"/>
      <c r="T111" s="108"/>
      <c r="U111" s="108"/>
      <c r="V111" s="108"/>
      <c r="W111" s="108">
        <v>10</v>
      </c>
      <c r="X111" s="108">
        <v>8</v>
      </c>
    </row>
    <row r="112" spans="1:24">
      <c r="B112" s="151">
        <v>1204</v>
      </c>
      <c r="C112" s="108" t="s">
        <v>1505</v>
      </c>
      <c r="D112" s="108" t="s">
        <v>1535</v>
      </c>
      <c r="E112" s="108" t="s">
        <v>1540</v>
      </c>
      <c r="F112" s="108">
        <v>1</v>
      </c>
      <c r="G112" s="108">
        <v>0</v>
      </c>
      <c r="H112" s="108" t="s">
        <v>1510</v>
      </c>
      <c r="I112" s="108">
        <v>0</v>
      </c>
      <c r="J112" s="108">
        <v>90</v>
      </c>
      <c r="K112" s="108">
        <v>0</v>
      </c>
      <c r="L112" s="108">
        <v>0</v>
      </c>
      <c r="M112" s="108">
        <v>200</v>
      </c>
      <c r="N112" s="108">
        <v>0</v>
      </c>
      <c r="O112" s="152" t="s">
        <v>1504</v>
      </c>
      <c r="P112" s="108"/>
      <c r="Q112" s="108"/>
      <c r="R112" s="108"/>
      <c r="S112" s="108"/>
      <c r="T112" s="108"/>
      <c r="U112" s="108"/>
      <c r="V112" s="108"/>
      <c r="W112" s="108">
        <v>20</v>
      </c>
      <c r="X112" s="108">
        <v>10</v>
      </c>
    </row>
    <row r="113" spans="1:24">
      <c r="A113" s="107" t="s">
        <v>1494</v>
      </c>
      <c r="B113" s="148" t="s">
        <v>1512</v>
      </c>
      <c r="C113" s="149" t="s">
        <v>1513</v>
      </c>
      <c r="D113" s="149" t="s">
        <v>1514</v>
      </c>
      <c r="E113" s="149" t="s">
        <v>1515</v>
      </c>
      <c r="F113" s="149" t="s">
        <v>1516</v>
      </c>
      <c r="G113" s="149" t="s">
        <v>1517</v>
      </c>
      <c r="H113" s="149" t="s">
        <v>1518</v>
      </c>
      <c r="I113" s="149" t="s">
        <v>1519</v>
      </c>
      <c r="J113" s="149" t="s">
        <v>1520</v>
      </c>
      <c r="K113" s="149" t="s">
        <v>1521</v>
      </c>
      <c r="L113" s="149" t="s">
        <v>1522</v>
      </c>
      <c r="M113" s="153" t="s">
        <v>1523</v>
      </c>
      <c r="N113" s="153" t="s">
        <v>1524</v>
      </c>
      <c r="O113" s="154" t="s">
        <v>1525</v>
      </c>
      <c r="P113" s="149"/>
      <c r="Q113" s="149"/>
      <c r="R113" s="153"/>
      <c r="S113" s="149"/>
      <c r="T113" s="153"/>
      <c r="U113" s="153"/>
      <c r="V113" s="153"/>
      <c r="W113" s="149" t="s">
        <v>1541</v>
      </c>
      <c r="X113" s="153" t="s">
        <v>1542</v>
      </c>
    </row>
    <row r="114" spans="1:24">
      <c r="B114" s="151">
        <v>1300</v>
      </c>
      <c r="C114" s="108" t="s">
        <v>1505</v>
      </c>
      <c r="D114" s="108" t="s">
        <v>1543</v>
      </c>
      <c r="E114" s="108" t="s">
        <v>1544</v>
      </c>
      <c r="F114" s="108">
        <v>1</v>
      </c>
      <c r="G114" s="108">
        <v>0</v>
      </c>
      <c r="H114" s="108" t="s">
        <v>1503</v>
      </c>
      <c r="I114" s="108">
        <v>0</v>
      </c>
      <c r="J114" s="108">
        <v>91</v>
      </c>
      <c r="K114" s="108">
        <v>0</v>
      </c>
      <c r="L114" s="108">
        <v>0</v>
      </c>
      <c r="M114" s="108">
        <v>0</v>
      </c>
      <c r="N114" s="108">
        <v>100</v>
      </c>
      <c r="O114" s="152" t="s">
        <v>1504</v>
      </c>
      <c r="P114" s="108"/>
      <c r="Q114" s="108"/>
      <c r="R114" s="108"/>
      <c r="S114" s="108"/>
      <c r="T114" s="108"/>
      <c r="U114" s="108"/>
      <c r="V114" s="108"/>
      <c r="W114" s="108">
        <v>1</v>
      </c>
      <c r="X114" s="108">
        <v>10</v>
      </c>
    </row>
    <row r="115" spans="1:24">
      <c r="B115" s="151">
        <v>1301</v>
      </c>
      <c r="C115" s="108" t="s">
        <v>1505</v>
      </c>
      <c r="D115" s="108" t="s">
        <v>1543</v>
      </c>
      <c r="E115" s="107" t="s">
        <v>1545</v>
      </c>
      <c r="F115" s="108">
        <v>1</v>
      </c>
      <c r="G115" s="108">
        <v>0</v>
      </c>
      <c r="H115" s="108" t="s">
        <v>1507</v>
      </c>
      <c r="I115" s="108">
        <v>0</v>
      </c>
      <c r="J115" s="108">
        <v>92</v>
      </c>
      <c r="K115" s="108">
        <v>0</v>
      </c>
      <c r="L115" s="108">
        <v>0</v>
      </c>
      <c r="M115" s="108">
        <v>0</v>
      </c>
      <c r="N115" s="108">
        <v>200</v>
      </c>
      <c r="O115" s="152" t="s">
        <v>1504</v>
      </c>
      <c r="P115" s="108"/>
      <c r="Q115" s="108"/>
      <c r="R115" s="108"/>
      <c r="S115" s="108"/>
      <c r="T115" s="108"/>
      <c r="U115" s="108"/>
      <c r="V115" s="108"/>
      <c r="W115" s="108">
        <v>1</v>
      </c>
      <c r="X115" s="108">
        <v>20</v>
      </c>
    </row>
    <row r="116" spans="1:24">
      <c r="B116" s="151">
        <v>1302</v>
      </c>
      <c r="C116" s="108" t="s">
        <v>1505</v>
      </c>
      <c r="D116" s="108" t="s">
        <v>1543</v>
      </c>
      <c r="E116" s="107" t="s">
        <v>1546</v>
      </c>
      <c r="F116" s="108">
        <v>1</v>
      </c>
      <c r="G116" s="108">
        <v>0</v>
      </c>
      <c r="H116" s="108" t="s">
        <v>1507</v>
      </c>
      <c r="I116" s="108">
        <v>0</v>
      </c>
      <c r="J116" s="108">
        <v>93</v>
      </c>
      <c r="K116" s="108">
        <v>0</v>
      </c>
      <c r="L116" s="108">
        <v>0</v>
      </c>
      <c r="M116" s="108">
        <v>0</v>
      </c>
      <c r="N116" s="108">
        <v>200</v>
      </c>
      <c r="O116" s="152" t="s">
        <v>1504</v>
      </c>
      <c r="P116" s="108"/>
      <c r="Q116" s="108"/>
      <c r="R116" s="108"/>
      <c r="S116" s="108"/>
      <c r="T116" s="108"/>
      <c r="U116" s="108"/>
      <c r="V116" s="108"/>
      <c r="W116" s="108">
        <v>1</v>
      </c>
      <c r="X116" s="108">
        <v>40</v>
      </c>
    </row>
    <row r="117" spans="1:24">
      <c r="B117" s="151">
        <v>1303</v>
      </c>
      <c r="C117" s="108" t="s">
        <v>1505</v>
      </c>
      <c r="D117" s="108" t="s">
        <v>1543</v>
      </c>
      <c r="E117" s="108" t="s">
        <v>1547</v>
      </c>
      <c r="F117" s="108">
        <v>1</v>
      </c>
      <c r="G117" s="108">
        <v>0</v>
      </c>
      <c r="H117" s="108" t="s">
        <v>1510</v>
      </c>
      <c r="I117" s="108">
        <v>0</v>
      </c>
      <c r="J117" s="108">
        <v>94</v>
      </c>
      <c r="K117" s="108">
        <v>0</v>
      </c>
      <c r="L117" s="108">
        <v>0</v>
      </c>
      <c r="M117" s="108">
        <v>0</v>
      </c>
      <c r="N117" s="108">
        <v>200</v>
      </c>
      <c r="O117" s="152" t="s">
        <v>1504</v>
      </c>
      <c r="P117" s="108"/>
      <c r="Q117" s="108"/>
      <c r="R117" s="108"/>
      <c r="S117" s="108"/>
      <c r="T117" s="108"/>
      <c r="U117" s="108"/>
      <c r="V117" s="108"/>
      <c r="W117" s="108">
        <v>1</v>
      </c>
      <c r="X117" s="108">
        <v>80</v>
      </c>
    </row>
    <row r="118" spans="1:24">
      <c r="B118" s="151">
        <v>1304</v>
      </c>
      <c r="C118" s="108" t="s">
        <v>1505</v>
      </c>
      <c r="D118" s="108" t="s">
        <v>1543</v>
      </c>
      <c r="E118" s="108" t="s">
        <v>1548</v>
      </c>
      <c r="F118" s="108">
        <v>1</v>
      </c>
      <c r="G118" s="108">
        <v>0</v>
      </c>
      <c r="H118" s="108" t="s">
        <v>1510</v>
      </c>
      <c r="I118" s="108">
        <v>0</v>
      </c>
      <c r="J118" s="108">
        <v>95</v>
      </c>
      <c r="K118" s="108">
        <v>0</v>
      </c>
      <c r="L118" s="108">
        <v>0</v>
      </c>
      <c r="M118" s="108">
        <v>0</v>
      </c>
      <c r="N118" s="108">
        <v>200</v>
      </c>
      <c r="O118" s="152" t="s">
        <v>1504</v>
      </c>
      <c r="P118" s="108"/>
      <c r="Q118" s="108"/>
      <c r="R118" s="108"/>
      <c r="S118" s="108"/>
      <c r="T118" s="108"/>
      <c r="U118" s="108"/>
      <c r="V118" s="108"/>
      <c r="W118" s="108">
        <v>1</v>
      </c>
      <c r="X118" s="108">
        <v>160</v>
      </c>
    </row>
    <row r="119" spans="1:24">
      <c r="A119" s="107" t="s">
        <v>1494</v>
      </c>
      <c r="B119" s="148" t="s">
        <v>1512</v>
      </c>
      <c r="C119" s="149" t="s">
        <v>1513</v>
      </c>
      <c r="D119" s="149" t="s">
        <v>1514</v>
      </c>
      <c r="E119" s="149" t="s">
        <v>1515</v>
      </c>
      <c r="F119" s="149" t="s">
        <v>1516</v>
      </c>
      <c r="G119" s="149" t="s">
        <v>1517</v>
      </c>
      <c r="H119" s="149" t="s">
        <v>1518</v>
      </c>
      <c r="I119" s="149" t="s">
        <v>1519</v>
      </c>
      <c r="J119" s="149" t="s">
        <v>1520</v>
      </c>
      <c r="K119" s="149" t="s">
        <v>1521</v>
      </c>
      <c r="L119" s="149" t="s">
        <v>1522</v>
      </c>
      <c r="M119" s="153" t="s">
        <v>1523</v>
      </c>
      <c r="N119" s="153" t="s">
        <v>1524</v>
      </c>
      <c r="O119" s="154" t="s">
        <v>1525</v>
      </c>
      <c r="P119" s="149"/>
      <c r="Q119" s="149"/>
      <c r="R119" s="153"/>
      <c r="S119" s="153"/>
      <c r="T119" s="153"/>
      <c r="U119" s="153"/>
      <c r="V119" s="153"/>
      <c r="W119" s="153"/>
      <c r="X119" s="153"/>
    </row>
    <row r="120" spans="1:24">
      <c r="B120" s="151">
        <v>1400</v>
      </c>
      <c r="C120" s="108" t="s">
        <v>1505</v>
      </c>
      <c r="D120" s="108" t="s">
        <v>1549</v>
      </c>
      <c r="E120" s="108" t="s">
        <v>331</v>
      </c>
      <c r="F120" s="108">
        <v>1</v>
      </c>
      <c r="G120" s="108">
        <v>0</v>
      </c>
      <c r="H120" s="108" t="s">
        <v>1507</v>
      </c>
      <c r="I120" s="108">
        <v>0</v>
      </c>
      <c r="J120" s="108">
        <v>96</v>
      </c>
      <c r="K120" s="108">
        <v>0</v>
      </c>
      <c r="L120" s="108">
        <v>0</v>
      </c>
      <c r="M120" s="108">
        <v>100</v>
      </c>
      <c r="N120" s="108">
        <v>0</v>
      </c>
      <c r="O120" s="152" t="s">
        <v>1504</v>
      </c>
      <c r="P120" s="108"/>
      <c r="Q120" s="108"/>
      <c r="R120" s="108"/>
      <c r="S120" s="108"/>
      <c r="T120" s="108"/>
      <c r="U120" s="108"/>
      <c r="V120" s="108"/>
      <c r="W120" s="108"/>
      <c r="X120" s="108">
        <v>0</v>
      </c>
    </row>
    <row r="121" spans="1:24">
      <c r="B121" s="151">
        <v>1401</v>
      </c>
      <c r="C121" s="108" t="s">
        <v>1505</v>
      </c>
      <c r="D121" s="108" t="s">
        <v>1549</v>
      </c>
      <c r="E121" s="108" t="s">
        <v>1550</v>
      </c>
      <c r="F121" s="108">
        <v>1</v>
      </c>
      <c r="G121" s="108">
        <v>0</v>
      </c>
      <c r="H121" s="108" t="s">
        <v>1510</v>
      </c>
      <c r="I121" s="108">
        <v>0</v>
      </c>
      <c r="J121" s="108">
        <v>97</v>
      </c>
      <c r="K121" s="108">
        <v>0</v>
      </c>
      <c r="L121" s="108">
        <v>0</v>
      </c>
      <c r="M121" s="108">
        <v>200</v>
      </c>
      <c r="N121" s="108">
        <v>0</v>
      </c>
      <c r="O121" s="152" t="s">
        <v>1504</v>
      </c>
      <c r="P121" s="108"/>
      <c r="Q121" s="108"/>
      <c r="R121" s="108"/>
      <c r="S121" s="108"/>
      <c r="T121" s="108"/>
      <c r="U121" s="108"/>
      <c r="V121" s="108"/>
      <c r="W121" s="108"/>
      <c r="X121" s="108">
        <v>0</v>
      </c>
    </row>
    <row r="122" spans="1:24">
      <c r="A122" s="107" t="s">
        <v>1494</v>
      </c>
      <c r="B122" s="148" t="s">
        <v>1512</v>
      </c>
      <c r="C122" s="149" t="s">
        <v>1513</v>
      </c>
      <c r="D122" s="149" t="s">
        <v>1514</v>
      </c>
      <c r="E122" s="149" t="s">
        <v>1515</v>
      </c>
      <c r="F122" s="149" t="s">
        <v>1516</v>
      </c>
      <c r="G122" s="149" t="s">
        <v>1517</v>
      </c>
      <c r="H122" s="149" t="s">
        <v>1518</v>
      </c>
      <c r="I122" s="149" t="s">
        <v>1519</v>
      </c>
      <c r="J122" s="149" t="s">
        <v>1520</v>
      </c>
      <c r="K122" s="149" t="s">
        <v>1521</v>
      </c>
      <c r="L122" s="149" t="s">
        <v>1522</v>
      </c>
      <c r="M122" s="153" t="s">
        <v>1523</v>
      </c>
      <c r="N122" s="153" t="s">
        <v>1524</v>
      </c>
      <c r="O122" s="154" t="s">
        <v>1525</v>
      </c>
      <c r="P122" s="149"/>
      <c r="Q122" s="149"/>
      <c r="R122" s="153"/>
      <c r="S122" s="149"/>
      <c r="T122" s="153"/>
      <c r="U122" s="153"/>
      <c r="V122" s="153"/>
      <c r="W122" s="149" t="s">
        <v>1541</v>
      </c>
      <c r="X122" s="153" t="s">
        <v>1551</v>
      </c>
    </row>
    <row r="123" spans="1:24">
      <c r="B123" s="151">
        <v>1500</v>
      </c>
      <c r="C123" s="108" t="s">
        <v>1505</v>
      </c>
      <c r="D123" s="108" t="s">
        <v>1552</v>
      </c>
      <c r="E123" s="108" t="s">
        <v>1553</v>
      </c>
      <c r="F123" s="108">
        <v>1</v>
      </c>
      <c r="G123" s="108">
        <v>0</v>
      </c>
      <c r="H123" s="108" t="s">
        <v>1503</v>
      </c>
      <c r="I123" s="108">
        <v>0</v>
      </c>
      <c r="J123" s="108">
        <v>98</v>
      </c>
      <c r="K123" s="108">
        <v>0</v>
      </c>
      <c r="L123" s="108">
        <v>0</v>
      </c>
      <c r="M123" s="108">
        <v>0</v>
      </c>
      <c r="N123" s="108">
        <v>100</v>
      </c>
      <c r="O123" s="152" t="s">
        <v>1504</v>
      </c>
      <c r="P123" s="108"/>
      <c r="Q123" s="108"/>
      <c r="R123" s="108"/>
      <c r="S123" s="108"/>
      <c r="T123" s="108"/>
      <c r="U123" s="108"/>
      <c r="V123" s="108"/>
      <c r="W123" s="108">
        <v>1</v>
      </c>
      <c r="X123" s="108">
        <v>100</v>
      </c>
    </row>
    <row r="124" spans="1:24">
      <c r="B124" s="151">
        <v>1501</v>
      </c>
      <c r="C124" s="108" t="s">
        <v>1505</v>
      </c>
      <c r="D124" s="108" t="s">
        <v>1552</v>
      </c>
      <c r="E124" s="108" t="s">
        <v>1554</v>
      </c>
      <c r="F124" s="108">
        <v>1</v>
      </c>
      <c r="G124" s="108">
        <v>0</v>
      </c>
      <c r="H124" s="108" t="s">
        <v>1507</v>
      </c>
      <c r="I124" s="108">
        <v>0</v>
      </c>
      <c r="J124" s="108">
        <v>99</v>
      </c>
      <c r="K124" s="108">
        <v>0</v>
      </c>
      <c r="L124" s="108">
        <v>0</v>
      </c>
      <c r="M124" s="108">
        <v>0</v>
      </c>
      <c r="N124" s="108">
        <v>200</v>
      </c>
      <c r="O124" s="152" t="s">
        <v>1504</v>
      </c>
      <c r="P124" s="108"/>
      <c r="Q124" s="108"/>
      <c r="R124" s="108"/>
      <c r="S124" s="108"/>
      <c r="T124" s="108"/>
      <c r="U124" s="108"/>
      <c r="V124" s="108"/>
      <c r="W124" s="108">
        <v>1</v>
      </c>
      <c r="X124" s="108">
        <v>200</v>
      </c>
    </row>
    <row r="125" spans="1:24">
      <c r="B125" s="151">
        <v>1502</v>
      </c>
      <c r="C125" s="108" t="s">
        <v>1505</v>
      </c>
      <c r="D125" s="108" t="s">
        <v>1552</v>
      </c>
      <c r="E125" s="107" t="s">
        <v>1555</v>
      </c>
      <c r="F125" s="108">
        <v>1</v>
      </c>
      <c r="G125" s="108">
        <v>0</v>
      </c>
      <c r="H125" s="108" t="s">
        <v>1507</v>
      </c>
      <c r="I125" s="108">
        <v>0</v>
      </c>
      <c r="J125" s="108">
        <v>100</v>
      </c>
      <c r="K125" s="108">
        <v>0</v>
      </c>
      <c r="L125" s="108">
        <v>0</v>
      </c>
      <c r="M125" s="108">
        <v>0</v>
      </c>
      <c r="N125" s="108">
        <v>200</v>
      </c>
      <c r="O125" s="152" t="s">
        <v>1504</v>
      </c>
      <c r="P125" s="108"/>
      <c r="Q125" s="108"/>
      <c r="R125" s="108"/>
      <c r="S125" s="108"/>
      <c r="T125" s="108"/>
      <c r="U125" s="108"/>
      <c r="V125" s="108"/>
      <c r="W125" s="108">
        <v>1</v>
      </c>
      <c r="X125" s="108">
        <v>300</v>
      </c>
    </row>
    <row r="126" spans="1:24">
      <c r="B126" s="151">
        <v>1503</v>
      </c>
      <c r="C126" s="108" t="s">
        <v>1505</v>
      </c>
      <c r="D126" s="108" t="s">
        <v>1552</v>
      </c>
      <c r="E126" s="108" t="s">
        <v>1556</v>
      </c>
      <c r="F126" s="108">
        <v>1</v>
      </c>
      <c r="G126" s="108">
        <v>0</v>
      </c>
      <c r="H126" s="108" t="s">
        <v>1510</v>
      </c>
      <c r="I126" s="108">
        <v>0</v>
      </c>
      <c r="J126" s="108">
        <v>101</v>
      </c>
      <c r="K126" s="108">
        <v>0</v>
      </c>
      <c r="L126" s="108">
        <v>0</v>
      </c>
      <c r="M126" s="108">
        <v>0</v>
      </c>
      <c r="N126" s="108">
        <v>200</v>
      </c>
      <c r="O126" s="152" t="s">
        <v>1504</v>
      </c>
      <c r="P126" s="108"/>
      <c r="Q126" s="108"/>
      <c r="R126" s="108"/>
      <c r="S126" s="108"/>
      <c r="T126" s="108"/>
      <c r="U126" s="108"/>
      <c r="V126" s="108"/>
      <c r="W126" s="108">
        <v>1</v>
      </c>
      <c r="X126" s="108">
        <v>400</v>
      </c>
    </row>
    <row r="127" spans="1:24">
      <c r="B127" s="151">
        <v>1504</v>
      </c>
      <c r="C127" s="108" t="s">
        <v>1505</v>
      </c>
      <c r="D127" s="108" t="s">
        <v>1552</v>
      </c>
      <c r="E127" s="108" t="s">
        <v>1557</v>
      </c>
      <c r="F127" s="108">
        <v>1</v>
      </c>
      <c r="G127" s="108">
        <v>0</v>
      </c>
      <c r="H127" s="108" t="s">
        <v>1510</v>
      </c>
      <c r="I127" s="108">
        <v>0</v>
      </c>
      <c r="J127" s="108">
        <v>102</v>
      </c>
      <c r="K127" s="108">
        <v>0</v>
      </c>
      <c r="L127" s="108">
        <v>0</v>
      </c>
      <c r="M127" s="108">
        <v>0</v>
      </c>
      <c r="N127" s="108">
        <v>200</v>
      </c>
      <c r="O127" s="152" t="s">
        <v>1504</v>
      </c>
      <c r="P127" s="108"/>
      <c r="Q127" s="108"/>
      <c r="R127" s="108"/>
      <c r="S127" s="108"/>
      <c r="T127" s="108"/>
      <c r="U127" s="108"/>
      <c r="V127" s="108"/>
      <c r="W127" s="108">
        <v>1</v>
      </c>
      <c r="X127" s="108">
        <v>500</v>
      </c>
    </row>
    <row r="128" spans="1:24">
      <c r="A128" s="107" t="s">
        <v>1494</v>
      </c>
      <c r="B128" s="148" t="s">
        <v>1512</v>
      </c>
      <c r="C128" s="149" t="s">
        <v>1513</v>
      </c>
      <c r="D128" s="149" t="s">
        <v>1514</v>
      </c>
      <c r="E128" s="149" t="s">
        <v>1515</v>
      </c>
      <c r="F128" s="149" t="s">
        <v>1516</v>
      </c>
      <c r="G128" s="149" t="s">
        <v>1517</v>
      </c>
      <c r="H128" s="149" t="s">
        <v>1518</v>
      </c>
      <c r="I128" s="149" t="s">
        <v>1519</v>
      </c>
      <c r="J128" s="149" t="s">
        <v>1520</v>
      </c>
      <c r="K128" s="149" t="s">
        <v>1521</v>
      </c>
      <c r="L128" s="149" t="s">
        <v>1522</v>
      </c>
      <c r="M128" s="153" t="s">
        <v>1523</v>
      </c>
      <c r="N128" s="153" t="s">
        <v>1524</v>
      </c>
      <c r="O128" s="154" t="s">
        <v>1525</v>
      </c>
      <c r="P128" s="149"/>
      <c r="Q128" s="149"/>
      <c r="R128" s="153"/>
      <c r="S128" s="153"/>
      <c r="T128" s="153"/>
      <c r="U128" s="153"/>
      <c r="V128" s="153"/>
      <c r="W128" s="153"/>
      <c r="X128" s="153" t="s">
        <v>1558</v>
      </c>
    </row>
    <row r="129" spans="1:24">
      <c r="B129" s="151">
        <v>1600</v>
      </c>
      <c r="C129" s="108" t="s">
        <v>1505</v>
      </c>
      <c r="D129" s="108" t="s">
        <v>1559</v>
      </c>
      <c r="E129" s="108" t="s">
        <v>1560</v>
      </c>
      <c r="F129" s="108">
        <v>1</v>
      </c>
      <c r="G129" s="108">
        <v>0</v>
      </c>
      <c r="H129" s="108" t="s">
        <v>1503</v>
      </c>
      <c r="I129" s="108">
        <v>0</v>
      </c>
      <c r="J129" s="108">
        <v>103</v>
      </c>
      <c r="K129" s="108">
        <v>0</v>
      </c>
      <c r="L129" s="108">
        <v>0</v>
      </c>
      <c r="M129" s="108">
        <v>100</v>
      </c>
      <c r="N129" s="108">
        <v>0</v>
      </c>
      <c r="O129" s="152" t="s">
        <v>1504</v>
      </c>
      <c r="P129" s="108"/>
      <c r="Q129" s="108"/>
      <c r="R129" s="108"/>
      <c r="S129" s="108"/>
      <c r="T129" s="108"/>
      <c r="U129" s="108"/>
      <c r="V129" s="108"/>
      <c r="W129" s="108"/>
      <c r="X129" s="108">
        <v>10</v>
      </c>
    </row>
    <row r="130" spans="1:24">
      <c r="B130" s="151">
        <v>1601</v>
      </c>
      <c r="C130" s="108" t="s">
        <v>1505</v>
      </c>
      <c r="D130" s="108" t="s">
        <v>1559</v>
      </c>
      <c r="E130" s="108" t="s">
        <v>1561</v>
      </c>
      <c r="F130" s="108">
        <v>1</v>
      </c>
      <c r="G130" s="108">
        <v>0</v>
      </c>
      <c r="H130" s="108" t="s">
        <v>1503</v>
      </c>
      <c r="I130" s="108">
        <v>0</v>
      </c>
      <c r="J130" s="108">
        <v>104</v>
      </c>
      <c r="K130" s="108">
        <v>0</v>
      </c>
      <c r="L130" s="108">
        <v>0</v>
      </c>
      <c r="M130" s="108">
        <v>200</v>
      </c>
      <c r="N130" s="108">
        <v>0</v>
      </c>
      <c r="O130" s="152" t="s">
        <v>1504</v>
      </c>
      <c r="P130" s="108"/>
      <c r="Q130" s="108"/>
      <c r="R130" s="108"/>
      <c r="S130" s="108"/>
      <c r="T130" s="108"/>
      <c r="U130" s="108"/>
      <c r="V130" s="108"/>
      <c r="W130" s="108"/>
      <c r="X130" s="108">
        <v>50</v>
      </c>
    </row>
    <row r="131" spans="1:24">
      <c r="B131" s="151">
        <v>1602</v>
      </c>
      <c r="C131" s="108" t="s">
        <v>1505</v>
      </c>
      <c r="D131" s="108" t="s">
        <v>1559</v>
      </c>
      <c r="E131" s="108" t="s">
        <v>1562</v>
      </c>
      <c r="F131" s="108">
        <v>1</v>
      </c>
      <c r="G131" s="108">
        <v>0</v>
      </c>
      <c r="H131" s="108" t="s">
        <v>1507</v>
      </c>
      <c r="I131" s="108">
        <v>0</v>
      </c>
      <c r="J131" s="108">
        <v>105</v>
      </c>
      <c r="K131" s="108">
        <v>0</v>
      </c>
      <c r="L131" s="108">
        <v>0</v>
      </c>
      <c r="M131" s="108">
        <v>200</v>
      </c>
      <c r="N131" s="108">
        <v>0</v>
      </c>
      <c r="O131" s="152" t="s">
        <v>1504</v>
      </c>
      <c r="P131" s="108"/>
      <c r="Q131" s="108"/>
      <c r="R131" s="108"/>
      <c r="S131" s="108"/>
      <c r="T131" s="108"/>
      <c r="U131" s="108"/>
      <c r="V131" s="108"/>
      <c r="W131" s="108"/>
      <c r="X131" s="108">
        <v>100</v>
      </c>
    </row>
    <row r="132" spans="1:24">
      <c r="B132" s="151">
        <v>1603</v>
      </c>
      <c r="C132" s="108" t="s">
        <v>1505</v>
      </c>
      <c r="D132" s="108" t="s">
        <v>1559</v>
      </c>
      <c r="E132" s="108" t="s">
        <v>1563</v>
      </c>
      <c r="F132" s="108">
        <v>1</v>
      </c>
      <c r="G132" s="108">
        <v>0</v>
      </c>
      <c r="H132" s="108" t="s">
        <v>1510</v>
      </c>
      <c r="I132" s="108">
        <v>0</v>
      </c>
      <c r="J132" s="108">
        <v>106</v>
      </c>
      <c r="K132" s="108">
        <v>0</v>
      </c>
      <c r="L132" s="108">
        <v>0</v>
      </c>
      <c r="M132" s="108">
        <v>200</v>
      </c>
      <c r="N132" s="108">
        <v>0</v>
      </c>
      <c r="O132" s="152" t="s">
        <v>1504</v>
      </c>
      <c r="P132" s="108"/>
      <c r="Q132" s="108"/>
      <c r="R132" s="108"/>
      <c r="S132" s="108"/>
      <c r="T132" s="108"/>
      <c r="U132" s="108"/>
      <c r="V132" s="108"/>
      <c r="W132" s="108"/>
      <c r="X132" s="108">
        <v>500</v>
      </c>
    </row>
    <row r="133" spans="1:24">
      <c r="B133" s="151">
        <v>1604</v>
      </c>
      <c r="C133" s="108" t="s">
        <v>1505</v>
      </c>
      <c r="D133" s="108" t="s">
        <v>1559</v>
      </c>
      <c r="E133" s="108" t="s">
        <v>1564</v>
      </c>
      <c r="F133" s="108">
        <v>0</v>
      </c>
      <c r="G133" s="108">
        <v>0</v>
      </c>
      <c r="H133" s="108" t="s">
        <v>1503</v>
      </c>
      <c r="I133" s="108">
        <v>0</v>
      </c>
      <c r="J133" s="108">
        <v>107</v>
      </c>
      <c r="K133" s="108">
        <v>0</v>
      </c>
      <c r="L133" s="108">
        <v>0</v>
      </c>
      <c r="M133" s="108">
        <v>200</v>
      </c>
      <c r="N133" s="108">
        <v>0</v>
      </c>
      <c r="O133" s="152" t="s">
        <v>1504</v>
      </c>
      <c r="P133" s="108"/>
      <c r="Q133" s="108"/>
      <c r="R133" s="108"/>
      <c r="S133" s="108"/>
      <c r="T133" s="108"/>
      <c r="U133" s="108"/>
      <c r="V133" s="108"/>
      <c r="W133" s="108"/>
      <c r="X133" s="108">
        <v>1</v>
      </c>
    </row>
    <row r="134" spans="1:24">
      <c r="B134" s="151">
        <v>1605</v>
      </c>
      <c r="C134" s="108" t="s">
        <v>1505</v>
      </c>
      <c r="D134" s="108" t="s">
        <v>1559</v>
      </c>
      <c r="E134" s="108" t="s">
        <v>1565</v>
      </c>
      <c r="F134" s="108">
        <v>0</v>
      </c>
      <c r="G134" s="108">
        <v>0</v>
      </c>
      <c r="H134" s="108" t="s">
        <v>1503</v>
      </c>
      <c r="I134" s="108">
        <v>0</v>
      </c>
      <c r="J134" s="108">
        <v>108</v>
      </c>
      <c r="K134" s="108">
        <v>0</v>
      </c>
      <c r="L134" s="108">
        <v>0</v>
      </c>
      <c r="M134" s="108">
        <v>200</v>
      </c>
      <c r="N134" s="108">
        <v>0</v>
      </c>
      <c r="O134" s="152" t="s">
        <v>1504</v>
      </c>
      <c r="P134" s="108"/>
      <c r="Q134" s="108"/>
      <c r="R134" s="108"/>
      <c r="S134" s="108"/>
      <c r="T134" s="108"/>
      <c r="U134" s="108"/>
      <c r="V134" s="108"/>
      <c r="W134" s="108"/>
      <c r="X134" s="108">
        <v>4</v>
      </c>
    </row>
    <row r="135" spans="1:24">
      <c r="B135" s="151">
        <v>1606</v>
      </c>
      <c r="C135" s="108" t="s">
        <v>1505</v>
      </c>
      <c r="D135" s="108" t="s">
        <v>1559</v>
      </c>
      <c r="E135" s="108" t="s">
        <v>1566</v>
      </c>
      <c r="F135" s="108">
        <v>0</v>
      </c>
      <c r="G135" s="108">
        <v>0</v>
      </c>
      <c r="H135" s="108" t="s">
        <v>1503</v>
      </c>
      <c r="I135" s="108">
        <v>0</v>
      </c>
      <c r="J135" s="108">
        <v>109</v>
      </c>
      <c r="K135" s="108">
        <v>0</v>
      </c>
      <c r="L135" s="108">
        <v>0</v>
      </c>
      <c r="M135" s="108">
        <v>200</v>
      </c>
      <c r="N135" s="108">
        <v>0</v>
      </c>
      <c r="O135" s="152" t="s">
        <v>1504</v>
      </c>
      <c r="P135" s="108"/>
      <c r="Q135" s="108"/>
      <c r="R135" s="108"/>
      <c r="S135" s="108"/>
      <c r="T135" s="108"/>
      <c r="U135" s="108"/>
      <c r="V135" s="108"/>
      <c r="W135" s="108"/>
      <c r="X135" s="108">
        <v>18</v>
      </c>
    </row>
    <row r="136" spans="1:24">
      <c r="B136" s="151">
        <v>1607</v>
      </c>
      <c r="C136" s="108" t="s">
        <v>1505</v>
      </c>
      <c r="D136" s="108" t="s">
        <v>1559</v>
      </c>
      <c r="E136" s="108" t="s">
        <v>1567</v>
      </c>
      <c r="F136" s="108">
        <v>0</v>
      </c>
      <c r="G136" s="108">
        <v>0</v>
      </c>
      <c r="H136" s="108" t="s">
        <v>1507</v>
      </c>
      <c r="I136" s="108">
        <v>0</v>
      </c>
      <c r="J136" s="108">
        <v>110</v>
      </c>
      <c r="K136" s="108">
        <v>0</v>
      </c>
      <c r="L136" s="108">
        <v>0</v>
      </c>
      <c r="M136" s="108">
        <v>200</v>
      </c>
      <c r="N136" s="108">
        <v>0</v>
      </c>
      <c r="O136" s="152" t="s">
        <v>1504</v>
      </c>
      <c r="P136" s="108"/>
      <c r="Q136" s="108"/>
      <c r="R136" s="108"/>
      <c r="S136" s="108"/>
      <c r="T136" s="108"/>
      <c r="U136" s="108"/>
      <c r="V136" s="108"/>
      <c r="W136" s="108"/>
      <c r="X136" s="108">
        <v>96</v>
      </c>
    </row>
    <row r="137" spans="1:24">
      <c r="B137" s="151">
        <v>1608</v>
      </c>
      <c r="C137" s="108" t="s">
        <v>1505</v>
      </c>
      <c r="D137" s="108" t="s">
        <v>1559</v>
      </c>
      <c r="E137" s="108" t="s">
        <v>1568</v>
      </c>
      <c r="F137" s="108">
        <v>0</v>
      </c>
      <c r="G137" s="108">
        <v>0</v>
      </c>
      <c r="H137" s="108" t="s">
        <v>1510</v>
      </c>
      <c r="I137" s="108">
        <v>0</v>
      </c>
      <c r="J137" s="108">
        <v>111</v>
      </c>
      <c r="K137" s="108">
        <v>0</v>
      </c>
      <c r="L137" s="108">
        <v>0</v>
      </c>
      <c r="M137" s="108">
        <v>200</v>
      </c>
      <c r="N137" s="108">
        <v>0</v>
      </c>
      <c r="O137" s="152" t="s">
        <v>1504</v>
      </c>
      <c r="P137" s="108"/>
      <c r="Q137" s="108"/>
      <c r="R137" s="108"/>
      <c r="S137" s="108"/>
      <c r="T137" s="108"/>
      <c r="U137" s="108"/>
      <c r="V137" s="108"/>
      <c r="W137" s="108"/>
      <c r="X137" s="108">
        <v>600</v>
      </c>
    </row>
    <row r="138" spans="1:24">
      <c r="A138" s="107" t="s">
        <v>1569</v>
      </c>
      <c r="B138" s="148" t="s">
        <v>1512</v>
      </c>
      <c r="C138" s="149" t="s">
        <v>1513</v>
      </c>
      <c r="D138" s="149" t="s">
        <v>1514</v>
      </c>
      <c r="E138" s="149" t="s">
        <v>1515</v>
      </c>
      <c r="F138" s="149" t="s">
        <v>1516</v>
      </c>
      <c r="G138" s="149" t="s">
        <v>1517</v>
      </c>
      <c r="H138" s="149" t="s">
        <v>1518</v>
      </c>
      <c r="I138" s="149" t="s">
        <v>1519</v>
      </c>
      <c r="J138" s="149" t="s">
        <v>1520</v>
      </c>
      <c r="K138" s="149" t="s">
        <v>1521</v>
      </c>
      <c r="L138" s="149" t="s">
        <v>1522</v>
      </c>
      <c r="M138" s="153" t="s">
        <v>1523</v>
      </c>
      <c r="N138" s="153" t="s">
        <v>1524</v>
      </c>
      <c r="O138" s="154" t="s">
        <v>1525</v>
      </c>
      <c r="P138" s="149"/>
      <c r="Q138" s="149"/>
      <c r="R138" s="153"/>
      <c r="S138" s="153"/>
      <c r="T138" s="153" t="s">
        <v>1570</v>
      </c>
      <c r="U138" s="153" t="s">
        <v>1571</v>
      </c>
      <c r="V138" s="153" t="s">
        <v>1572</v>
      </c>
      <c r="W138" s="153" t="s">
        <v>1573</v>
      </c>
      <c r="X138" s="153" t="s">
        <v>1574</v>
      </c>
    </row>
    <row r="139" spans="1:24">
      <c r="B139" s="151">
        <v>1700</v>
      </c>
      <c r="C139" s="108" t="s">
        <v>1575</v>
      </c>
      <c r="D139" s="108" t="s">
        <v>1576</v>
      </c>
      <c r="E139" s="108" t="s">
        <v>1577</v>
      </c>
      <c r="F139" s="108">
        <v>1</v>
      </c>
      <c r="G139" s="108">
        <v>0</v>
      </c>
      <c r="H139" s="108" t="s">
        <v>1503</v>
      </c>
      <c r="I139" s="108">
        <v>0</v>
      </c>
      <c r="J139" s="108">
        <v>112</v>
      </c>
      <c r="K139" s="108">
        <v>0</v>
      </c>
      <c r="L139" s="108">
        <v>0</v>
      </c>
      <c r="M139" s="108">
        <v>0</v>
      </c>
      <c r="N139" s="108">
        <v>100</v>
      </c>
      <c r="O139" s="152" t="s">
        <v>1504</v>
      </c>
      <c r="P139" s="108"/>
      <c r="Q139" s="108"/>
      <c r="R139" s="108"/>
      <c r="S139" s="108"/>
      <c r="T139" s="108">
        <v>50</v>
      </c>
      <c r="U139" s="108">
        <v>-2</v>
      </c>
      <c r="V139" s="108">
        <v>0</v>
      </c>
      <c r="W139" s="108">
        <v>0</v>
      </c>
      <c r="X139" s="108">
        <v>0</v>
      </c>
    </row>
    <row r="140" spans="1:24">
      <c r="B140" s="151">
        <v>1701</v>
      </c>
      <c r="C140" s="108" t="s">
        <v>1575</v>
      </c>
      <c r="D140" s="108" t="s">
        <v>1576</v>
      </c>
      <c r="E140" s="108" t="s">
        <v>1318</v>
      </c>
      <c r="F140" s="108">
        <v>1</v>
      </c>
      <c r="G140" s="108">
        <v>0</v>
      </c>
      <c r="H140" s="108" t="s">
        <v>1503</v>
      </c>
      <c r="I140" s="108">
        <v>0</v>
      </c>
      <c r="J140" s="108">
        <v>113</v>
      </c>
      <c r="K140" s="108">
        <v>0</v>
      </c>
      <c r="L140" s="108">
        <v>0</v>
      </c>
      <c r="M140" s="108">
        <v>0</v>
      </c>
      <c r="N140" s="108">
        <v>200</v>
      </c>
      <c r="O140" s="152" t="s">
        <v>1504</v>
      </c>
      <c r="P140" s="108"/>
      <c r="Q140" s="108"/>
      <c r="R140" s="108"/>
      <c r="S140" s="108"/>
      <c r="T140" s="108">
        <v>25</v>
      </c>
      <c r="U140" s="108">
        <v>-1</v>
      </c>
      <c r="V140" s="108">
        <v>0</v>
      </c>
      <c r="W140" s="108">
        <v>0</v>
      </c>
      <c r="X140" s="108">
        <v>0</v>
      </c>
    </row>
    <row r="141" spans="1:24">
      <c r="B141" s="151">
        <v>1702</v>
      </c>
      <c r="C141" s="108" t="s">
        <v>1575</v>
      </c>
      <c r="D141" s="108" t="s">
        <v>1576</v>
      </c>
      <c r="E141" s="108" t="s">
        <v>1319</v>
      </c>
      <c r="F141" s="108">
        <v>1</v>
      </c>
      <c r="G141" s="108">
        <v>0</v>
      </c>
      <c r="H141" s="108" t="s">
        <v>1503</v>
      </c>
      <c r="I141" s="108">
        <v>0</v>
      </c>
      <c r="J141" s="108">
        <v>114</v>
      </c>
      <c r="K141" s="108">
        <v>0</v>
      </c>
      <c r="L141" s="108">
        <v>0</v>
      </c>
      <c r="M141" s="108">
        <v>0</v>
      </c>
      <c r="N141" s="108">
        <v>200</v>
      </c>
      <c r="O141" s="152" t="s">
        <v>1504</v>
      </c>
      <c r="P141" s="108"/>
      <c r="Q141" s="108"/>
      <c r="R141" s="108"/>
      <c r="S141" s="108"/>
      <c r="T141" s="108">
        <v>10</v>
      </c>
      <c r="U141" s="108">
        <v>0</v>
      </c>
      <c r="V141" s="108">
        <v>0</v>
      </c>
      <c r="W141" s="108">
        <v>5</v>
      </c>
      <c r="X141" s="108">
        <v>0</v>
      </c>
    </row>
    <row r="142" spans="1:24">
      <c r="B142" s="151">
        <v>1703</v>
      </c>
      <c r="C142" s="108" t="s">
        <v>1575</v>
      </c>
      <c r="D142" s="108" t="s">
        <v>1576</v>
      </c>
      <c r="E142" s="108" t="s">
        <v>1320</v>
      </c>
      <c r="F142" s="108">
        <v>1</v>
      </c>
      <c r="G142" s="108">
        <v>0</v>
      </c>
      <c r="H142" s="108" t="s">
        <v>1507</v>
      </c>
      <c r="I142" s="108">
        <v>0</v>
      </c>
      <c r="J142" s="108">
        <v>115</v>
      </c>
      <c r="K142" s="108">
        <v>0</v>
      </c>
      <c r="L142" s="108">
        <v>0</v>
      </c>
      <c r="M142" s="108">
        <v>0</v>
      </c>
      <c r="N142" s="108">
        <v>200</v>
      </c>
      <c r="O142" s="152" t="s">
        <v>1504</v>
      </c>
      <c r="P142" s="108"/>
      <c r="Q142" s="108"/>
      <c r="R142" s="108"/>
      <c r="S142" s="108"/>
      <c r="T142" s="108">
        <v>0</v>
      </c>
      <c r="U142" s="108">
        <v>0</v>
      </c>
      <c r="V142" s="108">
        <v>5</v>
      </c>
      <c r="W142" s="108">
        <v>5</v>
      </c>
      <c r="X142" s="108">
        <v>-1</v>
      </c>
    </row>
    <row r="143" spans="1:24">
      <c r="B143" s="151">
        <v>1704</v>
      </c>
      <c r="C143" s="108" t="s">
        <v>1575</v>
      </c>
      <c r="D143" s="108" t="s">
        <v>1576</v>
      </c>
      <c r="E143" s="108" t="s">
        <v>1321</v>
      </c>
      <c r="F143" s="108">
        <v>1</v>
      </c>
      <c r="G143" s="108">
        <v>0</v>
      </c>
      <c r="H143" s="108" t="s">
        <v>1507</v>
      </c>
      <c r="I143" s="108">
        <v>0</v>
      </c>
      <c r="J143" s="108">
        <v>116</v>
      </c>
      <c r="K143" s="108">
        <v>0</v>
      </c>
      <c r="L143" s="108">
        <v>0</v>
      </c>
      <c r="M143" s="108">
        <v>0</v>
      </c>
      <c r="N143" s="108">
        <v>200</v>
      </c>
      <c r="O143" s="152" t="s">
        <v>1504</v>
      </c>
      <c r="P143" s="108"/>
      <c r="Q143" s="108"/>
      <c r="R143" s="108"/>
      <c r="S143" s="108"/>
      <c r="T143" s="108">
        <v>-25</v>
      </c>
      <c r="U143" s="108">
        <v>1</v>
      </c>
      <c r="V143" s="108">
        <v>0</v>
      </c>
      <c r="W143" s="108">
        <v>0</v>
      </c>
      <c r="X143" s="108">
        <v>0</v>
      </c>
    </row>
    <row r="144" spans="1:24">
      <c r="B144" s="151">
        <v>1705</v>
      </c>
      <c r="C144" s="108" t="s">
        <v>1575</v>
      </c>
      <c r="D144" s="108" t="s">
        <v>1576</v>
      </c>
      <c r="E144" s="108" t="s">
        <v>1322</v>
      </c>
      <c r="F144" s="108">
        <v>1</v>
      </c>
      <c r="G144" s="108">
        <v>0</v>
      </c>
      <c r="H144" s="108" t="s">
        <v>1507</v>
      </c>
      <c r="I144" s="108">
        <v>0</v>
      </c>
      <c r="J144" s="108">
        <v>117</v>
      </c>
      <c r="K144" s="108">
        <v>0</v>
      </c>
      <c r="L144" s="108">
        <v>0</v>
      </c>
      <c r="M144" s="108">
        <v>0</v>
      </c>
      <c r="N144" s="108">
        <v>200</v>
      </c>
      <c r="O144" s="152" t="s">
        <v>1504</v>
      </c>
      <c r="P144" s="108"/>
      <c r="Q144" s="108"/>
      <c r="R144" s="108"/>
      <c r="S144" s="108"/>
      <c r="T144" s="108">
        <v>-50</v>
      </c>
      <c r="U144" s="108">
        <v>2</v>
      </c>
      <c r="V144" s="108">
        <v>5</v>
      </c>
      <c r="W144" s="108">
        <v>0</v>
      </c>
      <c r="X144" s="108">
        <v>0</v>
      </c>
    </row>
    <row r="145" spans="1:24">
      <c r="B145" s="151">
        <v>1706</v>
      </c>
      <c r="C145" s="108" t="s">
        <v>1575</v>
      </c>
      <c r="D145" s="108" t="s">
        <v>1576</v>
      </c>
      <c r="E145" s="108" t="s">
        <v>1323</v>
      </c>
      <c r="F145" s="108">
        <v>1</v>
      </c>
      <c r="G145" s="108">
        <v>0</v>
      </c>
      <c r="H145" s="108" t="s">
        <v>1507</v>
      </c>
      <c r="I145" s="108">
        <v>0</v>
      </c>
      <c r="J145" s="108">
        <v>118</v>
      </c>
      <c r="K145" s="108">
        <v>0</v>
      </c>
      <c r="L145" s="108">
        <v>0</v>
      </c>
      <c r="M145" s="108">
        <v>0</v>
      </c>
      <c r="N145" s="108">
        <v>200</v>
      </c>
      <c r="O145" s="152" t="s">
        <v>1504</v>
      </c>
      <c r="P145" s="108"/>
      <c r="Q145" s="108"/>
      <c r="R145" s="108"/>
      <c r="S145" s="108"/>
      <c r="T145" s="108">
        <v>0</v>
      </c>
      <c r="U145" s="108">
        <v>0</v>
      </c>
      <c r="V145" s="108">
        <v>5</v>
      </c>
      <c r="W145" s="108">
        <v>0</v>
      </c>
      <c r="X145" s="108">
        <v>-2</v>
      </c>
    </row>
    <row r="146" spans="1:24">
      <c r="B146" s="151">
        <v>1707</v>
      </c>
      <c r="C146" s="108" t="s">
        <v>1575</v>
      </c>
      <c r="D146" s="108" t="s">
        <v>1576</v>
      </c>
      <c r="E146" s="108" t="s">
        <v>1324</v>
      </c>
      <c r="F146" s="108">
        <v>1</v>
      </c>
      <c r="G146" s="108">
        <v>0</v>
      </c>
      <c r="H146" s="108" t="s">
        <v>1510</v>
      </c>
      <c r="I146" s="108">
        <v>0</v>
      </c>
      <c r="J146" s="108">
        <v>119</v>
      </c>
      <c r="K146" s="108">
        <v>0</v>
      </c>
      <c r="L146" s="108">
        <v>0</v>
      </c>
      <c r="M146" s="108">
        <v>0</v>
      </c>
      <c r="N146" s="108">
        <v>200</v>
      </c>
      <c r="O146" s="152" t="s">
        <v>1504</v>
      </c>
      <c r="P146" s="108"/>
      <c r="Q146" s="108"/>
      <c r="R146" s="108"/>
      <c r="S146" s="108"/>
      <c r="T146" s="108">
        <v>0</v>
      </c>
      <c r="U146" s="108">
        <v>0</v>
      </c>
      <c r="V146" s="108">
        <v>0</v>
      </c>
      <c r="W146" s="108">
        <v>5</v>
      </c>
      <c r="X146" s="108">
        <v>0</v>
      </c>
    </row>
    <row r="147" spans="1:24">
      <c r="B147" s="151">
        <v>1708</v>
      </c>
      <c r="C147" s="108" t="s">
        <v>1575</v>
      </c>
      <c r="D147" s="108" t="s">
        <v>1576</v>
      </c>
      <c r="E147" s="108" t="s">
        <v>1325</v>
      </c>
      <c r="F147" s="108">
        <v>1</v>
      </c>
      <c r="G147" s="108">
        <v>0</v>
      </c>
      <c r="H147" s="108" t="s">
        <v>1510</v>
      </c>
      <c r="I147" s="108">
        <v>0</v>
      </c>
      <c r="J147" s="108">
        <v>120</v>
      </c>
      <c r="K147" s="108">
        <v>0</v>
      </c>
      <c r="L147" s="108">
        <v>0</v>
      </c>
      <c r="M147" s="108">
        <v>0</v>
      </c>
      <c r="N147" s="108">
        <v>200</v>
      </c>
      <c r="O147" s="152" t="s">
        <v>1504</v>
      </c>
      <c r="P147" s="108"/>
      <c r="Q147" s="108"/>
      <c r="R147" s="108"/>
      <c r="S147" s="108"/>
      <c r="T147" s="108">
        <v>0</v>
      </c>
      <c r="U147" s="108">
        <v>0</v>
      </c>
      <c r="V147" s="108">
        <v>0</v>
      </c>
      <c r="W147" s="108">
        <v>10</v>
      </c>
      <c r="X147" s="108">
        <v>0</v>
      </c>
    </row>
    <row r="148" spans="1:24">
      <c r="B148" s="151">
        <v>1709</v>
      </c>
      <c r="C148" s="108" t="s">
        <v>1575</v>
      </c>
      <c r="D148" s="108" t="s">
        <v>1576</v>
      </c>
      <c r="E148" s="108" t="s">
        <v>1326</v>
      </c>
      <c r="F148" s="108">
        <v>1</v>
      </c>
      <c r="G148" s="108">
        <v>0</v>
      </c>
      <c r="H148" s="108" t="s">
        <v>1510</v>
      </c>
      <c r="I148" s="108">
        <v>0</v>
      </c>
      <c r="J148" s="108">
        <v>121</v>
      </c>
      <c r="K148" s="108">
        <v>0</v>
      </c>
      <c r="L148" s="108">
        <v>0</v>
      </c>
      <c r="M148" s="108">
        <v>0</v>
      </c>
      <c r="N148" s="108">
        <v>200</v>
      </c>
      <c r="O148" s="152" t="s">
        <v>1504</v>
      </c>
      <c r="P148" s="108"/>
      <c r="Q148" s="108"/>
      <c r="R148" s="108"/>
      <c r="S148" s="108"/>
      <c r="T148" s="108">
        <v>5</v>
      </c>
      <c r="U148" s="108">
        <v>0</v>
      </c>
      <c r="V148" s="108">
        <v>5</v>
      </c>
      <c r="W148" s="108">
        <v>0</v>
      </c>
      <c r="X148" s="108">
        <v>-1</v>
      </c>
    </row>
    <row r="149" spans="1:24">
      <c r="A149" s="107" t="s">
        <v>1569</v>
      </c>
      <c r="B149" s="148" t="s">
        <v>1512</v>
      </c>
      <c r="C149" s="149" t="s">
        <v>1513</v>
      </c>
      <c r="D149" s="149" t="s">
        <v>1514</v>
      </c>
      <c r="E149" s="149" t="s">
        <v>1515</v>
      </c>
      <c r="F149" s="149" t="s">
        <v>1516</v>
      </c>
      <c r="G149" s="149" t="s">
        <v>1517</v>
      </c>
      <c r="H149" s="149" t="s">
        <v>1518</v>
      </c>
      <c r="I149" s="149" t="s">
        <v>1519</v>
      </c>
      <c r="J149" s="149" t="s">
        <v>1520</v>
      </c>
      <c r="K149" s="149" t="s">
        <v>1521</v>
      </c>
      <c r="L149" s="149" t="s">
        <v>1522</v>
      </c>
      <c r="M149" s="153" t="s">
        <v>1523</v>
      </c>
      <c r="N149" s="153" t="s">
        <v>1524</v>
      </c>
      <c r="O149" s="154" t="s">
        <v>1525</v>
      </c>
      <c r="P149" s="149"/>
      <c r="Q149" s="149"/>
      <c r="R149" s="153"/>
      <c r="S149" s="153"/>
      <c r="T149" s="153" t="s">
        <v>1570</v>
      </c>
      <c r="U149" s="153" t="s">
        <v>1571</v>
      </c>
      <c r="V149" s="153" t="s">
        <v>1572</v>
      </c>
      <c r="W149" s="153" t="s">
        <v>1573</v>
      </c>
      <c r="X149" s="153" t="s">
        <v>1574</v>
      </c>
    </row>
    <row r="150" spans="1:24">
      <c r="B150" s="151">
        <v>1800</v>
      </c>
      <c r="C150" s="108" t="s">
        <v>1575</v>
      </c>
      <c r="D150" s="108" t="s">
        <v>1578</v>
      </c>
      <c r="E150" s="108" t="s">
        <v>1579</v>
      </c>
      <c r="F150" s="108">
        <v>1</v>
      </c>
      <c r="G150" s="108">
        <v>0</v>
      </c>
      <c r="H150" s="108" t="s">
        <v>1503</v>
      </c>
      <c r="I150" s="108">
        <v>0</v>
      </c>
      <c r="J150" s="108">
        <v>122</v>
      </c>
      <c r="K150" s="108">
        <v>0</v>
      </c>
      <c r="L150" s="108">
        <v>0</v>
      </c>
      <c r="M150" s="108">
        <v>100</v>
      </c>
      <c r="N150" s="108">
        <v>0</v>
      </c>
      <c r="O150" s="152" t="s">
        <v>1504</v>
      </c>
      <c r="P150" s="108"/>
      <c r="Q150" s="108"/>
      <c r="R150" s="108"/>
      <c r="S150" s="108"/>
      <c r="T150" s="108">
        <v>50</v>
      </c>
      <c r="U150" s="108">
        <v>-2</v>
      </c>
      <c r="V150" s="108">
        <v>0</v>
      </c>
      <c r="W150" s="108">
        <v>0</v>
      </c>
      <c r="X150" s="108">
        <v>0</v>
      </c>
    </row>
    <row r="151" spans="1:24">
      <c r="B151" s="151">
        <v>1801</v>
      </c>
      <c r="C151" s="108" t="s">
        <v>1575</v>
      </c>
      <c r="D151" s="108" t="s">
        <v>1578</v>
      </c>
      <c r="E151" s="108" t="s">
        <v>1309</v>
      </c>
      <c r="F151" s="108">
        <v>1</v>
      </c>
      <c r="G151" s="108">
        <v>0</v>
      </c>
      <c r="H151" s="108" t="s">
        <v>1503</v>
      </c>
      <c r="I151" s="108">
        <v>0</v>
      </c>
      <c r="J151" s="108">
        <v>123</v>
      </c>
      <c r="K151" s="108">
        <v>0</v>
      </c>
      <c r="L151" s="108">
        <v>0</v>
      </c>
      <c r="M151" s="108">
        <v>200</v>
      </c>
      <c r="N151" s="108">
        <v>0</v>
      </c>
      <c r="O151" s="152" t="s">
        <v>1504</v>
      </c>
      <c r="P151" s="108"/>
      <c r="Q151" s="108"/>
      <c r="R151" s="108"/>
      <c r="S151" s="108"/>
      <c r="T151" s="108">
        <v>25</v>
      </c>
      <c r="U151" s="108">
        <v>-1</v>
      </c>
      <c r="V151" s="108">
        <v>0</v>
      </c>
      <c r="W151" s="108">
        <v>0</v>
      </c>
      <c r="X151" s="108">
        <v>0</v>
      </c>
    </row>
    <row r="152" spans="1:24">
      <c r="B152" s="151">
        <v>1802</v>
      </c>
      <c r="C152" s="108" t="s">
        <v>1575</v>
      </c>
      <c r="D152" s="108" t="s">
        <v>1578</v>
      </c>
      <c r="E152" s="108" t="s">
        <v>1310</v>
      </c>
      <c r="F152" s="108">
        <v>1</v>
      </c>
      <c r="G152" s="108">
        <v>0</v>
      </c>
      <c r="H152" s="108" t="s">
        <v>1503</v>
      </c>
      <c r="I152" s="108">
        <v>0</v>
      </c>
      <c r="J152" s="108">
        <v>124</v>
      </c>
      <c r="K152" s="108">
        <v>0</v>
      </c>
      <c r="L152" s="108">
        <v>0</v>
      </c>
      <c r="M152" s="108">
        <v>200</v>
      </c>
      <c r="N152" s="108">
        <v>0</v>
      </c>
      <c r="O152" s="152" t="s">
        <v>1504</v>
      </c>
      <c r="P152" s="108"/>
      <c r="Q152" s="108"/>
      <c r="R152" s="108"/>
      <c r="S152" s="108"/>
      <c r="T152" s="108">
        <v>10</v>
      </c>
      <c r="U152" s="108">
        <v>0</v>
      </c>
      <c r="V152" s="108">
        <v>0</v>
      </c>
      <c r="W152" s="108">
        <v>5</v>
      </c>
      <c r="X152" s="108">
        <v>0</v>
      </c>
    </row>
    <row r="153" spans="1:24">
      <c r="B153" s="151">
        <v>1803</v>
      </c>
      <c r="C153" s="108" t="s">
        <v>1575</v>
      </c>
      <c r="D153" s="108" t="s">
        <v>1578</v>
      </c>
      <c r="E153" s="108" t="s">
        <v>1311</v>
      </c>
      <c r="F153" s="108">
        <v>1</v>
      </c>
      <c r="G153" s="108">
        <v>0</v>
      </c>
      <c r="H153" s="108" t="s">
        <v>1507</v>
      </c>
      <c r="I153" s="108">
        <v>0</v>
      </c>
      <c r="J153" s="108">
        <v>125</v>
      </c>
      <c r="K153" s="108">
        <v>0</v>
      </c>
      <c r="L153" s="108">
        <v>0</v>
      </c>
      <c r="M153" s="108">
        <v>200</v>
      </c>
      <c r="N153" s="108">
        <v>0</v>
      </c>
      <c r="O153" s="152" t="s">
        <v>1504</v>
      </c>
      <c r="P153" s="108"/>
      <c r="Q153" s="108"/>
      <c r="R153" s="108"/>
      <c r="S153" s="108"/>
      <c r="T153" s="108">
        <v>0</v>
      </c>
      <c r="U153" s="108">
        <v>0</v>
      </c>
      <c r="V153" s="108">
        <v>5</v>
      </c>
      <c r="W153" s="108">
        <v>5</v>
      </c>
      <c r="X153" s="108">
        <v>-1</v>
      </c>
    </row>
    <row r="154" spans="1:24">
      <c r="B154" s="151">
        <v>1804</v>
      </c>
      <c r="C154" s="108" t="s">
        <v>1575</v>
      </c>
      <c r="D154" s="108" t="s">
        <v>1578</v>
      </c>
      <c r="E154" s="108" t="s">
        <v>1312</v>
      </c>
      <c r="F154" s="108">
        <v>1</v>
      </c>
      <c r="G154" s="108">
        <v>0</v>
      </c>
      <c r="H154" s="108" t="s">
        <v>1507</v>
      </c>
      <c r="I154" s="108">
        <v>0</v>
      </c>
      <c r="J154" s="108">
        <v>126</v>
      </c>
      <c r="K154" s="108">
        <v>0</v>
      </c>
      <c r="L154" s="108">
        <v>0</v>
      </c>
      <c r="M154" s="108">
        <v>200</v>
      </c>
      <c r="N154" s="108">
        <v>0</v>
      </c>
      <c r="O154" s="152" t="s">
        <v>1504</v>
      </c>
      <c r="P154" s="108"/>
      <c r="Q154" s="108"/>
      <c r="R154" s="108"/>
      <c r="S154" s="108"/>
      <c r="T154" s="108">
        <v>-25</v>
      </c>
      <c r="U154" s="108">
        <v>1</v>
      </c>
      <c r="V154" s="108">
        <v>0</v>
      </c>
      <c r="W154" s="108">
        <v>0</v>
      </c>
      <c r="X154" s="108">
        <v>0</v>
      </c>
    </row>
    <row r="155" spans="1:24">
      <c r="B155" s="151">
        <v>1805</v>
      </c>
      <c r="C155" s="108" t="s">
        <v>1575</v>
      </c>
      <c r="D155" s="108" t="s">
        <v>1578</v>
      </c>
      <c r="E155" s="108" t="s">
        <v>1313</v>
      </c>
      <c r="F155" s="108">
        <v>1</v>
      </c>
      <c r="G155" s="108">
        <v>0</v>
      </c>
      <c r="H155" s="108" t="s">
        <v>1507</v>
      </c>
      <c r="I155" s="108">
        <v>0</v>
      </c>
      <c r="J155" s="108">
        <v>127</v>
      </c>
      <c r="K155" s="108">
        <v>0</v>
      </c>
      <c r="L155" s="108">
        <v>0</v>
      </c>
      <c r="M155" s="108">
        <v>200</v>
      </c>
      <c r="N155" s="108">
        <v>0</v>
      </c>
      <c r="O155" s="152" t="s">
        <v>1504</v>
      </c>
      <c r="P155" s="108"/>
      <c r="Q155" s="108"/>
      <c r="R155" s="108"/>
      <c r="S155" s="108"/>
      <c r="T155" s="108">
        <v>-50</v>
      </c>
      <c r="U155" s="108">
        <v>2</v>
      </c>
      <c r="V155" s="108">
        <v>5</v>
      </c>
      <c r="W155" s="108">
        <v>0</v>
      </c>
      <c r="X155" s="108">
        <v>0</v>
      </c>
    </row>
    <row r="156" spans="1:24">
      <c r="B156" s="151">
        <v>1806</v>
      </c>
      <c r="C156" s="108" t="s">
        <v>1575</v>
      </c>
      <c r="D156" s="108" t="s">
        <v>1578</v>
      </c>
      <c r="E156" s="108" t="s">
        <v>1314</v>
      </c>
      <c r="F156" s="108">
        <v>1</v>
      </c>
      <c r="G156" s="108">
        <v>0</v>
      </c>
      <c r="H156" s="108" t="s">
        <v>1507</v>
      </c>
      <c r="I156" s="108">
        <v>0</v>
      </c>
      <c r="J156" s="108">
        <v>128</v>
      </c>
      <c r="K156" s="108">
        <v>0</v>
      </c>
      <c r="L156" s="108">
        <v>0</v>
      </c>
      <c r="M156" s="108">
        <v>200</v>
      </c>
      <c r="N156" s="108">
        <v>0</v>
      </c>
      <c r="O156" s="152" t="s">
        <v>1504</v>
      </c>
      <c r="P156" s="108"/>
      <c r="Q156" s="108"/>
      <c r="R156" s="108"/>
      <c r="S156" s="108"/>
      <c r="T156" s="108">
        <v>0</v>
      </c>
      <c r="U156" s="108">
        <v>0</v>
      </c>
      <c r="V156" s="108">
        <v>5</v>
      </c>
      <c r="W156" s="108">
        <v>0</v>
      </c>
      <c r="X156" s="108">
        <v>-2</v>
      </c>
    </row>
    <row r="157" spans="1:24">
      <c r="B157" s="151">
        <v>1807</v>
      </c>
      <c r="C157" s="108" t="s">
        <v>1575</v>
      </c>
      <c r="D157" s="108" t="s">
        <v>1578</v>
      </c>
      <c r="E157" s="108" t="s">
        <v>1315</v>
      </c>
      <c r="F157" s="108">
        <v>1</v>
      </c>
      <c r="G157" s="108">
        <v>0</v>
      </c>
      <c r="H157" s="108" t="s">
        <v>1510</v>
      </c>
      <c r="I157" s="108">
        <v>0</v>
      </c>
      <c r="J157" s="108">
        <v>129</v>
      </c>
      <c r="K157" s="108">
        <v>0</v>
      </c>
      <c r="L157" s="108">
        <v>0</v>
      </c>
      <c r="M157" s="108">
        <v>200</v>
      </c>
      <c r="N157" s="108">
        <v>0</v>
      </c>
      <c r="O157" s="152" t="s">
        <v>1504</v>
      </c>
      <c r="P157" s="108"/>
      <c r="Q157" s="108"/>
      <c r="R157" s="108"/>
      <c r="S157" s="108"/>
      <c r="T157" s="108">
        <v>0</v>
      </c>
      <c r="U157" s="108">
        <v>0</v>
      </c>
      <c r="V157" s="108">
        <v>0</v>
      </c>
      <c r="W157" s="108">
        <v>5</v>
      </c>
      <c r="X157" s="108">
        <v>0</v>
      </c>
    </row>
    <row r="158" spans="1:24">
      <c r="B158" s="151">
        <v>1808</v>
      </c>
      <c r="C158" s="108" t="s">
        <v>1575</v>
      </c>
      <c r="D158" s="108" t="s">
        <v>1578</v>
      </c>
      <c r="E158" s="108" t="s">
        <v>1316</v>
      </c>
      <c r="F158" s="108">
        <v>1</v>
      </c>
      <c r="G158" s="108">
        <v>0</v>
      </c>
      <c r="H158" s="108" t="s">
        <v>1510</v>
      </c>
      <c r="I158" s="108">
        <v>0</v>
      </c>
      <c r="J158" s="108">
        <v>130</v>
      </c>
      <c r="K158" s="108">
        <v>0</v>
      </c>
      <c r="L158" s="108">
        <v>0</v>
      </c>
      <c r="M158" s="108">
        <v>200</v>
      </c>
      <c r="N158" s="108">
        <v>0</v>
      </c>
      <c r="O158" s="152" t="s">
        <v>1504</v>
      </c>
      <c r="P158" s="108"/>
      <c r="Q158" s="108"/>
      <c r="R158" s="108"/>
      <c r="S158" s="108"/>
      <c r="T158" s="108">
        <v>0</v>
      </c>
      <c r="U158" s="108">
        <v>0</v>
      </c>
      <c r="V158" s="108">
        <v>0</v>
      </c>
      <c r="W158" s="108">
        <v>10</v>
      </c>
      <c r="X158" s="108">
        <v>0</v>
      </c>
    </row>
    <row r="159" spans="1:24" ht="12" thickBot="1">
      <c r="B159" s="156">
        <v>1809</v>
      </c>
      <c r="C159" s="157" t="s">
        <v>1575</v>
      </c>
      <c r="D159" s="157" t="s">
        <v>1578</v>
      </c>
      <c r="E159" s="108" t="s">
        <v>1317</v>
      </c>
      <c r="F159" s="157">
        <v>1</v>
      </c>
      <c r="G159" s="157">
        <v>0</v>
      </c>
      <c r="H159" s="108" t="s">
        <v>1510</v>
      </c>
      <c r="I159" s="108">
        <v>0</v>
      </c>
      <c r="J159" s="108">
        <v>131</v>
      </c>
      <c r="K159" s="108">
        <v>0</v>
      </c>
      <c r="L159" s="108">
        <v>0</v>
      </c>
      <c r="M159" s="108">
        <v>200</v>
      </c>
      <c r="N159" s="108">
        <v>0</v>
      </c>
      <c r="O159" s="152" t="s">
        <v>1504</v>
      </c>
      <c r="P159" s="108"/>
      <c r="Q159" s="108"/>
      <c r="R159" s="108"/>
      <c r="S159" s="108"/>
      <c r="T159" s="108">
        <v>5</v>
      </c>
      <c r="U159" s="108">
        <v>0</v>
      </c>
      <c r="V159" s="108">
        <v>5</v>
      </c>
      <c r="W159" s="108">
        <v>0</v>
      </c>
      <c r="X159" s="108">
        <v>0</v>
      </c>
    </row>
  </sheetData>
  <autoFilter ref="B10:X10">
    <filterColumn colId="6"/>
    <filterColumn colId="11"/>
    <filterColumn colId="12"/>
    <filterColumn colId="13"/>
    <filterColumn colId="17"/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B2:R80"/>
  <sheetViews>
    <sheetView workbookViewId="0">
      <selection activeCell="S38" sqref="S38"/>
    </sheetView>
  </sheetViews>
  <sheetFormatPr defaultRowHeight="13.5"/>
  <cols>
    <col min="1" max="9" width="9" style="1"/>
    <col min="10" max="10" width="10.25" style="1" bestFit="1" customWidth="1"/>
    <col min="11" max="16384" width="9" style="1"/>
  </cols>
  <sheetData>
    <row r="2" spans="2:18" ht="20.25">
      <c r="B2" s="15" t="s">
        <v>265</v>
      </c>
    </row>
    <row r="3" spans="2:18" ht="14.25" thickBot="1"/>
    <row r="4" spans="2:18" ht="14.25" thickTop="1">
      <c r="B4" s="267" t="s">
        <v>883</v>
      </c>
      <c r="C4" s="291"/>
      <c r="D4" s="353" t="s">
        <v>877</v>
      </c>
      <c r="E4" s="354"/>
      <c r="F4" s="282" t="s">
        <v>266</v>
      </c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3"/>
    </row>
    <row r="5" spans="2:18">
      <c r="B5" s="208"/>
      <c r="C5" s="265"/>
      <c r="D5" s="351"/>
      <c r="E5" s="351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1"/>
    </row>
    <row r="6" spans="2:18">
      <c r="B6" s="208"/>
      <c r="C6" s="265"/>
      <c r="D6" s="351"/>
      <c r="E6" s="351"/>
      <c r="F6" s="180" t="s">
        <v>268</v>
      </c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1"/>
    </row>
    <row r="7" spans="2:18">
      <c r="B7" s="208"/>
      <c r="C7" s="265"/>
      <c r="D7" s="351"/>
      <c r="E7" s="351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1"/>
    </row>
    <row r="8" spans="2:18">
      <c r="B8" s="208"/>
      <c r="C8" s="265"/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2"/>
    </row>
    <row r="9" spans="2:18">
      <c r="B9" s="208"/>
      <c r="C9" s="265"/>
      <c r="D9" s="355" t="s">
        <v>880</v>
      </c>
      <c r="E9" s="351"/>
      <c r="F9" s="180" t="s">
        <v>267</v>
      </c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1"/>
    </row>
    <row r="10" spans="2:18">
      <c r="B10" s="208"/>
      <c r="C10" s="265"/>
      <c r="D10" s="351"/>
      <c r="E10" s="351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1"/>
    </row>
    <row r="11" spans="2:18">
      <c r="B11" s="208"/>
      <c r="C11" s="265"/>
      <c r="D11" s="351"/>
      <c r="E11" s="351"/>
      <c r="F11" s="180" t="s">
        <v>269</v>
      </c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1"/>
    </row>
    <row r="12" spans="2:18">
      <c r="B12" s="208"/>
      <c r="C12" s="265"/>
      <c r="D12" s="351"/>
      <c r="E12" s="351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1"/>
    </row>
    <row r="13" spans="2:18" ht="45" customHeight="1">
      <c r="B13" s="176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70"/>
    </row>
    <row r="14" spans="2:18">
      <c r="B14" s="172" t="s">
        <v>882</v>
      </c>
      <c r="C14" s="265"/>
      <c r="D14" s="173" t="s">
        <v>878</v>
      </c>
      <c r="E14" s="265"/>
      <c r="F14" s="180" t="s">
        <v>273</v>
      </c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1"/>
    </row>
    <row r="15" spans="2:18">
      <c r="B15" s="208"/>
      <c r="C15" s="265"/>
      <c r="D15" s="265"/>
      <c r="E15" s="265"/>
      <c r="F15" s="180" t="s">
        <v>274</v>
      </c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1"/>
    </row>
    <row r="16" spans="2:18">
      <c r="B16" s="208"/>
      <c r="C16" s="265"/>
      <c r="D16" s="265"/>
      <c r="E16" s="265"/>
      <c r="F16" s="180" t="s">
        <v>277</v>
      </c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1"/>
    </row>
    <row r="17" spans="2:18">
      <c r="B17" s="208"/>
      <c r="C17" s="265"/>
      <c r="D17" s="265"/>
      <c r="E17" s="265"/>
      <c r="F17" s="180" t="s">
        <v>276</v>
      </c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1"/>
    </row>
    <row r="18" spans="2:18">
      <c r="B18" s="208"/>
      <c r="C18" s="265"/>
      <c r="D18" s="265"/>
      <c r="E18" s="265"/>
      <c r="F18" s="180" t="s">
        <v>275</v>
      </c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1"/>
    </row>
    <row r="19" spans="2:18">
      <c r="B19" s="208"/>
      <c r="C19" s="265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5"/>
      <c r="Q19" s="265"/>
      <c r="R19" s="356"/>
    </row>
    <row r="20" spans="2:18">
      <c r="B20" s="208"/>
      <c r="C20" s="265"/>
      <c r="D20" s="173" t="s">
        <v>881</v>
      </c>
      <c r="E20" s="265"/>
      <c r="F20" s="180" t="s">
        <v>284</v>
      </c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1"/>
    </row>
    <row r="21" spans="2:18">
      <c r="B21" s="208"/>
      <c r="C21" s="265"/>
      <c r="D21" s="265"/>
      <c r="E21" s="265"/>
      <c r="F21" s="180" t="s">
        <v>285</v>
      </c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1"/>
    </row>
    <row r="22" spans="2:18">
      <c r="B22" s="208"/>
      <c r="C22" s="265"/>
      <c r="D22" s="265"/>
      <c r="E22" s="265"/>
      <c r="F22" s="180" t="s">
        <v>286</v>
      </c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1"/>
    </row>
    <row r="23" spans="2:18">
      <c r="B23" s="208"/>
      <c r="C23" s="265"/>
      <c r="D23" s="265"/>
      <c r="E23" s="265"/>
      <c r="F23" s="180" t="s">
        <v>287</v>
      </c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1"/>
    </row>
    <row r="24" spans="2:18">
      <c r="B24" s="208"/>
      <c r="C24" s="265"/>
      <c r="D24" s="265"/>
      <c r="E24" s="265"/>
      <c r="F24" s="180" t="s">
        <v>275</v>
      </c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1"/>
    </row>
    <row r="25" spans="2:18" ht="45" customHeight="1">
      <c r="B25" s="176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70"/>
    </row>
    <row r="26" spans="2:18">
      <c r="B26" s="208" t="s">
        <v>278</v>
      </c>
      <c r="C26" s="265"/>
      <c r="D26" s="180" t="s">
        <v>279</v>
      </c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1"/>
    </row>
    <row r="27" spans="2:18">
      <c r="B27" s="208"/>
      <c r="C27" s="265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1"/>
    </row>
    <row r="28" spans="2:18">
      <c r="B28" s="208"/>
      <c r="C28" s="265"/>
      <c r="D28" s="180" t="s">
        <v>280</v>
      </c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1"/>
    </row>
    <row r="29" spans="2:18">
      <c r="B29" s="208"/>
      <c r="C29" s="265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1"/>
    </row>
    <row r="30" spans="2:18" ht="45" customHeight="1">
      <c r="B30" s="176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70"/>
    </row>
    <row r="31" spans="2:18" ht="13.5" customHeight="1">
      <c r="B31" s="172" t="s">
        <v>879</v>
      </c>
      <c r="C31" s="173"/>
      <c r="D31" s="265" t="s">
        <v>887</v>
      </c>
      <c r="E31" s="265"/>
      <c r="F31" s="265"/>
      <c r="G31" s="201">
        <v>0.01</v>
      </c>
      <c r="H31" s="201"/>
      <c r="I31" s="201"/>
      <c r="J31" s="201"/>
      <c r="K31" s="168"/>
      <c r="L31" s="168"/>
      <c r="M31" s="168"/>
      <c r="N31" s="168"/>
      <c r="O31" s="168"/>
      <c r="P31" s="168"/>
      <c r="Q31" s="168"/>
      <c r="R31" s="170"/>
    </row>
    <row r="32" spans="2:18">
      <c r="B32" s="172"/>
      <c r="C32" s="173"/>
      <c r="D32" s="265"/>
      <c r="E32" s="265"/>
      <c r="F32" s="265"/>
      <c r="G32" s="201"/>
      <c r="H32" s="201"/>
      <c r="I32" s="201"/>
      <c r="J32" s="201"/>
      <c r="K32" s="168"/>
      <c r="L32" s="168"/>
      <c r="M32" s="168"/>
      <c r="N32" s="168"/>
      <c r="O32" s="168"/>
      <c r="P32" s="168"/>
      <c r="Q32" s="168"/>
      <c r="R32" s="170"/>
    </row>
    <row r="33" spans="2:18">
      <c r="B33" s="172"/>
      <c r="C33" s="173"/>
      <c r="D33" s="265" t="s">
        <v>283</v>
      </c>
      <c r="E33" s="265"/>
      <c r="F33" s="265"/>
      <c r="G33" s="168" t="s">
        <v>281</v>
      </c>
      <c r="H33" s="168"/>
      <c r="I33" s="168" t="s">
        <v>270</v>
      </c>
      <c r="J33" s="168"/>
      <c r="K33" s="168"/>
      <c r="L33" s="168"/>
      <c r="M33" s="168"/>
      <c r="N33" s="168"/>
      <c r="O33" s="168"/>
      <c r="P33" s="168"/>
      <c r="Q33" s="168"/>
      <c r="R33" s="170"/>
    </row>
    <row r="34" spans="2:18">
      <c r="B34" s="172"/>
      <c r="C34" s="173"/>
      <c r="D34" s="265"/>
      <c r="E34" s="265"/>
      <c r="F34" s="265"/>
      <c r="G34" s="17" t="s">
        <v>199</v>
      </c>
      <c r="H34" s="17"/>
      <c r="I34" s="343">
        <v>30</v>
      </c>
      <c r="J34" s="343"/>
      <c r="K34" s="168"/>
      <c r="L34" s="168"/>
      <c r="M34" s="168"/>
      <c r="N34" s="168"/>
      <c r="O34" s="168"/>
      <c r="P34" s="168"/>
      <c r="Q34" s="168"/>
      <c r="R34" s="170"/>
    </row>
    <row r="35" spans="2:18">
      <c r="B35" s="172"/>
      <c r="C35" s="173"/>
      <c r="D35" s="265"/>
      <c r="E35" s="265"/>
      <c r="F35" s="265"/>
      <c r="G35" s="17" t="s">
        <v>200</v>
      </c>
      <c r="H35" s="17"/>
      <c r="I35" s="343">
        <v>15</v>
      </c>
      <c r="J35" s="343"/>
      <c r="K35" s="168"/>
      <c r="L35" s="168"/>
      <c r="M35" s="168"/>
      <c r="N35" s="168"/>
      <c r="O35" s="168"/>
      <c r="P35" s="168"/>
      <c r="Q35" s="168"/>
      <c r="R35" s="170"/>
    </row>
    <row r="36" spans="2:18">
      <c r="B36" s="172"/>
      <c r="C36" s="173"/>
      <c r="D36" s="265"/>
      <c r="E36" s="265"/>
      <c r="F36" s="265"/>
      <c r="G36" s="17" t="s">
        <v>201</v>
      </c>
      <c r="H36" s="17"/>
      <c r="I36" s="343">
        <v>2</v>
      </c>
      <c r="J36" s="343"/>
      <c r="K36" s="168"/>
      <c r="L36" s="168"/>
      <c r="M36" s="168"/>
      <c r="N36" s="168"/>
      <c r="O36" s="168"/>
      <c r="P36" s="168"/>
      <c r="Q36" s="168"/>
      <c r="R36" s="170"/>
    </row>
    <row r="37" spans="2:18">
      <c r="B37" s="172"/>
      <c r="C37" s="173"/>
      <c r="D37" s="265"/>
      <c r="E37" s="265"/>
      <c r="F37" s="265"/>
      <c r="G37" s="17" t="s">
        <v>202</v>
      </c>
      <c r="H37" s="17"/>
      <c r="I37" s="343">
        <v>20</v>
      </c>
      <c r="J37" s="343"/>
      <c r="K37" s="168"/>
      <c r="L37" s="168"/>
      <c r="M37" s="168"/>
      <c r="N37" s="168"/>
      <c r="O37" s="168"/>
      <c r="P37" s="168"/>
      <c r="Q37" s="168"/>
      <c r="R37" s="170"/>
    </row>
    <row r="38" spans="2:18">
      <c r="B38" s="172"/>
      <c r="C38" s="173"/>
      <c r="D38" s="265"/>
      <c r="E38" s="265"/>
      <c r="F38" s="265"/>
      <c r="G38" s="17" t="s">
        <v>203</v>
      </c>
      <c r="H38" s="17"/>
      <c r="I38" s="343">
        <v>10</v>
      </c>
      <c r="J38" s="343"/>
      <c r="K38" s="168"/>
      <c r="L38" s="168"/>
      <c r="M38" s="168"/>
      <c r="N38" s="168"/>
      <c r="O38" s="168"/>
      <c r="P38" s="168"/>
      <c r="Q38" s="168"/>
      <c r="R38" s="170"/>
    </row>
    <row r="39" spans="2:18">
      <c r="B39" s="172"/>
      <c r="C39" s="173"/>
      <c r="D39" s="265"/>
      <c r="E39" s="265"/>
      <c r="F39" s="265"/>
      <c r="G39" s="17" t="s">
        <v>204</v>
      </c>
      <c r="H39" s="17"/>
      <c r="I39" s="343">
        <v>6</v>
      </c>
      <c r="J39" s="343"/>
      <c r="K39" s="168"/>
      <c r="L39" s="168"/>
      <c r="M39" s="168"/>
      <c r="N39" s="168"/>
      <c r="O39" s="168"/>
      <c r="P39" s="168"/>
      <c r="Q39" s="168"/>
      <c r="R39" s="170"/>
    </row>
    <row r="40" spans="2:18">
      <c r="B40" s="172"/>
      <c r="C40" s="173"/>
      <c r="D40" s="265"/>
      <c r="E40" s="265"/>
      <c r="F40" s="265"/>
      <c r="G40" s="17" t="s">
        <v>205</v>
      </c>
      <c r="H40" s="17"/>
      <c r="I40" s="343">
        <v>10</v>
      </c>
      <c r="J40" s="343"/>
      <c r="K40" s="168"/>
      <c r="L40" s="168"/>
      <c r="M40" s="168"/>
      <c r="N40" s="168"/>
      <c r="O40" s="168"/>
      <c r="P40" s="168"/>
      <c r="Q40" s="168"/>
      <c r="R40" s="170"/>
    </row>
    <row r="41" spans="2:18">
      <c r="B41" s="172"/>
      <c r="C41" s="173"/>
      <c r="D41" s="265"/>
      <c r="E41" s="265"/>
      <c r="F41" s="265"/>
      <c r="G41" s="17" t="s">
        <v>206</v>
      </c>
      <c r="H41" s="17"/>
      <c r="I41" s="343">
        <v>2.5</v>
      </c>
      <c r="J41" s="343"/>
      <c r="K41" s="168"/>
      <c r="L41" s="168"/>
      <c r="M41" s="168"/>
      <c r="N41" s="168"/>
      <c r="O41" s="168"/>
      <c r="P41" s="168"/>
      <c r="Q41" s="168"/>
      <c r="R41" s="170"/>
    </row>
    <row r="42" spans="2:18">
      <c r="B42" s="172"/>
      <c r="C42" s="173"/>
      <c r="D42" s="265"/>
      <c r="E42" s="265"/>
      <c r="F42" s="265"/>
      <c r="G42" s="17" t="s">
        <v>207</v>
      </c>
      <c r="H42" s="17"/>
      <c r="I42" s="343">
        <v>0.5</v>
      </c>
      <c r="J42" s="343"/>
      <c r="K42" s="168"/>
      <c r="L42" s="168"/>
      <c r="M42" s="168"/>
      <c r="N42" s="168"/>
      <c r="O42" s="168"/>
      <c r="P42" s="168"/>
      <c r="Q42" s="168"/>
      <c r="R42" s="170"/>
    </row>
    <row r="43" spans="2:18">
      <c r="B43" s="172"/>
      <c r="C43" s="173"/>
      <c r="D43" s="265"/>
      <c r="E43" s="265"/>
      <c r="F43" s="265"/>
      <c r="G43" s="17" t="s">
        <v>208</v>
      </c>
      <c r="H43" s="17"/>
      <c r="I43" s="343">
        <v>3</v>
      </c>
      <c r="J43" s="343"/>
      <c r="K43" s="168"/>
      <c r="L43" s="168"/>
      <c r="M43" s="168"/>
      <c r="N43" s="168"/>
      <c r="O43" s="168"/>
      <c r="P43" s="168"/>
      <c r="Q43" s="168"/>
      <c r="R43" s="170"/>
    </row>
    <row r="44" spans="2:18">
      <c r="B44" s="172"/>
      <c r="C44" s="173"/>
      <c r="D44" s="265"/>
      <c r="E44" s="265"/>
      <c r="F44" s="265"/>
      <c r="G44" s="17" t="s">
        <v>209</v>
      </c>
      <c r="H44" s="17"/>
      <c r="I44" s="343">
        <v>0.95</v>
      </c>
      <c r="J44" s="343"/>
      <c r="K44" s="168"/>
      <c r="L44" s="168"/>
      <c r="M44" s="168"/>
      <c r="N44" s="168"/>
      <c r="O44" s="168"/>
      <c r="P44" s="168"/>
      <c r="Q44" s="168"/>
      <c r="R44" s="170"/>
    </row>
    <row r="45" spans="2:18">
      <c r="B45" s="172"/>
      <c r="C45" s="173"/>
      <c r="D45" s="265"/>
      <c r="E45" s="265"/>
      <c r="F45" s="265"/>
      <c r="G45" s="17" t="s">
        <v>210</v>
      </c>
      <c r="H45" s="17"/>
      <c r="I45" s="343">
        <v>0.05</v>
      </c>
      <c r="J45" s="343"/>
      <c r="K45" s="168"/>
      <c r="L45" s="168"/>
      <c r="M45" s="168"/>
      <c r="N45" s="168"/>
      <c r="O45" s="168"/>
      <c r="P45" s="168"/>
      <c r="Q45" s="168"/>
      <c r="R45" s="170"/>
    </row>
    <row r="46" spans="2:18">
      <c r="B46" s="172"/>
      <c r="C46" s="173"/>
      <c r="D46" s="265"/>
      <c r="E46" s="265"/>
      <c r="F46" s="265"/>
      <c r="G46" s="17" t="s">
        <v>282</v>
      </c>
      <c r="H46" s="17"/>
      <c r="I46" s="343">
        <f>SUM(I34:I45)</f>
        <v>100</v>
      </c>
      <c r="J46" s="343"/>
      <c r="K46" s="168"/>
      <c r="L46" s="168"/>
      <c r="M46" s="168"/>
      <c r="N46" s="168"/>
      <c r="O46" s="168"/>
      <c r="P46" s="168"/>
      <c r="Q46" s="168"/>
      <c r="R46" s="170"/>
    </row>
    <row r="47" spans="2:18" ht="45" customHeight="1">
      <c r="B47" s="172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350"/>
    </row>
    <row r="48" spans="2:18">
      <c r="B48" s="176" t="s">
        <v>884</v>
      </c>
      <c r="C48" s="168"/>
      <c r="D48" s="168" t="s">
        <v>885</v>
      </c>
      <c r="E48" s="168"/>
      <c r="F48" s="168"/>
      <c r="G48" s="168"/>
      <c r="H48" s="168"/>
      <c r="I48" s="168"/>
      <c r="J48" s="168"/>
      <c r="K48" s="168" t="s">
        <v>886</v>
      </c>
      <c r="L48" s="168"/>
      <c r="M48" s="168"/>
      <c r="N48" s="168"/>
      <c r="O48" s="168"/>
      <c r="P48" s="168"/>
      <c r="Q48" s="168"/>
      <c r="R48" s="170"/>
    </row>
    <row r="49" spans="2:18">
      <c r="B49" s="176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70"/>
    </row>
    <row r="50" spans="2:18">
      <c r="B50" s="176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70"/>
    </row>
    <row r="51" spans="2:18">
      <c r="B51" s="176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70"/>
    </row>
    <row r="52" spans="2:18">
      <c r="B52" s="176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70"/>
    </row>
    <row r="53" spans="2:18">
      <c r="B53" s="176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70"/>
    </row>
    <row r="54" spans="2:18">
      <c r="B54" s="176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70"/>
    </row>
    <row r="55" spans="2:18">
      <c r="B55" s="176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70"/>
    </row>
    <row r="56" spans="2:18">
      <c r="B56" s="176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70"/>
    </row>
    <row r="57" spans="2:18">
      <c r="B57" s="176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70"/>
    </row>
    <row r="58" spans="2:18">
      <c r="B58" s="176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70"/>
    </row>
    <row r="59" spans="2:18">
      <c r="B59" s="176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70"/>
    </row>
    <row r="60" spans="2:18">
      <c r="B60" s="176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70"/>
    </row>
    <row r="61" spans="2:18">
      <c r="B61" s="176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70"/>
    </row>
    <row r="62" spans="2:18">
      <c r="B62" s="176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70"/>
    </row>
    <row r="63" spans="2:18" ht="14.25" thickBot="1">
      <c r="B63" s="278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71"/>
    </row>
    <row r="64" spans="2:18" ht="14.25" thickTop="1"/>
    <row r="67" spans="2:9">
      <c r="I67" s="3"/>
    </row>
    <row r="70" spans="2:9">
      <c r="I70" s="3"/>
    </row>
    <row r="71" spans="2:9">
      <c r="I71" s="2"/>
    </row>
    <row r="78" spans="2:9">
      <c r="B78" s="33"/>
    </row>
    <row r="80" spans="2:9">
      <c r="B80" s="2"/>
    </row>
  </sheetData>
  <mergeCells count="54">
    <mergeCell ref="B13:R13"/>
    <mergeCell ref="D19:R19"/>
    <mergeCell ref="F20:R20"/>
    <mergeCell ref="F21:R21"/>
    <mergeCell ref="F22:R22"/>
    <mergeCell ref="D20:E24"/>
    <mergeCell ref="B14:C24"/>
    <mergeCell ref="D14:E18"/>
    <mergeCell ref="F24:R24"/>
    <mergeCell ref="F23:R23"/>
    <mergeCell ref="F14:R14"/>
    <mergeCell ref="F15:R15"/>
    <mergeCell ref="F16:R16"/>
    <mergeCell ref="F17:R17"/>
    <mergeCell ref="F18:R18"/>
    <mergeCell ref="K48:K63"/>
    <mergeCell ref="D48:D63"/>
    <mergeCell ref="B48:C63"/>
    <mergeCell ref="E48:J63"/>
    <mergeCell ref="L48:R63"/>
    <mergeCell ref="B4:C12"/>
    <mergeCell ref="F4:R5"/>
    <mergeCell ref="F6:R7"/>
    <mergeCell ref="F9:R10"/>
    <mergeCell ref="F11:R12"/>
    <mergeCell ref="D8:R8"/>
    <mergeCell ref="D4:E7"/>
    <mergeCell ref="D9:E12"/>
    <mergeCell ref="I36:J36"/>
    <mergeCell ref="I35:J35"/>
    <mergeCell ref="I34:J34"/>
    <mergeCell ref="I33:J33"/>
    <mergeCell ref="G31:J32"/>
    <mergeCell ref="I41:J41"/>
    <mergeCell ref="I40:J40"/>
    <mergeCell ref="I39:J39"/>
    <mergeCell ref="I38:J38"/>
    <mergeCell ref="I37:J37"/>
    <mergeCell ref="B47:R47"/>
    <mergeCell ref="D31:F32"/>
    <mergeCell ref="D33:F46"/>
    <mergeCell ref="B26:C29"/>
    <mergeCell ref="B25:R25"/>
    <mergeCell ref="D26:R27"/>
    <mergeCell ref="D28:R29"/>
    <mergeCell ref="G33:H33"/>
    <mergeCell ref="B31:C46"/>
    <mergeCell ref="B30:R30"/>
    <mergeCell ref="K31:R46"/>
    <mergeCell ref="I46:J46"/>
    <mergeCell ref="I45:J45"/>
    <mergeCell ref="I44:J44"/>
    <mergeCell ref="I43:J43"/>
    <mergeCell ref="I42:J4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S165"/>
  <sheetViews>
    <sheetView workbookViewId="0">
      <selection activeCell="U32" sqref="U32"/>
    </sheetView>
  </sheetViews>
  <sheetFormatPr defaultRowHeight="13.5"/>
  <cols>
    <col min="1" max="1" width="9" style="1"/>
    <col min="2" max="4" width="9" style="1" customWidth="1"/>
    <col min="5" max="15" width="9" style="1"/>
    <col min="16" max="16" width="9" style="1" customWidth="1"/>
    <col min="17" max="16384" width="9" style="1"/>
  </cols>
  <sheetData>
    <row r="2" spans="2:19" ht="20.25">
      <c r="B2" s="15" t="s">
        <v>289</v>
      </c>
    </row>
    <row r="4" spans="2:19">
      <c r="B4" s="1" t="s">
        <v>288</v>
      </c>
    </row>
    <row r="5" spans="2:19" ht="14.25" thickBot="1"/>
    <row r="6" spans="2:19" ht="14.25" thickTop="1">
      <c r="B6" s="364" t="s">
        <v>890</v>
      </c>
      <c r="C6" s="291"/>
      <c r="D6" s="85" t="s">
        <v>281</v>
      </c>
      <c r="E6" s="281" t="s">
        <v>346</v>
      </c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 t="s">
        <v>306</v>
      </c>
      <c r="Q6" s="281"/>
      <c r="R6" s="281"/>
      <c r="S6" s="365"/>
    </row>
    <row r="7" spans="2:19">
      <c r="B7" s="208"/>
      <c r="C7" s="265"/>
      <c r="D7" s="5" t="s">
        <v>180</v>
      </c>
      <c r="E7" s="5" t="s">
        <v>294</v>
      </c>
      <c r="F7" s="5" t="s">
        <v>295</v>
      </c>
      <c r="G7" s="5" t="s">
        <v>296</v>
      </c>
      <c r="H7" s="5" t="s">
        <v>297</v>
      </c>
      <c r="I7" s="5" t="s">
        <v>298</v>
      </c>
      <c r="J7" s="5" t="s">
        <v>299</v>
      </c>
      <c r="K7" s="90" t="s">
        <v>300</v>
      </c>
      <c r="L7" s="90" t="s">
        <v>301</v>
      </c>
      <c r="M7" s="90" t="s">
        <v>302</v>
      </c>
      <c r="N7" s="90" t="s">
        <v>303</v>
      </c>
      <c r="O7" s="90" t="s">
        <v>304</v>
      </c>
      <c r="P7" s="168" t="s">
        <v>310</v>
      </c>
      <c r="Q7" s="168"/>
      <c r="R7" s="168"/>
      <c r="S7" s="170"/>
    </row>
    <row r="8" spans="2:19">
      <c r="B8" s="208"/>
      <c r="C8" s="265"/>
      <c r="D8" s="5" t="s">
        <v>290</v>
      </c>
      <c r="E8" s="5">
        <v>50000</v>
      </c>
      <c r="F8" s="5">
        <f>ROUNDUP(E8*1.5,-3)</f>
        <v>75000</v>
      </c>
      <c r="G8" s="5">
        <f t="shared" ref="G8:J8" si="0">ROUNDUP(F8*1.5,-3)</f>
        <v>113000</v>
      </c>
      <c r="H8" s="5">
        <f t="shared" si="0"/>
        <v>170000</v>
      </c>
      <c r="I8" s="5">
        <f t="shared" si="0"/>
        <v>255000</v>
      </c>
      <c r="J8" s="5">
        <f t="shared" si="0"/>
        <v>383000</v>
      </c>
      <c r="K8" s="90">
        <f t="shared" ref="K8:O8" si="1">ROUNDUP(J8*1.2,-3)</f>
        <v>460000</v>
      </c>
      <c r="L8" s="90">
        <f t="shared" si="1"/>
        <v>552000</v>
      </c>
      <c r="M8" s="90">
        <f t="shared" si="1"/>
        <v>663000</v>
      </c>
      <c r="N8" s="90">
        <f t="shared" si="1"/>
        <v>796000</v>
      </c>
      <c r="O8" s="90">
        <f t="shared" si="1"/>
        <v>956000</v>
      </c>
      <c r="P8" s="168" t="s">
        <v>307</v>
      </c>
      <c r="Q8" s="168"/>
      <c r="R8" s="168"/>
      <c r="S8" s="170"/>
    </row>
    <row r="9" spans="2:19">
      <c r="B9" s="208"/>
      <c r="C9" s="265"/>
      <c r="D9" s="168" t="s">
        <v>291</v>
      </c>
      <c r="E9" s="168" t="s">
        <v>308</v>
      </c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 t="s">
        <v>309</v>
      </c>
      <c r="Q9" s="168"/>
      <c r="R9" s="168"/>
      <c r="S9" s="170"/>
    </row>
    <row r="10" spans="2:19">
      <c r="B10" s="208"/>
      <c r="C10" s="265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70"/>
    </row>
    <row r="11" spans="2:19">
      <c r="B11" s="208"/>
      <c r="C11" s="265"/>
      <c r="D11" s="168" t="s">
        <v>292</v>
      </c>
      <c r="E11" s="168" t="s">
        <v>347</v>
      </c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 t="s">
        <v>305</v>
      </c>
      <c r="Q11" s="168"/>
      <c r="R11" s="168"/>
      <c r="S11" s="170"/>
    </row>
    <row r="12" spans="2:19">
      <c r="B12" s="208"/>
      <c r="C12" s="265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70"/>
    </row>
    <row r="13" spans="2:19" ht="45" customHeight="1">
      <c r="B13" s="176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70"/>
    </row>
    <row r="14" spans="2:19">
      <c r="B14" s="208" t="s">
        <v>381</v>
      </c>
      <c r="C14" s="265"/>
      <c r="D14" s="168" t="s">
        <v>380</v>
      </c>
      <c r="E14" s="168"/>
      <c r="F14" s="168" t="s">
        <v>365</v>
      </c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70"/>
    </row>
    <row r="15" spans="2:19">
      <c r="B15" s="208"/>
      <c r="C15" s="265"/>
      <c r="D15" s="168" t="s">
        <v>358</v>
      </c>
      <c r="E15" s="366"/>
      <c r="F15" s="168" t="s">
        <v>361</v>
      </c>
      <c r="G15" s="168"/>
      <c r="H15" s="168" t="s">
        <v>362</v>
      </c>
      <c r="I15" s="168"/>
      <c r="J15" s="168" t="s">
        <v>363</v>
      </c>
      <c r="K15" s="168"/>
      <c r="L15" s="168" t="s">
        <v>366</v>
      </c>
      <c r="M15" s="168"/>
      <c r="N15" s="168" t="s">
        <v>367</v>
      </c>
      <c r="O15" s="168"/>
      <c r="P15" s="168" t="s">
        <v>368</v>
      </c>
      <c r="Q15" s="168"/>
      <c r="R15" s="168" t="s">
        <v>364</v>
      </c>
      <c r="S15" s="170"/>
    </row>
    <row r="16" spans="2:19">
      <c r="B16" s="208"/>
      <c r="C16" s="265"/>
      <c r="D16" s="366"/>
      <c r="E16" s="366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70"/>
    </row>
    <row r="17" spans="2:19">
      <c r="B17" s="208"/>
      <c r="C17" s="265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70"/>
    </row>
    <row r="18" spans="2:19">
      <c r="B18" s="208"/>
      <c r="C18" s="265"/>
      <c r="D18" s="168" t="s">
        <v>359</v>
      </c>
      <c r="E18" s="366"/>
      <c r="F18" s="168" t="s">
        <v>369</v>
      </c>
      <c r="G18" s="168"/>
      <c r="H18" s="168" t="s">
        <v>370</v>
      </c>
      <c r="I18" s="168"/>
      <c r="J18" s="168" t="s">
        <v>371</v>
      </c>
      <c r="K18" s="168"/>
      <c r="L18" s="168" t="s">
        <v>372</v>
      </c>
      <c r="M18" s="168"/>
      <c r="N18" s="168" t="s">
        <v>373</v>
      </c>
      <c r="O18" s="168"/>
      <c r="P18" s="168" t="s">
        <v>374</v>
      </c>
      <c r="Q18" s="168"/>
      <c r="R18" s="168" t="s">
        <v>364</v>
      </c>
      <c r="S18" s="170"/>
    </row>
    <row r="19" spans="2:19">
      <c r="B19" s="208"/>
      <c r="C19" s="265"/>
      <c r="D19" s="366"/>
      <c r="E19" s="366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70"/>
    </row>
    <row r="20" spans="2:19">
      <c r="B20" s="208"/>
      <c r="C20" s="265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70"/>
    </row>
    <row r="21" spans="2:19">
      <c r="B21" s="208"/>
      <c r="C21" s="265"/>
      <c r="D21" s="168" t="s">
        <v>360</v>
      </c>
      <c r="E21" s="168"/>
      <c r="F21" s="168" t="s">
        <v>375</v>
      </c>
      <c r="G21" s="168"/>
      <c r="H21" s="168" t="s">
        <v>376</v>
      </c>
      <c r="I21" s="168"/>
      <c r="J21" s="168" t="s">
        <v>377</v>
      </c>
      <c r="K21" s="168"/>
      <c r="L21" s="168" t="s">
        <v>378</v>
      </c>
      <c r="M21" s="168"/>
      <c r="N21" s="168" t="s">
        <v>379</v>
      </c>
      <c r="O21" s="168"/>
      <c r="P21" s="168" t="s">
        <v>364</v>
      </c>
      <c r="Q21" s="168"/>
      <c r="R21" s="367"/>
      <c r="S21" s="368"/>
    </row>
    <row r="22" spans="2:19">
      <c r="B22" s="208"/>
      <c r="C22" s="265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367"/>
      <c r="S22" s="368"/>
    </row>
    <row r="23" spans="2:19" ht="45" customHeight="1">
      <c r="B23" s="176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70"/>
    </row>
    <row r="24" spans="2:19" ht="13.5" customHeight="1">
      <c r="B24" s="369" t="s">
        <v>891</v>
      </c>
      <c r="C24" s="370"/>
      <c r="D24" s="168" t="s">
        <v>357</v>
      </c>
      <c r="E24" s="168" t="s">
        <v>293</v>
      </c>
      <c r="F24" s="168" t="s">
        <v>344</v>
      </c>
      <c r="G24" s="168" t="s">
        <v>892</v>
      </c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 t="s">
        <v>356</v>
      </c>
      <c r="S24" s="170"/>
    </row>
    <row r="25" spans="2:19" ht="13.5" customHeight="1">
      <c r="B25" s="371"/>
      <c r="C25" s="372"/>
      <c r="D25" s="168"/>
      <c r="E25" s="168"/>
      <c r="F25" s="168"/>
      <c r="G25" s="5">
        <v>1</v>
      </c>
      <c r="H25" s="5">
        <v>10</v>
      </c>
      <c r="I25" s="5">
        <v>20</v>
      </c>
      <c r="J25" s="5">
        <v>30</v>
      </c>
      <c r="K25" s="5">
        <v>40</v>
      </c>
      <c r="L25" s="17">
        <v>50</v>
      </c>
      <c r="M25" s="359"/>
      <c r="N25" s="359"/>
      <c r="O25" s="359"/>
      <c r="P25" s="359"/>
      <c r="Q25" s="359"/>
      <c r="R25" s="168"/>
      <c r="S25" s="170"/>
    </row>
    <row r="26" spans="2:19" ht="13.5" customHeight="1">
      <c r="B26" s="371"/>
      <c r="C26" s="372"/>
      <c r="D26" s="363" t="s">
        <v>358</v>
      </c>
      <c r="E26" s="168" t="s">
        <v>338</v>
      </c>
      <c r="F26" s="40" t="s">
        <v>326</v>
      </c>
      <c r="G26" s="26"/>
      <c r="H26" s="26"/>
      <c r="I26" s="26"/>
      <c r="J26" s="26"/>
      <c r="K26" s="26"/>
      <c r="L26" s="26">
        <v>50</v>
      </c>
      <c r="M26" s="359"/>
      <c r="N26" s="359"/>
      <c r="O26" s="359"/>
      <c r="P26" s="359"/>
      <c r="Q26" s="359"/>
      <c r="R26" s="168" t="s">
        <v>1380</v>
      </c>
      <c r="S26" s="170"/>
    </row>
    <row r="27" spans="2:19" ht="13.5" customHeight="1">
      <c r="B27" s="371"/>
      <c r="C27" s="372"/>
      <c r="D27" s="363"/>
      <c r="E27" s="168"/>
      <c r="F27" s="40" t="s">
        <v>325</v>
      </c>
      <c r="G27" s="26"/>
      <c r="H27" s="26"/>
      <c r="I27" s="26"/>
      <c r="J27" s="26"/>
      <c r="K27" s="26"/>
      <c r="L27" s="26">
        <v>50</v>
      </c>
      <c r="M27" s="359"/>
      <c r="N27" s="359"/>
      <c r="O27" s="359"/>
      <c r="P27" s="359"/>
      <c r="Q27" s="359"/>
      <c r="R27" s="168"/>
      <c r="S27" s="170"/>
    </row>
    <row r="28" spans="2:19" ht="13.5" customHeight="1">
      <c r="B28" s="371"/>
      <c r="C28" s="372"/>
      <c r="D28" s="363"/>
      <c r="E28" s="168"/>
      <c r="F28" s="40" t="s">
        <v>324</v>
      </c>
      <c r="G28" s="26"/>
      <c r="H28" s="26"/>
      <c r="I28" s="26"/>
      <c r="J28" s="26"/>
      <c r="K28" s="26"/>
      <c r="L28" s="26">
        <v>50</v>
      </c>
      <c r="M28" s="359"/>
      <c r="N28" s="359"/>
      <c r="O28" s="359"/>
      <c r="P28" s="359"/>
      <c r="Q28" s="359"/>
      <c r="R28" s="168"/>
      <c r="S28" s="170"/>
    </row>
    <row r="29" spans="2:19" ht="13.5" customHeight="1">
      <c r="B29" s="371"/>
      <c r="C29" s="372"/>
      <c r="D29" s="363"/>
      <c r="E29" s="168"/>
      <c r="F29" s="40" t="s">
        <v>323</v>
      </c>
      <c r="G29" s="26"/>
      <c r="H29" s="26"/>
      <c r="I29" s="26"/>
      <c r="J29" s="26"/>
      <c r="K29" s="26">
        <v>40</v>
      </c>
      <c r="L29" s="26">
        <v>50</v>
      </c>
      <c r="M29" s="359"/>
      <c r="N29" s="359"/>
      <c r="O29" s="359"/>
      <c r="P29" s="359"/>
      <c r="Q29" s="359"/>
      <c r="R29" s="168"/>
      <c r="S29" s="170"/>
    </row>
    <row r="30" spans="2:19" ht="13.5" customHeight="1">
      <c r="B30" s="371"/>
      <c r="C30" s="372"/>
      <c r="D30" s="363"/>
      <c r="E30" s="168"/>
      <c r="F30" s="40" t="s">
        <v>322</v>
      </c>
      <c r="G30" s="26"/>
      <c r="H30" s="26"/>
      <c r="I30" s="26"/>
      <c r="J30" s="26"/>
      <c r="K30" s="26">
        <v>40</v>
      </c>
      <c r="L30" s="26">
        <v>50</v>
      </c>
      <c r="M30" s="359"/>
      <c r="N30" s="359"/>
      <c r="O30" s="359"/>
      <c r="P30" s="359"/>
      <c r="Q30" s="359"/>
      <c r="R30" s="168"/>
      <c r="S30" s="170"/>
    </row>
    <row r="31" spans="2:19" ht="13.5" customHeight="1">
      <c r="B31" s="371"/>
      <c r="C31" s="372"/>
      <c r="D31" s="363"/>
      <c r="E31" s="168"/>
      <c r="F31" s="40" t="s">
        <v>321</v>
      </c>
      <c r="G31" s="26"/>
      <c r="H31" s="26"/>
      <c r="I31" s="26"/>
      <c r="J31" s="26"/>
      <c r="K31" s="26">
        <v>40</v>
      </c>
      <c r="L31" s="26">
        <v>50</v>
      </c>
      <c r="M31" s="359"/>
      <c r="N31" s="359"/>
      <c r="O31" s="359"/>
      <c r="P31" s="359"/>
      <c r="Q31" s="359"/>
      <c r="R31" s="168"/>
      <c r="S31" s="170"/>
    </row>
    <row r="32" spans="2:19" ht="13.5" customHeight="1">
      <c r="B32" s="371"/>
      <c r="C32" s="372"/>
      <c r="D32" s="363"/>
      <c r="E32" s="168"/>
      <c r="F32" s="40" t="s">
        <v>320</v>
      </c>
      <c r="G32" s="26"/>
      <c r="H32" s="26"/>
      <c r="I32" s="26"/>
      <c r="J32" s="26">
        <v>30</v>
      </c>
      <c r="K32" s="26">
        <v>40</v>
      </c>
      <c r="L32" s="26">
        <v>50</v>
      </c>
      <c r="M32" s="359"/>
      <c r="N32" s="359"/>
      <c r="O32" s="359"/>
      <c r="P32" s="359"/>
      <c r="Q32" s="359"/>
      <c r="R32" s="168"/>
      <c r="S32" s="170"/>
    </row>
    <row r="33" spans="2:19" ht="13.5" customHeight="1">
      <c r="B33" s="371"/>
      <c r="C33" s="372"/>
      <c r="D33" s="363"/>
      <c r="E33" s="168"/>
      <c r="F33" s="40" t="s">
        <v>319</v>
      </c>
      <c r="G33" s="26"/>
      <c r="H33" s="26"/>
      <c r="I33" s="26"/>
      <c r="J33" s="26">
        <v>30</v>
      </c>
      <c r="K33" s="26">
        <v>40</v>
      </c>
      <c r="L33" s="26"/>
      <c r="M33" s="359"/>
      <c r="N33" s="359"/>
      <c r="O33" s="359"/>
      <c r="P33" s="359"/>
      <c r="Q33" s="359"/>
      <c r="R33" s="168"/>
      <c r="S33" s="170"/>
    </row>
    <row r="34" spans="2:19" ht="13.5" customHeight="1">
      <c r="B34" s="371"/>
      <c r="C34" s="372"/>
      <c r="D34" s="363"/>
      <c r="E34" s="168"/>
      <c r="F34" s="40" t="s">
        <v>318</v>
      </c>
      <c r="G34" s="26"/>
      <c r="H34" s="26"/>
      <c r="I34" s="26"/>
      <c r="J34" s="26">
        <v>30</v>
      </c>
      <c r="K34" s="26">
        <v>40</v>
      </c>
      <c r="L34" s="26"/>
      <c r="M34" s="359"/>
      <c r="N34" s="359"/>
      <c r="O34" s="359"/>
      <c r="P34" s="359"/>
      <c r="Q34" s="359"/>
      <c r="R34" s="168"/>
      <c r="S34" s="170"/>
    </row>
    <row r="35" spans="2:19" ht="13.5" customHeight="1">
      <c r="B35" s="371"/>
      <c r="C35" s="372"/>
      <c r="D35" s="363"/>
      <c r="E35" s="168"/>
      <c r="F35" s="40" t="s">
        <v>317</v>
      </c>
      <c r="G35" s="26"/>
      <c r="H35" s="26"/>
      <c r="I35" s="26">
        <v>20</v>
      </c>
      <c r="J35" s="26">
        <v>30</v>
      </c>
      <c r="K35" s="26">
        <v>40</v>
      </c>
      <c r="L35" s="26"/>
      <c r="M35" s="359"/>
      <c r="N35" s="359"/>
      <c r="O35" s="359"/>
      <c r="P35" s="359"/>
      <c r="Q35" s="359"/>
      <c r="R35" s="168"/>
      <c r="S35" s="170"/>
    </row>
    <row r="36" spans="2:19" ht="13.5" customHeight="1">
      <c r="B36" s="371"/>
      <c r="C36" s="372"/>
      <c r="D36" s="363"/>
      <c r="E36" s="168"/>
      <c r="F36" s="40" t="s">
        <v>316</v>
      </c>
      <c r="G36" s="26"/>
      <c r="H36" s="26"/>
      <c r="I36" s="26">
        <v>20</v>
      </c>
      <c r="J36" s="26">
        <v>30</v>
      </c>
      <c r="K36" s="26"/>
      <c r="L36" s="26"/>
      <c r="M36" s="359"/>
      <c r="N36" s="359"/>
      <c r="O36" s="359"/>
      <c r="P36" s="359"/>
      <c r="Q36" s="359"/>
      <c r="R36" s="168"/>
      <c r="S36" s="170"/>
    </row>
    <row r="37" spans="2:19" ht="13.5" customHeight="1">
      <c r="B37" s="371"/>
      <c r="C37" s="372"/>
      <c r="D37" s="363"/>
      <c r="E37" s="168"/>
      <c r="F37" s="40" t="s">
        <v>314</v>
      </c>
      <c r="G37" s="26"/>
      <c r="H37" s="92">
        <v>10</v>
      </c>
      <c r="I37" s="26">
        <v>20</v>
      </c>
      <c r="J37" s="26">
        <v>30</v>
      </c>
      <c r="K37" s="26"/>
      <c r="L37" s="26"/>
      <c r="M37" s="359"/>
      <c r="N37" s="359"/>
      <c r="O37" s="359"/>
      <c r="P37" s="359"/>
      <c r="Q37" s="359"/>
      <c r="R37" s="168"/>
      <c r="S37" s="170"/>
    </row>
    <row r="38" spans="2:19" ht="13.5" customHeight="1">
      <c r="B38" s="371"/>
      <c r="C38" s="372"/>
      <c r="D38" s="363"/>
      <c r="E38" s="168"/>
      <c r="F38" s="40" t="s">
        <v>315</v>
      </c>
      <c r="G38" s="92"/>
      <c r="H38" s="92">
        <v>10</v>
      </c>
      <c r="I38" s="26">
        <v>20</v>
      </c>
      <c r="J38" s="26">
        <v>30</v>
      </c>
      <c r="K38" s="26"/>
      <c r="L38" s="26"/>
      <c r="M38" s="359"/>
      <c r="N38" s="359"/>
      <c r="O38" s="359"/>
      <c r="P38" s="359"/>
      <c r="Q38" s="359"/>
      <c r="R38" s="168"/>
      <c r="S38" s="170"/>
    </row>
    <row r="39" spans="2:19" ht="13.5" customHeight="1">
      <c r="B39" s="371"/>
      <c r="C39" s="372"/>
      <c r="D39" s="363"/>
      <c r="E39" s="168"/>
      <c r="F39" s="40" t="s">
        <v>313</v>
      </c>
      <c r="G39" s="26">
        <v>1</v>
      </c>
      <c r="H39" s="26">
        <v>10</v>
      </c>
      <c r="I39" s="26">
        <v>20</v>
      </c>
      <c r="J39" s="26"/>
      <c r="K39" s="26"/>
      <c r="L39" s="26"/>
      <c r="M39" s="359"/>
      <c r="N39" s="359"/>
      <c r="O39" s="359"/>
      <c r="P39" s="359"/>
      <c r="Q39" s="359"/>
      <c r="R39" s="168"/>
      <c r="S39" s="170"/>
    </row>
    <row r="40" spans="2:19" ht="13.5" customHeight="1">
      <c r="B40" s="371"/>
      <c r="C40" s="372"/>
      <c r="D40" s="363"/>
      <c r="E40" s="168"/>
      <c r="F40" s="40" t="s">
        <v>312</v>
      </c>
      <c r="G40" s="26">
        <v>1</v>
      </c>
      <c r="H40" s="26">
        <v>10</v>
      </c>
      <c r="I40" s="26">
        <v>20</v>
      </c>
      <c r="J40" s="26"/>
      <c r="K40" s="26"/>
      <c r="L40" s="26"/>
      <c r="M40" s="359"/>
      <c r="N40" s="359"/>
      <c r="O40" s="359"/>
      <c r="P40" s="359"/>
      <c r="Q40" s="359"/>
      <c r="R40" s="168"/>
      <c r="S40" s="170"/>
    </row>
    <row r="41" spans="2:19" ht="13.5" customHeight="1">
      <c r="B41" s="371"/>
      <c r="C41" s="372"/>
      <c r="D41" s="357"/>
      <c r="E41" s="357"/>
      <c r="F41" s="357"/>
      <c r="G41" s="357"/>
      <c r="H41" s="357"/>
      <c r="I41" s="357"/>
      <c r="J41" s="357"/>
      <c r="K41" s="357"/>
      <c r="L41" s="357"/>
      <c r="M41" s="357"/>
      <c r="N41" s="357"/>
      <c r="O41" s="357"/>
      <c r="P41" s="357"/>
      <c r="Q41" s="357"/>
      <c r="R41" s="357"/>
      <c r="S41" s="358"/>
    </row>
    <row r="42" spans="2:19" ht="13.5" customHeight="1">
      <c r="B42" s="371"/>
      <c r="C42" s="372"/>
      <c r="D42" s="363" t="s">
        <v>358</v>
      </c>
      <c r="E42" s="168" t="s">
        <v>339</v>
      </c>
      <c r="F42" s="40" t="s">
        <v>326</v>
      </c>
      <c r="G42" s="26"/>
      <c r="H42" s="26"/>
      <c r="I42" s="26"/>
      <c r="J42" s="26"/>
      <c r="K42" s="26"/>
      <c r="L42" s="26">
        <v>50</v>
      </c>
      <c r="M42" s="359"/>
      <c r="N42" s="359"/>
      <c r="O42" s="359"/>
      <c r="P42" s="359"/>
      <c r="Q42" s="359"/>
      <c r="R42" s="168" t="s">
        <v>1380</v>
      </c>
      <c r="S42" s="170"/>
    </row>
    <row r="43" spans="2:19" ht="13.5" customHeight="1">
      <c r="B43" s="371"/>
      <c r="C43" s="372"/>
      <c r="D43" s="363"/>
      <c r="E43" s="168"/>
      <c r="F43" s="40" t="s">
        <v>325</v>
      </c>
      <c r="G43" s="26"/>
      <c r="H43" s="26"/>
      <c r="I43" s="26"/>
      <c r="J43" s="26"/>
      <c r="K43" s="26"/>
      <c r="L43" s="26">
        <v>50</v>
      </c>
      <c r="M43" s="359"/>
      <c r="N43" s="359"/>
      <c r="O43" s="359"/>
      <c r="P43" s="359"/>
      <c r="Q43" s="359"/>
      <c r="R43" s="168"/>
      <c r="S43" s="170"/>
    </row>
    <row r="44" spans="2:19" ht="13.5" customHeight="1">
      <c r="B44" s="371"/>
      <c r="C44" s="372"/>
      <c r="D44" s="363"/>
      <c r="E44" s="168"/>
      <c r="F44" s="40" t="s">
        <v>324</v>
      </c>
      <c r="G44" s="26"/>
      <c r="H44" s="26"/>
      <c r="I44" s="26"/>
      <c r="J44" s="26"/>
      <c r="K44" s="26"/>
      <c r="L44" s="26">
        <v>50</v>
      </c>
      <c r="M44" s="359"/>
      <c r="N44" s="359"/>
      <c r="O44" s="359"/>
      <c r="P44" s="359"/>
      <c r="Q44" s="359"/>
      <c r="R44" s="168"/>
      <c r="S44" s="170"/>
    </row>
    <row r="45" spans="2:19" ht="13.5" customHeight="1">
      <c r="B45" s="371"/>
      <c r="C45" s="372"/>
      <c r="D45" s="363"/>
      <c r="E45" s="168"/>
      <c r="F45" s="40" t="s">
        <v>323</v>
      </c>
      <c r="G45" s="26"/>
      <c r="H45" s="26"/>
      <c r="I45" s="26"/>
      <c r="J45" s="26"/>
      <c r="K45" s="26">
        <v>40</v>
      </c>
      <c r="L45" s="26">
        <v>50</v>
      </c>
      <c r="M45" s="359"/>
      <c r="N45" s="359"/>
      <c r="O45" s="359"/>
      <c r="P45" s="359"/>
      <c r="Q45" s="359"/>
      <c r="R45" s="168"/>
      <c r="S45" s="170"/>
    </row>
    <row r="46" spans="2:19" ht="13.5" customHeight="1">
      <c r="B46" s="371"/>
      <c r="C46" s="372"/>
      <c r="D46" s="363"/>
      <c r="E46" s="168"/>
      <c r="F46" s="40" t="s">
        <v>322</v>
      </c>
      <c r="G46" s="26"/>
      <c r="H46" s="26"/>
      <c r="I46" s="26"/>
      <c r="J46" s="26"/>
      <c r="K46" s="26">
        <v>40</v>
      </c>
      <c r="L46" s="26">
        <v>50</v>
      </c>
      <c r="M46" s="359"/>
      <c r="N46" s="359"/>
      <c r="O46" s="359"/>
      <c r="P46" s="359"/>
      <c r="Q46" s="359"/>
      <c r="R46" s="168"/>
      <c r="S46" s="170"/>
    </row>
    <row r="47" spans="2:19" ht="13.5" customHeight="1">
      <c r="B47" s="371"/>
      <c r="C47" s="372"/>
      <c r="D47" s="363"/>
      <c r="E47" s="168"/>
      <c r="F47" s="40" t="s">
        <v>321</v>
      </c>
      <c r="G47" s="26"/>
      <c r="H47" s="26"/>
      <c r="I47" s="26"/>
      <c r="J47" s="26"/>
      <c r="K47" s="26">
        <v>40</v>
      </c>
      <c r="L47" s="26">
        <v>50</v>
      </c>
      <c r="M47" s="359"/>
      <c r="N47" s="359"/>
      <c r="O47" s="359"/>
      <c r="P47" s="359"/>
      <c r="Q47" s="359"/>
      <c r="R47" s="168"/>
      <c r="S47" s="170"/>
    </row>
    <row r="48" spans="2:19" ht="13.5" customHeight="1">
      <c r="B48" s="371"/>
      <c r="C48" s="372"/>
      <c r="D48" s="363"/>
      <c r="E48" s="168"/>
      <c r="F48" s="40" t="s">
        <v>320</v>
      </c>
      <c r="G48" s="26"/>
      <c r="H48" s="26"/>
      <c r="I48" s="26"/>
      <c r="J48" s="26">
        <v>30</v>
      </c>
      <c r="K48" s="26">
        <v>40</v>
      </c>
      <c r="L48" s="26">
        <v>50</v>
      </c>
      <c r="M48" s="359"/>
      <c r="N48" s="359"/>
      <c r="O48" s="359"/>
      <c r="P48" s="359"/>
      <c r="Q48" s="359"/>
      <c r="R48" s="168"/>
      <c r="S48" s="170"/>
    </row>
    <row r="49" spans="2:19" ht="13.5" customHeight="1">
      <c r="B49" s="371"/>
      <c r="C49" s="372"/>
      <c r="D49" s="363"/>
      <c r="E49" s="168"/>
      <c r="F49" s="40" t="s">
        <v>319</v>
      </c>
      <c r="G49" s="26"/>
      <c r="H49" s="26"/>
      <c r="I49" s="26"/>
      <c r="J49" s="26">
        <v>30</v>
      </c>
      <c r="K49" s="26">
        <v>40</v>
      </c>
      <c r="L49" s="26"/>
      <c r="M49" s="359"/>
      <c r="N49" s="359"/>
      <c r="O49" s="359"/>
      <c r="P49" s="359"/>
      <c r="Q49" s="359"/>
      <c r="R49" s="168"/>
      <c r="S49" s="170"/>
    </row>
    <row r="50" spans="2:19" ht="13.5" customHeight="1">
      <c r="B50" s="371"/>
      <c r="C50" s="372"/>
      <c r="D50" s="363"/>
      <c r="E50" s="168"/>
      <c r="F50" s="40" t="s">
        <v>318</v>
      </c>
      <c r="G50" s="26"/>
      <c r="H50" s="26"/>
      <c r="I50" s="26"/>
      <c r="J50" s="26">
        <v>30</v>
      </c>
      <c r="K50" s="26">
        <v>40</v>
      </c>
      <c r="L50" s="26"/>
      <c r="M50" s="359"/>
      <c r="N50" s="359"/>
      <c r="O50" s="359"/>
      <c r="P50" s="359"/>
      <c r="Q50" s="359"/>
      <c r="R50" s="168"/>
      <c r="S50" s="170"/>
    </row>
    <row r="51" spans="2:19" ht="13.5" customHeight="1">
      <c r="B51" s="371"/>
      <c r="C51" s="372"/>
      <c r="D51" s="363"/>
      <c r="E51" s="168"/>
      <c r="F51" s="40" t="s">
        <v>317</v>
      </c>
      <c r="G51" s="26"/>
      <c r="H51" s="26"/>
      <c r="I51" s="26">
        <v>20</v>
      </c>
      <c r="J51" s="26">
        <v>30</v>
      </c>
      <c r="K51" s="26">
        <v>40</v>
      </c>
      <c r="L51" s="26"/>
      <c r="M51" s="359"/>
      <c r="N51" s="359"/>
      <c r="O51" s="359"/>
      <c r="P51" s="359"/>
      <c r="Q51" s="359"/>
      <c r="R51" s="168"/>
      <c r="S51" s="170"/>
    </row>
    <row r="52" spans="2:19" ht="13.5" customHeight="1">
      <c r="B52" s="371"/>
      <c r="C52" s="372"/>
      <c r="D52" s="363"/>
      <c r="E52" s="168"/>
      <c r="F52" s="40" t="s">
        <v>316</v>
      </c>
      <c r="G52" s="26"/>
      <c r="H52" s="26"/>
      <c r="I52" s="26">
        <v>20</v>
      </c>
      <c r="J52" s="26">
        <v>30</v>
      </c>
      <c r="K52" s="26"/>
      <c r="L52" s="26"/>
      <c r="M52" s="359"/>
      <c r="N52" s="359"/>
      <c r="O52" s="359"/>
      <c r="P52" s="359"/>
      <c r="Q52" s="359"/>
      <c r="R52" s="168"/>
      <c r="S52" s="170"/>
    </row>
    <row r="53" spans="2:19" ht="13.5" customHeight="1">
      <c r="B53" s="371"/>
      <c r="C53" s="372"/>
      <c r="D53" s="363"/>
      <c r="E53" s="168"/>
      <c r="F53" s="40" t="s">
        <v>314</v>
      </c>
      <c r="G53" s="26"/>
      <c r="H53" s="92">
        <v>10</v>
      </c>
      <c r="I53" s="26">
        <v>20</v>
      </c>
      <c r="J53" s="26">
        <v>30</v>
      </c>
      <c r="K53" s="26"/>
      <c r="L53" s="26"/>
      <c r="M53" s="359"/>
      <c r="N53" s="359"/>
      <c r="O53" s="359"/>
      <c r="P53" s="359"/>
      <c r="Q53" s="359"/>
      <c r="R53" s="168"/>
      <c r="S53" s="170"/>
    </row>
    <row r="54" spans="2:19" ht="13.5" customHeight="1">
      <c r="B54" s="371"/>
      <c r="C54" s="372"/>
      <c r="D54" s="363"/>
      <c r="E54" s="168"/>
      <c r="F54" s="40" t="s">
        <v>315</v>
      </c>
      <c r="G54" s="92"/>
      <c r="H54" s="92">
        <v>10</v>
      </c>
      <c r="I54" s="26">
        <v>20</v>
      </c>
      <c r="J54" s="26">
        <v>30</v>
      </c>
      <c r="K54" s="26"/>
      <c r="L54" s="26"/>
      <c r="M54" s="359"/>
      <c r="N54" s="359"/>
      <c r="O54" s="359"/>
      <c r="P54" s="359"/>
      <c r="Q54" s="359"/>
      <c r="R54" s="168"/>
      <c r="S54" s="170"/>
    </row>
    <row r="55" spans="2:19" ht="13.5" customHeight="1">
      <c r="B55" s="371"/>
      <c r="C55" s="372"/>
      <c r="D55" s="363"/>
      <c r="E55" s="168"/>
      <c r="F55" s="40" t="s">
        <v>313</v>
      </c>
      <c r="G55" s="26">
        <v>1</v>
      </c>
      <c r="H55" s="26">
        <v>10</v>
      </c>
      <c r="I55" s="26">
        <v>20</v>
      </c>
      <c r="J55" s="26"/>
      <c r="K55" s="26"/>
      <c r="L55" s="26"/>
      <c r="M55" s="359"/>
      <c r="N55" s="359"/>
      <c r="O55" s="359"/>
      <c r="P55" s="359"/>
      <c r="Q55" s="359"/>
      <c r="R55" s="168"/>
      <c r="S55" s="170"/>
    </row>
    <row r="56" spans="2:19" ht="13.5" customHeight="1">
      <c r="B56" s="371"/>
      <c r="C56" s="372"/>
      <c r="D56" s="363"/>
      <c r="E56" s="168"/>
      <c r="F56" s="40" t="s">
        <v>312</v>
      </c>
      <c r="G56" s="26">
        <v>1</v>
      </c>
      <c r="H56" s="26">
        <v>10</v>
      </c>
      <c r="I56" s="26">
        <v>20</v>
      </c>
      <c r="J56" s="26"/>
      <c r="K56" s="26"/>
      <c r="L56" s="26"/>
      <c r="M56" s="359"/>
      <c r="N56" s="359"/>
      <c r="O56" s="359"/>
      <c r="P56" s="359"/>
      <c r="Q56" s="359"/>
      <c r="R56" s="168"/>
      <c r="S56" s="170"/>
    </row>
    <row r="57" spans="2:19">
      <c r="B57" s="371"/>
      <c r="C57" s="372"/>
      <c r="D57" s="357"/>
      <c r="E57" s="357"/>
      <c r="F57" s="357"/>
      <c r="G57" s="357"/>
      <c r="H57" s="357"/>
      <c r="I57" s="357"/>
      <c r="J57" s="357"/>
      <c r="K57" s="357"/>
      <c r="L57" s="357"/>
      <c r="M57" s="357"/>
      <c r="N57" s="357"/>
      <c r="O57" s="357"/>
      <c r="P57" s="357"/>
      <c r="Q57" s="357"/>
      <c r="R57" s="357"/>
      <c r="S57" s="358"/>
    </row>
    <row r="58" spans="2:19" ht="13.5" customHeight="1">
      <c r="B58" s="371" t="s">
        <v>891</v>
      </c>
      <c r="C58" s="372"/>
      <c r="D58" s="363" t="s">
        <v>358</v>
      </c>
      <c r="E58" s="168" t="s">
        <v>340</v>
      </c>
      <c r="F58" s="40" t="s">
        <v>326</v>
      </c>
      <c r="G58" s="26"/>
      <c r="H58" s="26"/>
      <c r="I58" s="26"/>
      <c r="J58" s="26"/>
      <c r="K58" s="26"/>
      <c r="L58" s="26">
        <v>50</v>
      </c>
      <c r="M58" s="359"/>
      <c r="N58" s="359"/>
      <c r="O58" s="359"/>
      <c r="P58" s="359"/>
      <c r="Q58" s="359"/>
      <c r="R58" s="168" t="s">
        <v>1380</v>
      </c>
      <c r="S58" s="170"/>
    </row>
    <row r="59" spans="2:19">
      <c r="B59" s="371"/>
      <c r="C59" s="372"/>
      <c r="D59" s="363"/>
      <c r="E59" s="168"/>
      <c r="F59" s="40" t="s">
        <v>325</v>
      </c>
      <c r="G59" s="26"/>
      <c r="H59" s="26"/>
      <c r="I59" s="26"/>
      <c r="J59" s="26"/>
      <c r="K59" s="26"/>
      <c r="L59" s="26">
        <v>50</v>
      </c>
      <c r="M59" s="359"/>
      <c r="N59" s="359"/>
      <c r="O59" s="359"/>
      <c r="P59" s="359"/>
      <c r="Q59" s="359"/>
      <c r="R59" s="168"/>
      <c r="S59" s="170"/>
    </row>
    <row r="60" spans="2:19">
      <c r="B60" s="371"/>
      <c r="C60" s="372"/>
      <c r="D60" s="363"/>
      <c r="E60" s="168"/>
      <c r="F60" s="40" t="s">
        <v>324</v>
      </c>
      <c r="G60" s="26"/>
      <c r="H60" s="26"/>
      <c r="I60" s="26"/>
      <c r="J60" s="26"/>
      <c r="K60" s="26"/>
      <c r="L60" s="26">
        <v>50</v>
      </c>
      <c r="M60" s="359"/>
      <c r="N60" s="359"/>
      <c r="O60" s="359"/>
      <c r="P60" s="359"/>
      <c r="Q60" s="359"/>
      <c r="R60" s="168"/>
      <c r="S60" s="170"/>
    </row>
    <row r="61" spans="2:19">
      <c r="B61" s="371"/>
      <c r="C61" s="372"/>
      <c r="D61" s="363"/>
      <c r="E61" s="168"/>
      <c r="F61" s="40" t="s">
        <v>323</v>
      </c>
      <c r="G61" s="26"/>
      <c r="H61" s="26"/>
      <c r="I61" s="26"/>
      <c r="J61" s="26"/>
      <c r="K61" s="26">
        <v>40</v>
      </c>
      <c r="L61" s="26">
        <v>50</v>
      </c>
      <c r="M61" s="359"/>
      <c r="N61" s="359"/>
      <c r="O61" s="359"/>
      <c r="P61" s="359"/>
      <c r="Q61" s="359"/>
      <c r="R61" s="168"/>
      <c r="S61" s="170"/>
    </row>
    <row r="62" spans="2:19">
      <c r="B62" s="371"/>
      <c r="C62" s="372"/>
      <c r="D62" s="363"/>
      <c r="E62" s="168"/>
      <c r="F62" s="40" t="s">
        <v>322</v>
      </c>
      <c r="G62" s="26"/>
      <c r="H62" s="26"/>
      <c r="I62" s="26"/>
      <c r="J62" s="26"/>
      <c r="K62" s="26">
        <v>40</v>
      </c>
      <c r="L62" s="26">
        <v>50</v>
      </c>
      <c r="M62" s="359"/>
      <c r="N62" s="359"/>
      <c r="O62" s="359"/>
      <c r="P62" s="359"/>
      <c r="Q62" s="359"/>
      <c r="R62" s="168"/>
      <c r="S62" s="170"/>
    </row>
    <row r="63" spans="2:19">
      <c r="B63" s="371"/>
      <c r="C63" s="372"/>
      <c r="D63" s="363"/>
      <c r="E63" s="168"/>
      <c r="F63" s="40" t="s">
        <v>321</v>
      </c>
      <c r="G63" s="26"/>
      <c r="H63" s="26"/>
      <c r="I63" s="26"/>
      <c r="J63" s="26"/>
      <c r="K63" s="26">
        <v>40</v>
      </c>
      <c r="L63" s="26">
        <v>50</v>
      </c>
      <c r="M63" s="359"/>
      <c r="N63" s="359"/>
      <c r="O63" s="359"/>
      <c r="P63" s="359"/>
      <c r="Q63" s="359"/>
      <c r="R63" s="168"/>
      <c r="S63" s="170"/>
    </row>
    <row r="64" spans="2:19">
      <c r="B64" s="371"/>
      <c r="C64" s="372"/>
      <c r="D64" s="363"/>
      <c r="E64" s="168"/>
      <c r="F64" s="40" t="s">
        <v>320</v>
      </c>
      <c r="G64" s="26"/>
      <c r="H64" s="26"/>
      <c r="I64" s="26"/>
      <c r="J64" s="26">
        <v>30</v>
      </c>
      <c r="K64" s="26">
        <v>40</v>
      </c>
      <c r="L64" s="26">
        <v>50</v>
      </c>
      <c r="M64" s="359"/>
      <c r="N64" s="359"/>
      <c r="O64" s="359"/>
      <c r="P64" s="359"/>
      <c r="Q64" s="359"/>
      <c r="R64" s="168"/>
      <c r="S64" s="170"/>
    </row>
    <row r="65" spans="2:19">
      <c r="B65" s="371"/>
      <c r="C65" s="372"/>
      <c r="D65" s="363"/>
      <c r="E65" s="168"/>
      <c r="F65" s="40" t="s">
        <v>319</v>
      </c>
      <c r="G65" s="26"/>
      <c r="H65" s="26"/>
      <c r="I65" s="26"/>
      <c r="J65" s="26">
        <v>30</v>
      </c>
      <c r="K65" s="26">
        <v>40</v>
      </c>
      <c r="L65" s="26"/>
      <c r="M65" s="359"/>
      <c r="N65" s="359"/>
      <c r="O65" s="359"/>
      <c r="P65" s="359"/>
      <c r="Q65" s="359"/>
      <c r="R65" s="168"/>
      <c r="S65" s="170"/>
    </row>
    <row r="66" spans="2:19">
      <c r="B66" s="371"/>
      <c r="C66" s="372"/>
      <c r="D66" s="363"/>
      <c r="E66" s="168"/>
      <c r="F66" s="40" t="s">
        <v>318</v>
      </c>
      <c r="G66" s="26"/>
      <c r="H66" s="26"/>
      <c r="I66" s="26"/>
      <c r="J66" s="26">
        <v>30</v>
      </c>
      <c r="K66" s="26">
        <v>40</v>
      </c>
      <c r="L66" s="26"/>
      <c r="M66" s="359"/>
      <c r="N66" s="359"/>
      <c r="O66" s="359"/>
      <c r="P66" s="359"/>
      <c r="Q66" s="359"/>
      <c r="R66" s="168"/>
      <c r="S66" s="170"/>
    </row>
    <row r="67" spans="2:19">
      <c r="B67" s="371"/>
      <c r="C67" s="372"/>
      <c r="D67" s="363"/>
      <c r="E67" s="168"/>
      <c r="F67" s="40" t="s">
        <v>317</v>
      </c>
      <c r="G67" s="26"/>
      <c r="H67" s="26"/>
      <c r="I67" s="26">
        <v>20</v>
      </c>
      <c r="J67" s="26">
        <v>30</v>
      </c>
      <c r="K67" s="26">
        <v>40</v>
      </c>
      <c r="L67" s="26"/>
      <c r="M67" s="359"/>
      <c r="N67" s="359"/>
      <c r="O67" s="359"/>
      <c r="P67" s="359"/>
      <c r="Q67" s="359"/>
      <c r="R67" s="168"/>
      <c r="S67" s="170"/>
    </row>
    <row r="68" spans="2:19">
      <c r="B68" s="371"/>
      <c r="C68" s="372"/>
      <c r="D68" s="363"/>
      <c r="E68" s="168"/>
      <c r="F68" s="40" t="s">
        <v>316</v>
      </c>
      <c r="G68" s="26"/>
      <c r="H68" s="26"/>
      <c r="I68" s="26">
        <v>20</v>
      </c>
      <c r="J68" s="26">
        <v>30</v>
      </c>
      <c r="K68" s="26"/>
      <c r="L68" s="26"/>
      <c r="M68" s="359"/>
      <c r="N68" s="359"/>
      <c r="O68" s="359"/>
      <c r="P68" s="359"/>
      <c r="Q68" s="359"/>
      <c r="R68" s="168"/>
      <c r="S68" s="170"/>
    </row>
    <row r="69" spans="2:19">
      <c r="B69" s="371"/>
      <c r="C69" s="372"/>
      <c r="D69" s="363"/>
      <c r="E69" s="168"/>
      <c r="F69" s="40" t="s">
        <v>314</v>
      </c>
      <c r="G69" s="26"/>
      <c r="H69" s="92">
        <v>10</v>
      </c>
      <c r="I69" s="26">
        <v>20</v>
      </c>
      <c r="J69" s="26">
        <v>30</v>
      </c>
      <c r="K69" s="26"/>
      <c r="L69" s="26"/>
      <c r="M69" s="359"/>
      <c r="N69" s="359"/>
      <c r="O69" s="359"/>
      <c r="P69" s="359"/>
      <c r="Q69" s="359"/>
      <c r="R69" s="168"/>
      <c r="S69" s="170"/>
    </row>
    <row r="70" spans="2:19">
      <c r="B70" s="371"/>
      <c r="C70" s="372"/>
      <c r="D70" s="363"/>
      <c r="E70" s="168"/>
      <c r="F70" s="40" t="s">
        <v>315</v>
      </c>
      <c r="G70" s="92"/>
      <c r="H70" s="92">
        <v>10</v>
      </c>
      <c r="I70" s="26">
        <v>20</v>
      </c>
      <c r="J70" s="26">
        <v>30</v>
      </c>
      <c r="K70" s="26"/>
      <c r="L70" s="26"/>
      <c r="M70" s="359"/>
      <c r="N70" s="359"/>
      <c r="O70" s="359"/>
      <c r="P70" s="359"/>
      <c r="Q70" s="359"/>
      <c r="R70" s="168"/>
      <c r="S70" s="170"/>
    </row>
    <row r="71" spans="2:19">
      <c r="B71" s="371"/>
      <c r="C71" s="372"/>
      <c r="D71" s="363"/>
      <c r="E71" s="168"/>
      <c r="F71" s="40" t="s">
        <v>313</v>
      </c>
      <c r="G71" s="26">
        <v>1</v>
      </c>
      <c r="H71" s="26">
        <v>10</v>
      </c>
      <c r="I71" s="26">
        <v>20</v>
      </c>
      <c r="J71" s="26"/>
      <c r="K71" s="26"/>
      <c r="L71" s="26"/>
      <c r="M71" s="359"/>
      <c r="N71" s="359"/>
      <c r="O71" s="359"/>
      <c r="P71" s="359"/>
      <c r="Q71" s="359"/>
      <c r="R71" s="168"/>
      <c r="S71" s="170"/>
    </row>
    <row r="72" spans="2:19">
      <c r="B72" s="371"/>
      <c r="C72" s="372"/>
      <c r="D72" s="363"/>
      <c r="E72" s="168"/>
      <c r="F72" s="40" t="s">
        <v>312</v>
      </c>
      <c r="G72" s="26">
        <v>1</v>
      </c>
      <c r="H72" s="26">
        <v>10</v>
      </c>
      <c r="I72" s="26">
        <v>20</v>
      </c>
      <c r="J72" s="26"/>
      <c r="K72" s="26"/>
      <c r="L72" s="26"/>
      <c r="M72" s="359"/>
      <c r="N72" s="359"/>
      <c r="O72" s="359"/>
      <c r="P72" s="359"/>
      <c r="Q72" s="359"/>
      <c r="R72" s="168"/>
      <c r="S72" s="170"/>
    </row>
    <row r="73" spans="2:19">
      <c r="B73" s="371"/>
      <c r="C73" s="372"/>
      <c r="D73" s="357"/>
      <c r="E73" s="357"/>
      <c r="F73" s="357"/>
      <c r="G73" s="357"/>
      <c r="H73" s="357"/>
      <c r="I73" s="357"/>
      <c r="J73" s="357"/>
      <c r="K73" s="357"/>
      <c r="L73" s="357"/>
      <c r="M73" s="357"/>
      <c r="N73" s="357"/>
      <c r="O73" s="357"/>
      <c r="P73" s="357"/>
      <c r="Q73" s="357"/>
      <c r="R73" s="357"/>
      <c r="S73" s="358"/>
    </row>
    <row r="74" spans="2:19">
      <c r="B74" s="371"/>
      <c r="C74" s="372"/>
      <c r="D74" s="363" t="s">
        <v>358</v>
      </c>
      <c r="E74" s="168" t="s">
        <v>327</v>
      </c>
      <c r="F74" s="40">
        <v>5</v>
      </c>
      <c r="G74" s="168" t="s">
        <v>341</v>
      </c>
      <c r="H74" s="168"/>
      <c r="I74" s="168"/>
      <c r="J74" s="168"/>
      <c r="K74" s="168"/>
      <c r="L74" s="168"/>
      <c r="M74" s="359"/>
      <c r="N74" s="359"/>
      <c r="O74" s="359"/>
      <c r="P74" s="359"/>
      <c r="Q74" s="359"/>
      <c r="R74" s="168" t="s">
        <v>1380</v>
      </c>
      <c r="S74" s="170"/>
    </row>
    <row r="75" spans="2:19" ht="13.5" customHeight="1">
      <c r="B75" s="371"/>
      <c r="C75" s="372"/>
      <c r="D75" s="363"/>
      <c r="E75" s="168"/>
      <c r="F75" s="40">
        <v>4</v>
      </c>
      <c r="G75" s="168"/>
      <c r="H75" s="168"/>
      <c r="I75" s="168"/>
      <c r="J75" s="168"/>
      <c r="K75" s="168"/>
      <c r="L75" s="168"/>
      <c r="M75" s="359"/>
      <c r="N75" s="359"/>
      <c r="O75" s="359"/>
      <c r="P75" s="359"/>
      <c r="Q75" s="359"/>
      <c r="R75" s="168"/>
      <c r="S75" s="170"/>
    </row>
    <row r="76" spans="2:19">
      <c r="B76" s="371"/>
      <c r="C76" s="372"/>
      <c r="D76" s="363"/>
      <c r="E76" s="168"/>
      <c r="F76" s="40">
        <v>3</v>
      </c>
      <c r="G76" s="168"/>
      <c r="H76" s="168"/>
      <c r="I76" s="168"/>
      <c r="J76" s="168"/>
      <c r="K76" s="168"/>
      <c r="L76" s="168"/>
      <c r="M76" s="359"/>
      <c r="N76" s="359"/>
      <c r="O76" s="359"/>
      <c r="P76" s="359"/>
      <c r="Q76" s="359"/>
      <c r="R76" s="168"/>
      <c r="S76" s="170"/>
    </row>
    <row r="77" spans="2:19">
      <c r="B77" s="371"/>
      <c r="C77" s="372"/>
      <c r="D77" s="363"/>
      <c r="E77" s="168"/>
      <c r="F77" s="40">
        <v>2</v>
      </c>
      <c r="G77" s="168"/>
      <c r="H77" s="168"/>
      <c r="I77" s="168"/>
      <c r="J77" s="168"/>
      <c r="K77" s="168"/>
      <c r="L77" s="168"/>
      <c r="M77" s="359"/>
      <c r="N77" s="359"/>
      <c r="O77" s="359"/>
      <c r="P77" s="359"/>
      <c r="Q77" s="359"/>
      <c r="R77" s="168"/>
      <c r="S77" s="170"/>
    </row>
    <row r="78" spans="2:19">
      <c r="B78" s="371"/>
      <c r="C78" s="372"/>
      <c r="D78" s="363"/>
      <c r="E78" s="168"/>
      <c r="F78" s="40">
        <v>1</v>
      </c>
      <c r="G78" s="168"/>
      <c r="H78" s="168"/>
      <c r="I78" s="168"/>
      <c r="J78" s="168"/>
      <c r="K78" s="168"/>
      <c r="L78" s="168"/>
      <c r="M78" s="359"/>
      <c r="N78" s="359"/>
      <c r="O78" s="359"/>
      <c r="P78" s="359"/>
      <c r="Q78" s="359"/>
      <c r="R78" s="168"/>
      <c r="S78" s="170"/>
    </row>
    <row r="79" spans="2:19">
      <c r="B79" s="371"/>
      <c r="C79" s="372"/>
      <c r="D79" s="357"/>
      <c r="E79" s="357"/>
      <c r="F79" s="357"/>
      <c r="G79" s="357"/>
      <c r="H79" s="357"/>
      <c r="I79" s="357"/>
      <c r="J79" s="357"/>
      <c r="K79" s="357"/>
      <c r="L79" s="357"/>
      <c r="M79" s="357"/>
      <c r="N79" s="357"/>
      <c r="O79" s="357"/>
      <c r="P79" s="357"/>
      <c r="Q79" s="357"/>
      <c r="R79" s="357"/>
      <c r="S79" s="358"/>
    </row>
    <row r="80" spans="2:19">
      <c r="B80" s="371"/>
      <c r="C80" s="372"/>
      <c r="D80" s="363" t="s">
        <v>358</v>
      </c>
      <c r="E80" s="168" t="s">
        <v>311</v>
      </c>
      <c r="F80" s="40">
        <v>5</v>
      </c>
      <c r="G80" s="168" t="s">
        <v>341</v>
      </c>
      <c r="H80" s="168"/>
      <c r="I80" s="168"/>
      <c r="J80" s="168"/>
      <c r="K80" s="168"/>
      <c r="L80" s="168"/>
      <c r="M80" s="359"/>
      <c r="N80" s="359"/>
      <c r="O80" s="359"/>
      <c r="P80" s="359"/>
      <c r="Q80" s="359"/>
      <c r="R80" s="168" t="s">
        <v>1380</v>
      </c>
      <c r="S80" s="170"/>
    </row>
    <row r="81" spans="2:19">
      <c r="B81" s="371"/>
      <c r="C81" s="372"/>
      <c r="D81" s="363"/>
      <c r="E81" s="168"/>
      <c r="F81" s="40">
        <v>4</v>
      </c>
      <c r="G81" s="168"/>
      <c r="H81" s="168"/>
      <c r="I81" s="168"/>
      <c r="J81" s="168"/>
      <c r="K81" s="168"/>
      <c r="L81" s="168"/>
      <c r="M81" s="359"/>
      <c r="N81" s="359"/>
      <c r="O81" s="359"/>
      <c r="P81" s="359"/>
      <c r="Q81" s="359"/>
      <c r="R81" s="168"/>
      <c r="S81" s="170"/>
    </row>
    <row r="82" spans="2:19">
      <c r="B82" s="371"/>
      <c r="C82" s="372"/>
      <c r="D82" s="363"/>
      <c r="E82" s="168"/>
      <c r="F82" s="40">
        <v>3</v>
      </c>
      <c r="G82" s="168"/>
      <c r="H82" s="168"/>
      <c r="I82" s="168"/>
      <c r="J82" s="168"/>
      <c r="K82" s="168"/>
      <c r="L82" s="168"/>
      <c r="M82" s="359"/>
      <c r="N82" s="359"/>
      <c r="O82" s="359"/>
      <c r="P82" s="359"/>
      <c r="Q82" s="359"/>
      <c r="R82" s="168"/>
      <c r="S82" s="170"/>
    </row>
    <row r="83" spans="2:19">
      <c r="B83" s="371"/>
      <c r="C83" s="372"/>
      <c r="D83" s="363"/>
      <c r="E83" s="168"/>
      <c r="F83" s="40">
        <v>2</v>
      </c>
      <c r="G83" s="168"/>
      <c r="H83" s="168"/>
      <c r="I83" s="168"/>
      <c r="J83" s="168"/>
      <c r="K83" s="168"/>
      <c r="L83" s="168"/>
      <c r="M83" s="359"/>
      <c r="N83" s="359"/>
      <c r="O83" s="359"/>
      <c r="P83" s="359"/>
      <c r="Q83" s="359"/>
      <c r="R83" s="168"/>
      <c r="S83" s="170"/>
    </row>
    <row r="84" spans="2:19">
      <c r="B84" s="371"/>
      <c r="C84" s="372"/>
      <c r="D84" s="363"/>
      <c r="E84" s="168"/>
      <c r="F84" s="40">
        <v>1</v>
      </c>
      <c r="G84" s="168"/>
      <c r="H84" s="168"/>
      <c r="I84" s="168"/>
      <c r="J84" s="168"/>
      <c r="K84" s="168"/>
      <c r="L84" s="168"/>
      <c r="M84" s="359"/>
      <c r="N84" s="359"/>
      <c r="O84" s="359"/>
      <c r="P84" s="359"/>
      <c r="Q84" s="359"/>
      <c r="R84" s="168"/>
      <c r="S84" s="170"/>
    </row>
    <row r="85" spans="2:19">
      <c r="B85" s="371"/>
      <c r="C85" s="372"/>
      <c r="D85" s="357"/>
      <c r="E85" s="357"/>
      <c r="F85" s="357"/>
      <c r="G85" s="357"/>
      <c r="H85" s="357"/>
      <c r="I85" s="357"/>
      <c r="J85" s="357"/>
      <c r="K85" s="357"/>
      <c r="L85" s="357"/>
      <c r="M85" s="357"/>
      <c r="N85" s="357"/>
      <c r="O85" s="357"/>
      <c r="P85" s="357"/>
      <c r="Q85" s="357"/>
      <c r="R85" s="357"/>
      <c r="S85" s="358"/>
    </row>
    <row r="86" spans="2:19">
      <c r="B86" s="371"/>
      <c r="C86" s="372"/>
      <c r="D86" s="360" t="s">
        <v>893</v>
      </c>
      <c r="E86" s="168" t="s">
        <v>328</v>
      </c>
      <c r="F86" s="40">
        <v>5</v>
      </c>
      <c r="G86" s="168" t="s">
        <v>341</v>
      </c>
      <c r="H86" s="168"/>
      <c r="I86" s="168"/>
      <c r="J86" s="168"/>
      <c r="K86" s="168"/>
      <c r="L86" s="168"/>
      <c r="M86" s="359"/>
      <c r="N86" s="359"/>
      <c r="O86" s="359"/>
      <c r="P86" s="359"/>
      <c r="Q86" s="359"/>
      <c r="R86" s="168" t="s">
        <v>1380</v>
      </c>
      <c r="S86" s="170"/>
    </row>
    <row r="87" spans="2:19">
      <c r="B87" s="371"/>
      <c r="C87" s="372"/>
      <c r="D87" s="361"/>
      <c r="E87" s="168"/>
      <c r="F87" s="40">
        <v>4</v>
      </c>
      <c r="G87" s="168"/>
      <c r="H87" s="168"/>
      <c r="I87" s="168"/>
      <c r="J87" s="168"/>
      <c r="K87" s="168"/>
      <c r="L87" s="168"/>
      <c r="M87" s="359"/>
      <c r="N87" s="359"/>
      <c r="O87" s="359"/>
      <c r="P87" s="359"/>
      <c r="Q87" s="359"/>
      <c r="R87" s="168"/>
      <c r="S87" s="170"/>
    </row>
    <row r="88" spans="2:19">
      <c r="B88" s="371"/>
      <c r="C88" s="372"/>
      <c r="D88" s="361"/>
      <c r="E88" s="168"/>
      <c r="F88" s="40">
        <v>3</v>
      </c>
      <c r="G88" s="168"/>
      <c r="H88" s="168"/>
      <c r="I88" s="168"/>
      <c r="J88" s="168"/>
      <c r="K88" s="168"/>
      <c r="L88" s="168"/>
      <c r="M88" s="359"/>
      <c r="N88" s="359"/>
      <c r="O88" s="359"/>
      <c r="P88" s="359"/>
      <c r="Q88" s="359"/>
      <c r="R88" s="168"/>
      <c r="S88" s="170"/>
    </row>
    <row r="89" spans="2:19">
      <c r="B89" s="371"/>
      <c r="C89" s="372"/>
      <c r="D89" s="361"/>
      <c r="E89" s="168"/>
      <c r="F89" s="40">
        <v>2</v>
      </c>
      <c r="G89" s="168"/>
      <c r="H89" s="168"/>
      <c r="I89" s="168"/>
      <c r="J89" s="168"/>
      <c r="K89" s="168"/>
      <c r="L89" s="168"/>
      <c r="M89" s="359"/>
      <c r="N89" s="359"/>
      <c r="O89" s="359"/>
      <c r="P89" s="359"/>
      <c r="Q89" s="359"/>
      <c r="R89" s="168"/>
      <c r="S89" s="170"/>
    </row>
    <row r="90" spans="2:19">
      <c r="B90" s="371"/>
      <c r="C90" s="372"/>
      <c r="D90" s="361"/>
      <c r="E90" s="168"/>
      <c r="F90" s="40">
        <v>1</v>
      </c>
      <c r="G90" s="168"/>
      <c r="H90" s="168"/>
      <c r="I90" s="168"/>
      <c r="J90" s="168"/>
      <c r="K90" s="168"/>
      <c r="L90" s="168"/>
      <c r="M90" s="359"/>
      <c r="N90" s="359"/>
      <c r="O90" s="359"/>
      <c r="P90" s="359"/>
      <c r="Q90" s="359"/>
      <c r="R90" s="168"/>
      <c r="S90" s="170"/>
    </row>
    <row r="91" spans="2:19">
      <c r="B91" s="371"/>
      <c r="C91" s="372"/>
      <c r="D91" s="357"/>
      <c r="E91" s="357"/>
      <c r="F91" s="357"/>
      <c r="G91" s="357"/>
      <c r="H91" s="357"/>
      <c r="I91" s="357"/>
      <c r="J91" s="357"/>
      <c r="K91" s="357"/>
      <c r="L91" s="357"/>
      <c r="M91" s="357"/>
      <c r="N91" s="357"/>
      <c r="O91" s="357"/>
      <c r="P91" s="357"/>
      <c r="Q91" s="357"/>
      <c r="R91" s="357"/>
      <c r="S91" s="358"/>
    </row>
    <row r="92" spans="2:19" ht="13.5" customHeight="1">
      <c r="B92" s="371" t="s">
        <v>891</v>
      </c>
      <c r="C92" s="372"/>
      <c r="D92" s="360" t="s">
        <v>893</v>
      </c>
      <c r="E92" s="168" t="s">
        <v>330</v>
      </c>
      <c r="F92" s="40">
        <v>5</v>
      </c>
      <c r="G92" s="168" t="s">
        <v>341</v>
      </c>
      <c r="H92" s="168"/>
      <c r="I92" s="168"/>
      <c r="J92" s="168"/>
      <c r="K92" s="168"/>
      <c r="L92" s="168"/>
      <c r="M92" s="359"/>
      <c r="N92" s="359"/>
      <c r="O92" s="359"/>
      <c r="P92" s="359"/>
      <c r="Q92" s="359"/>
      <c r="R92" s="168" t="s">
        <v>1380</v>
      </c>
      <c r="S92" s="170"/>
    </row>
    <row r="93" spans="2:19">
      <c r="B93" s="371"/>
      <c r="C93" s="372"/>
      <c r="D93" s="361"/>
      <c r="E93" s="168"/>
      <c r="F93" s="40">
        <v>4</v>
      </c>
      <c r="G93" s="168"/>
      <c r="H93" s="168"/>
      <c r="I93" s="168"/>
      <c r="J93" s="168"/>
      <c r="K93" s="168"/>
      <c r="L93" s="168"/>
      <c r="M93" s="359"/>
      <c r="N93" s="359"/>
      <c r="O93" s="359"/>
      <c r="P93" s="359"/>
      <c r="Q93" s="359"/>
      <c r="R93" s="168"/>
      <c r="S93" s="170"/>
    </row>
    <row r="94" spans="2:19">
      <c r="B94" s="371"/>
      <c r="C94" s="372"/>
      <c r="D94" s="361"/>
      <c r="E94" s="168"/>
      <c r="F94" s="40">
        <v>3</v>
      </c>
      <c r="G94" s="168"/>
      <c r="H94" s="168"/>
      <c r="I94" s="168"/>
      <c r="J94" s="168"/>
      <c r="K94" s="168"/>
      <c r="L94" s="168"/>
      <c r="M94" s="359"/>
      <c r="N94" s="359"/>
      <c r="O94" s="359"/>
      <c r="P94" s="359"/>
      <c r="Q94" s="359"/>
      <c r="R94" s="168"/>
      <c r="S94" s="170"/>
    </row>
    <row r="95" spans="2:19">
      <c r="B95" s="371"/>
      <c r="C95" s="372"/>
      <c r="D95" s="361"/>
      <c r="E95" s="168"/>
      <c r="F95" s="40">
        <v>2</v>
      </c>
      <c r="G95" s="168"/>
      <c r="H95" s="168"/>
      <c r="I95" s="168"/>
      <c r="J95" s="168"/>
      <c r="K95" s="168"/>
      <c r="L95" s="168"/>
      <c r="M95" s="359"/>
      <c r="N95" s="359"/>
      <c r="O95" s="359"/>
      <c r="P95" s="359"/>
      <c r="Q95" s="359"/>
      <c r="R95" s="168"/>
      <c r="S95" s="170"/>
    </row>
    <row r="96" spans="2:19">
      <c r="B96" s="371"/>
      <c r="C96" s="372"/>
      <c r="D96" s="361"/>
      <c r="E96" s="168"/>
      <c r="F96" s="40">
        <v>1</v>
      </c>
      <c r="G96" s="168"/>
      <c r="H96" s="168"/>
      <c r="I96" s="168"/>
      <c r="J96" s="168"/>
      <c r="K96" s="168"/>
      <c r="L96" s="168"/>
      <c r="M96" s="359"/>
      <c r="N96" s="359"/>
      <c r="O96" s="359"/>
      <c r="P96" s="359"/>
      <c r="Q96" s="359"/>
      <c r="R96" s="168"/>
      <c r="S96" s="170"/>
    </row>
    <row r="97" spans="2:19">
      <c r="B97" s="371"/>
      <c r="C97" s="372"/>
      <c r="D97" s="357"/>
      <c r="E97" s="357"/>
      <c r="F97" s="357"/>
      <c r="G97" s="357"/>
      <c r="H97" s="357"/>
      <c r="I97" s="357"/>
      <c r="J97" s="357"/>
      <c r="K97" s="357"/>
      <c r="L97" s="357"/>
      <c r="M97" s="357"/>
      <c r="N97" s="357"/>
      <c r="O97" s="357"/>
      <c r="P97" s="357"/>
      <c r="Q97" s="357"/>
      <c r="R97" s="357"/>
      <c r="S97" s="358"/>
    </row>
    <row r="98" spans="2:19">
      <c r="B98" s="371"/>
      <c r="C98" s="372"/>
      <c r="D98" s="42" t="s">
        <v>359</v>
      </c>
      <c r="E98" s="5" t="s">
        <v>331</v>
      </c>
      <c r="F98" s="40" t="s">
        <v>342</v>
      </c>
      <c r="G98" s="168" t="s">
        <v>341</v>
      </c>
      <c r="H98" s="168"/>
      <c r="I98" s="168"/>
      <c r="J98" s="168"/>
      <c r="K98" s="168"/>
      <c r="L98" s="168"/>
      <c r="M98" s="359"/>
      <c r="N98" s="359"/>
      <c r="O98" s="359"/>
      <c r="P98" s="359"/>
      <c r="Q98" s="359"/>
      <c r="R98" s="168" t="s">
        <v>1380</v>
      </c>
      <c r="S98" s="170"/>
    </row>
    <row r="99" spans="2:19">
      <c r="B99" s="371"/>
      <c r="C99" s="372"/>
      <c r="D99" s="357"/>
      <c r="E99" s="357"/>
      <c r="F99" s="357"/>
      <c r="G99" s="357"/>
      <c r="H99" s="357"/>
      <c r="I99" s="357"/>
      <c r="J99" s="357"/>
      <c r="K99" s="357"/>
      <c r="L99" s="357"/>
      <c r="M99" s="357"/>
      <c r="N99" s="357"/>
      <c r="O99" s="357"/>
      <c r="P99" s="357"/>
      <c r="Q99" s="357"/>
      <c r="R99" s="357"/>
      <c r="S99" s="358"/>
    </row>
    <row r="100" spans="2:19">
      <c r="B100" s="371"/>
      <c r="C100" s="372"/>
      <c r="D100" s="360" t="s">
        <v>893</v>
      </c>
      <c r="E100" s="168" t="s">
        <v>332</v>
      </c>
      <c r="F100" s="40">
        <v>5</v>
      </c>
      <c r="G100" s="168" t="s">
        <v>341</v>
      </c>
      <c r="H100" s="168"/>
      <c r="I100" s="168"/>
      <c r="J100" s="168"/>
      <c r="K100" s="168"/>
      <c r="L100" s="168"/>
      <c r="M100" s="359"/>
      <c r="N100" s="359"/>
      <c r="O100" s="359"/>
      <c r="P100" s="359"/>
      <c r="Q100" s="359"/>
      <c r="R100" s="168" t="s">
        <v>1380</v>
      </c>
      <c r="S100" s="170"/>
    </row>
    <row r="101" spans="2:19">
      <c r="B101" s="371"/>
      <c r="C101" s="372"/>
      <c r="D101" s="361"/>
      <c r="E101" s="168"/>
      <c r="F101" s="40">
        <v>4</v>
      </c>
      <c r="G101" s="168"/>
      <c r="H101" s="168"/>
      <c r="I101" s="168"/>
      <c r="J101" s="168"/>
      <c r="K101" s="168"/>
      <c r="L101" s="168"/>
      <c r="M101" s="359"/>
      <c r="N101" s="359"/>
      <c r="O101" s="359"/>
      <c r="P101" s="359"/>
      <c r="Q101" s="359"/>
      <c r="R101" s="168"/>
      <c r="S101" s="170"/>
    </row>
    <row r="102" spans="2:19">
      <c r="B102" s="371"/>
      <c r="C102" s="372"/>
      <c r="D102" s="361"/>
      <c r="E102" s="168"/>
      <c r="F102" s="40">
        <v>3</v>
      </c>
      <c r="G102" s="168"/>
      <c r="H102" s="168"/>
      <c r="I102" s="168"/>
      <c r="J102" s="168"/>
      <c r="K102" s="168"/>
      <c r="L102" s="168"/>
      <c r="M102" s="359"/>
      <c r="N102" s="359"/>
      <c r="O102" s="359"/>
      <c r="P102" s="359"/>
      <c r="Q102" s="359"/>
      <c r="R102" s="168"/>
      <c r="S102" s="170"/>
    </row>
    <row r="103" spans="2:19">
      <c r="B103" s="371"/>
      <c r="C103" s="372"/>
      <c r="D103" s="361"/>
      <c r="E103" s="168"/>
      <c r="F103" s="40">
        <v>2</v>
      </c>
      <c r="G103" s="168"/>
      <c r="H103" s="168"/>
      <c r="I103" s="168"/>
      <c r="J103" s="168"/>
      <c r="K103" s="168"/>
      <c r="L103" s="168"/>
      <c r="M103" s="359"/>
      <c r="N103" s="359"/>
      <c r="O103" s="359"/>
      <c r="P103" s="359"/>
      <c r="Q103" s="359"/>
      <c r="R103" s="168"/>
      <c r="S103" s="170"/>
    </row>
    <row r="104" spans="2:19">
      <c r="B104" s="371"/>
      <c r="C104" s="372"/>
      <c r="D104" s="361"/>
      <c r="E104" s="168"/>
      <c r="F104" s="40">
        <v>1</v>
      </c>
      <c r="G104" s="168"/>
      <c r="H104" s="168"/>
      <c r="I104" s="168"/>
      <c r="J104" s="168"/>
      <c r="K104" s="168"/>
      <c r="L104" s="168"/>
      <c r="M104" s="359"/>
      <c r="N104" s="359"/>
      <c r="O104" s="359"/>
      <c r="P104" s="359"/>
      <c r="Q104" s="359"/>
      <c r="R104" s="168"/>
      <c r="S104" s="170"/>
    </row>
    <row r="105" spans="2:19">
      <c r="B105" s="371"/>
      <c r="C105" s="372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8"/>
    </row>
    <row r="106" spans="2:19">
      <c r="B106" s="371"/>
      <c r="C106" s="372"/>
      <c r="D106" s="362" t="s">
        <v>359</v>
      </c>
      <c r="E106" s="168" t="s">
        <v>333</v>
      </c>
      <c r="F106" s="40">
        <v>5</v>
      </c>
      <c r="G106" s="168" t="s">
        <v>341</v>
      </c>
      <c r="H106" s="168"/>
      <c r="I106" s="168"/>
      <c r="J106" s="168"/>
      <c r="K106" s="168"/>
      <c r="L106" s="168"/>
      <c r="M106" s="359"/>
      <c r="N106" s="359"/>
      <c r="O106" s="359"/>
      <c r="P106" s="359"/>
      <c r="Q106" s="359"/>
      <c r="R106" s="168" t="s">
        <v>1380</v>
      </c>
      <c r="S106" s="170"/>
    </row>
    <row r="107" spans="2:19">
      <c r="B107" s="371"/>
      <c r="C107" s="372"/>
      <c r="D107" s="362"/>
      <c r="E107" s="168"/>
      <c r="F107" s="40">
        <v>4</v>
      </c>
      <c r="G107" s="168"/>
      <c r="H107" s="168"/>
      <c r="I107" s="168"/>
      <c r="J107" s="168"/>
      <c r="K107" s="168"/>
      <c r="L107" s="168"/>
      <c r="M107" s="359"/>
      <c r="N107" s="359"/>
      <c r="O107" s="359"/>
      <c r="P107" s="359"/>
      <c r="Q107" s="359"/>
      <c r="R107" s="168"/>
      <c r="S107" s="170"/>
    </row>
    <row r="108" spans="2:19">
      <c r="B108" s="371"/>
      <c r="C108" s="372"/>
      <c r="D108" s="362"/>
      <c r="E108" s="168"/>
      <c r="F108" s="40">
        <v>3</v>
      </c>
      <c r="G108" s="168"/>
      <c r="H108" s="168"/>
      <c r="I108" s="168"/>
      <c r="J108" s="168"/>
      <c r="K108" s="168"/>
      <c r="L108" s="168"/>
      <c r="M108" s="359"/>
      <c r="N108" s="359"/>
      <c r="O108" s="359"/>
      <c r="P108" s="359"/>
      <c r="Q108" s="359"/>
      <c r="R108" s="168"/>
      <c r="S108" s="170"/>
    </row>
    <row r="109" spans="2:19" ht="13.5" customHeight="1">
      <c r="B109" s="371"/>
      <c r="C109" s="372"/>
      <c r="D109" s="362"/>
      <c r="E109" s="168"/>
      <c r="F109" s="40">
        <v>2</v>
      </c>
      <c r="G109" s="168"/>
      <c r="H109" s="168"/>
      <c r="I109" s="168"/>
      <c r="J109" s="168"/>
      <c r="K109" s="168"/>
      <c r="L109" s="168"/>
      <c r="M109" s="359"/>
      <c r="N109" s="359"/>
      <c r="O109" s="359"/>
      <c r="P109" s="359"/>
      <c r="Q109" s="359"/>
      <c r="R109" s="168"/>
      <c r="S109" s="170"/>
    </row>
    <row r="110" spans="2:19">
      <c r="B110" s="371"/>
      <c r="C110" s="372"/>
      <c r="D110" s="362"/>
      <c r="E110" s="168"/>
      <c r="F110" s="40">
        <v>1</v>
      </c>
      <c r="G110" s="168"/>
      <c r="H110" s="168"/>
      <c r="I110" s="168"/>
      <c r="J110" s="168"/>
      <c r="K110" s="168"/>
      <c r="L110" s="168"/>
      <c r="M110" s="359"/>
      <c r="N110" s="359"/>
      <c r="O110" s="359"/>
      <c r="P110" s="359"/>
      <c r="Q110" s="359"/>
      <c r="R110" s="168"/>
      <c r="S110" s="170"/>
    </row>
    <row r="111" spans="2:19">
      <c r="B111" s="371"/>
      <c r="C111" s="372"/>
      <c r="D111" s="357"/>
      <c r="E111" s="357"/>
      <c r="F111" s="357"/>
      <c r="G111" s="357"/>
      <c r="H111" s="357"/>
      <c r="I111" s="357"/>
      <c r="J111" s="357"/>
      <c r="K111" s="357"/>
      <c r="L111" s="357"/>
      <c r="M111" s="357"/>
      <c r="N111" s="357"/>
      <c r="O111" s="357"/>
      <c r="P111" s="357"/>
      <c r="Q111" s="357"/>
      <c r="R111" s="357"/>
      <c r="S111" s="358"/>
    </row>
    <row r="112" spans="2:19">
      <c r="B112" s="371"/>
      <c r="C112" s="372"/>
      <c r="D112" s="363" t="s">
        <v>358</v>
      </c>
      <c r="E112" s="168" t="s">
        <v>334</v>
      </c>
      <c r="F112" s="40">
        <v>5</v>
      </c>
      <c r="G112" s="168" t="s">
        <v>341</v>
      </c>
      <c r="H112" s="168"/>
      <c r="I112" s="168"/>
      <c r="J112" s="168"/>
      <c r="K112" s="168"/>
      <c r="L112" s="168"/>
      <c r="M112" s="359"/>
      <c r="N112" s="359"/>
      <c r="O112" s="359"/>
      <c r="P112" s="359"/>
      <c r="Q112" s="359"/>
      <c r="R112" s="168" t="s">
        <v>1380</v>
      </c>
      <c r="S112" s="170"/>
    </row>
    <row r="113" spans="2:19">
      <c r="B113" s="371"/>
      <c r="C113" s="372"/>
      <c r="D113" s="363"/>
      <c r="E113" s="168"/>
      <c r="F113" s="40">
        <v>4</v>
      </c>
      <c r="G113" s="168"/>
      <c r="H113" s="168"/>
      <c r="I113" s="168"/>
      <c r="J113" s="168"/>
      <c r="K113" s="168"/>
      <c r="L113" s="168"/>
      <c r="M113" s="359"/>
      <c r="N113" s="359"/>
      <c r="O113" s="359"/>
      <c r="P113" s="359"/>
      <c r="Q113" s="359"/>
      <c r="R113" s="168"/>
      <c r="S113" s="170"/>
    </row>
    <row r="114" spans="2:19">
      <c r="B114" s="371"/>
      <c r="C114" s="372"/>
      <c r="D114" s="363"/>
      <c r="E114" s="168"/>
      <c r="F114" s="40">
        <v>3</v>
      </c>
      <c r="G114" s="168"/>
      <c r="H114" s="168"/>
      <c r="I114" s="168"/>
      <c r="J114" s="168"/>
      <c r="K114" s="168"/>
      <c r="L114" s="168"/>
      <c r="M114" s="359"/>
      <c r="N114" s="359"/>
      <c r="O114" s="359"/>
      <c r="P114" s="359"/>
      <c r="Q114" s="359"/>
      <c r="R114" s="168"/>
      <c r="S114" s="170"/>
    </row>
    <row r="115" spans="2:19">
      <c r="B115" s="371"/>
      <c r="C115" s="372"/>
      <c r="D115" s="363"/>
      <c r="E115" s="168"/>
      <c r="F115" s="40">
        <v>2</v>
      </c>
      <c r="G115" s="168"/>
      <c r="H115" s="168"/>
      <c r="I115" s="168"/>
      <c r="J115" s="168"/>
      <c r="K115" s="168"/>
      <c r="L115" s="168"/>
      <c r="M115" s="359"/>
      <c r="N115" s="359"/>
      <c r="O115" s="359"/>
      <c r="P115" s="359"/>
      <c r="Q115" s="359"/>
      <c r="R115" s="168"/>
      <c r="S115" s="170"/>
    </row>
    <row r="116" spans="2:19">
      <c r="B116" s="371"/>
      <c r="C116" s="372"/>
      <c r="D116" s="363"/>
      <c r="E116" s="168"/>
      <c r="F116" s="40">
        <v>1</v>
      </c>
      <c r="G116" s="168"/>
      <c r="H116" s="168"/>
      <c r="I116" s="168"/>
      <c r="J116" s="168"/>
      <c r="K116" s="168"/>
      <c r="L116" s="168"/>
      <c r="M116" s="359"/>
      <c r="N116" s="359"/>
      <c r="O116" s="359"/>
      <c r="P116" s="359"/>
      <c r="Q116" s="359"/>
      <c r="R116" s="168"/>
      <c r="S116" s="170"/>
    </row>
    <row r="117" spans="2:19">
      <c r="B117" s="371"/>
      <c r="C117" s="372"/>
      <c r="D117" s="357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8"/>
    </row>
    <row r="118" spans="2:19" ht="13.5" customHeight="1">
      <c r="B118" s="371"/>
      <c r="C118" s="372"/>
      <c r="D118" s="362" t="s">
        <v>359</v>
      </c>
      <c r="E118" s="168" t="s">
        <v>329</v>
      </c>
      <c r="F118" s="40">
        <v>5</v>
      </c>
      <c r="G118" s="26"/>
      <c r="H118" s="26"/>
      <c r="I118" s="26"/>
      <c r="J118" s="26"/>
      <c r="K118" s="26"/>
      <c r="L118" s="26">
        <v>50</v>
      </c>
      <c r="M118" s="90"/>
      <c r="N118" s="90"/>
      <c r="O118" s="90"/>
      <c r="P118" s="90"/>
      <c r="Q118" s="90">
        <v>99</v>
      </c>
      <c r="R118" s="168" t="s">
        <v>1380</v>
      </c>
      <c r="S118" s="170"/>
    </row>
    <row r="119" spans="2:19" ht="13.5" customHeight="1">
      <c r="B119" s="371"/>
      <c r="C119" s="372"/>
      <c r="D119" s="362"/>
      <c r="E119" s="168"/>
      <c r="F119" s="40">
        <v>4</v>
      </c>
      <c r="G119" s="26"/>
      <c r="H119" s="26"/>
      <c r="I119" s="26"/>
      <c r="J119" s="26">
        <v>30</v>
      </c>
      <c r="K119" s="26">
        <v>40</v>
      </c>
      <c r="L119" s="26">
        <v>50</v>
      </c>
      <c r="M119" s="90"/>
      <c r="N119" s="90">
        <v>70</v>
      </c>
      <c r="O119" s="90">
        <v>80</v>
      </c>
      <c r="P119" s="90">
        <v>90</v>
      </c>
      <c r="Q119" s="90">
        <v>99</v>
      </c>
      <c r="R119" s="168"/>
      <c r="S119" s="170"/>
    </row>
    <row r="120" spans="2:19" ht="13.5" customHeight="1">
      <c r="B120" s="371"/>
      <c r="C120" s="372"/>
      <c r="D120" s="362"/>
      <c r="E120" s="168"/>
      <c r="F120" s="40">
        <v>3</v>
      </c>
      <c r="G120" s="26"/>
      <c r="H120" s="26"/>
      <c r="I120" s="26">
        <v>20</v>
      </c>
      <c r="J120" s="26">
        <v>30</v>
      </c>
      <c r="K120" s="26">
        <v>40</v>
      </c>
      <c r="L120" s="26">
        <v>50</v>
      </c>
      <c r="M120" s="90">
        <v>60</v>
      </c>
      <c r="N120" s="90">
        <v>70</v>
      </c>
      <c r="O120" s="90">
        <v>80</v>
      </c>
      <c r="P120" s="90">
        <v>90</v>
      </c>
      <c r="Q120" s="90">
        <v>99</v>
      </c>
      <c r="R120" s="168"/>
      <c r="S120" s="170"/>
    </row>
    <row r="121" spans="2:19" ht="13.5" customHeight="1">
      <c r="B121" s="371"/>
      <c r="C121" s="372"/>
      <c r="D121" s="362"/>
      <c r="E121" s="168"/>
      <c r="F121" s="40">
        <v>2</v>
      </c>
      <c r="G121" s="26">
        <v>1</v>
      </c>
      <c r="H121" s="26">
        <v>10</v>
      </c>
      <c r="I121" s="26">
        <v>20</v>
      </c>
      <c r="J121" s="26">
        <v>30</v>
      </c>
      <c r="K121" s="26">
        <v>40</v>
      </c>
      <c r="L121" s="26">
        <v>50</v>
      </c>
      <c r="M121" s="90">
        <v>60</v>
      </c>
      <c r="N121" s="90">
        <v>70</v>
      </c>
      <c r="O121" s="90">
        <v>80</v>
      </c>
      <c r="P121" s="90">
        <v>90</v>
      </c>
      <c r="Q121" s="90">
        <v>99</v>
      </c>
      <c r="R121" s="168"/>
      <c r="S121" s="170"/>
    </row>
    <row r="122" spans="2:19" ht="13.5" customHeight="1">
      <c r="B122" s="371"/>
      <c r="C122" s="372"/>
      <c r="D122" s="362"/>
      <c r="E122" s="168"/>
      <c r="F122" s="40">
        <v>1</v>
      </c>
      <c r="G122" s="26">
        <v>1</v>
      </c>
      <c r="H122" s="26">
        <v>10</v>
      </c>
      <c r="I122" s="26">
        <v>20</v>
      </c>
      <c r="J122" s="26"/>
      <c r="K122" s="26"/>
      <c r="L122" s="26"/>
      <c r="M122" s="90">
        <v>60</v>
      </c>
      <c r="N122" s="90">
        <v>70</v>
      </c>
      <c r="O122" s="90">
        <v>80</v>
      </c>
      <c r="P122" s="90">
        <v>90</v>
      </c>
      <c r="Q122" s="90">
        <v>99</v>
      </c>
      <c r="R122" s="168"/>
      <c r="S122" s="170"/>
    </row>
    <row r="123" spans="2:19">
      <c r="B123" s="371"/>
      <c r="C123" s="372"/>
      <c r="D123" s="357"/>
      <c r="E123" s="357"/>
      <c r="F123" s="357"/>
      <c r="G123" s="357"/>
      <c r="H123" s="357"/>
      <c r="I123" s="357"/>
      <c r="J123" s="357"/>
      <c r="K123" s="357"/>
      <c r="L123" s="357"/>
      <c r="M123" s="357"/>
      <c r="N123" s="357"/>
      <c r="O123" s="357"/>
      <c r="P123" s="357"/>
      <c r="Q123" s="357"/>
      <c r="R123" s="357"/>
      <c r="S123" s="358"/>
    </row>
    <row r="124" spans="2:19" ht="13.5" customHeight="1">
      <c r="B124" s="371"/>
      <c r="C124" s="372"/>
      <c r="D124" s="362" t="s">
        <v>359</v>
      </c>
      <c r="E124" s="168" t="s">
        <v>335</v>
      </c>
      <c r="F124" s="40">
        <v>5</v>
      </c>
      <c r="G124" s="26"/>
      <c r="H124" s="26"/>
      <c r="I124" s="26"/>
      <c r="J124" s="26"/>
      <c r="K124" s="26"/>
      <c r="L124" s="26">
        <v>50</v>
      </c>
      <c r="M124" s="90"/>
      <c r="N124" s="90"/>
      <c r="O124" s="90"/>
      <c r="P124" s="90"/>
      <c r="Q124" s="90">
        <v>99</v>
      </c>
      <c r="R124" s="168" t="s">
        <v>1380</v>
      </c>
      <c r="S124" s="170"/>
    </row>
    <row r="125" spans="2:19" ht="13.5" customHeight="1">
      <c r="B125" s="371"/>
      <c r="C125" s="372"/>
      <c r="D125" s="362"/>
      <c r="E125" s="168"/>
      <c r="F125" s="40">
        <v>4</v>
      </c>
      <c r="G125" s="26"/>
      <c r="H125" s="26"/>
      <c r="I125" s="26"/>
      <c r="J125" s="26">
        <v>30</v>
      </c>
      <c r="K125" s="26">
        <v>40</v>
      </c>
      <c r="L125" s="26">
        <v>50</v>
      </c>
      <c r="M125" s="90"/>
      <c r="N125" s="90">
        <v>70</v>
      </c>
      <c r="O125" s="90">
        <v>80</v>
      </c>
      <c r="P125" s="90">
        <v>90</v>
      </c>
      <c r="Q125" s="90">
        <v>99</v>
      </c>
      <c r="R125" s="168"/>
      <c r="S125" s="170"/>
    </row>
    <row r="126" spans="2:19" ht="13.5" customHeight="1">
      <c r="B126" s="371"/>
      <c r="C126" s="372"/>
      <c r="D126" s="362"/>
      <c r="E126" s="168"/>
      <c r="F126" s="40">
        <v>3</v>
      </c>
      <c r="G126" s="26"/>
      <c r="H126" s="26"/>
      <c r="I126" s="26">
        <v>20</v>
      </c>
      <c r="J126" s="26">
        <v>30</v>
      </c>
      <c r="K126" s="26">
        <v>40</v>
      </c>
      <c r="L126" s="26">
        <v>50</v>
      </c>
      <c r="M126" s="90">
        <v>60</v>
      </c>
      <c r="N126" s="90">
        <v>70</v>
      </c>
      <c r="O126" s="90">
        <v>80</v>
      </c>
      <c r="P126" s="90">
        <v>90</v>
      </c>
      <c r="Q126" s="90">
        <v>99</v>
      </c>
      <c r="R126" s="168"/>
      <c r="S126" s="170"/>
    </row>
    <row r="127" spans="2:19" ht="13.5" customHeight="1">
      <c r="B127" s="371"/>
      <c r="C127" s="372"/>
      <c r="D127" s="362"/>
      <c r="E127" s="168"/>
      <c r="F127" s="40">
        <v>2</v>
      </c>
      <c r="G127" s="26">
        <v>1</v>
      </c>
      <c r="H127" s="26">
        <v>10</v>
      </c>
      <c r="I127" s="26">
        <v>20</v>
      </c>
      <c r="J127" s="26">
        <v>30</v>
      </c>
      <c r="K127" s="26">
        <v>40</v>
      </c>
      <c r="L127" s="26">
        <v>50</v>
      </c>
      <c r="M127" s="90">
        <v>60</v>
      </c>
      <c r="N127" s="90">
        <v>70</v>
      </c>
      <c r="O127" s="90">
        <v>80</v>
      </c>
      <c r="P127" s="90">
        <v>90</v>
      </c>
      <c r="Q127" s="90">
        <v>99</v>
      </c>
      <c r="R127" s="168"/>
      <c r="S127" s="170"/>
    </row>
    <row r="128" spans="2:19" ht="13.5" customHeight="1">
      <c r="B128" s="371"/>
      <c r="C128" s="372"/>
      <c r="D128" s="362"/>
      <c r="E128" s="168"/>
      <c r="F128" s="40">
        <v>1</v>
      </c>
      <c r="G128" s="26">
        <v>1</v>
      </c>
      <c r="H128" s="26">
        <v>10</v>
      </c>
      <c r="I128" s="26">
        <v>20</v>
      </c>
      <c r="J128" s="26"/>
      <c r="K128" s="26"/>
      <c r="L128" s="26"/>
      <c r="M128" s="90">
        <v>60</v>
      </c>
      <c r="N128" s="90">
        <v>70</v>
      </c>
      <c r="O128" s="90">
        <v>80</v>
      </c>
      <c r="P128" s="90">
        <v>90</v>
      </c>
      <c r="Q128" s="90">
        <v>99</v>
      </c>
      <c r="R128" s="168"/>
      <c r="S128" s="170"/>
    </row>
    <row r="129" spans="2:19">
      <c r="B129" s="371"/>
      <c r="C129" s="372"/>
      <c r="D129" s="357"/>
      <c r="E129" s="357"/>
      <c r="F129" s="357"/>
      <c r="G129" s="357"/>
      <c r="H129" s="357"/>
      <c r="I129" s="357"/>
      <c r="J129" s="357"/>
      <c r="K129" s="357"/>
      <c r="L129" s="357"/>
      <c r="M129" s="357"/>
      <c r="N129" s="357"/>
      <c r="O129" s="357"/>
      <c r="P129" s="357"/>
      <c r="Q129" s="357"/>
      <c r="R129" s="357"/>
      <c r="S129" s="358"/>
    </row>
    <row r="130" spans="2:19" ht="13.5" customHeight="1">
      <c r="B130" s="371"/>
      <c r="C130" s="372"/>
      <c r="D130" s="362" t="s">
        <v>359</v>
      </c>
      <c r="E130" s="168" t="s">
        <v>336</v>
      </c>
      <c r="F130" s="40">
        <v>5</v>
      </c>
      <c r="G130" s="26"/>
      <c r="H130" s="26"/>
      <c r="I130" s="26"/>
      <c r="J130" s="26"/>
      <c r="K130" s="26"/>
      <c r="L130" s="26">
        <v>50</v>
      </c>
      <c r="M130" s="90"/>
      <c r="N130" s="90"/>
      <c r="O130" s="90"/>
      <c r="P130" s="90"/>
      <c r="Q130" s="90">
        <v>99</v>
      </c>
      <c r="R130" s="168" t="s">
        <v>1380</v>
      </c>
      <c r="S130" s="170"/>
    </row>
    <row r="131" spans="2:19" ht="13.5" customHeight="1">
      <c r="B131" s="371"/>
      <c r="C131" s="372"/>
      <c r="D131" s="362"/>
      <c r="E131" s="168"/>
      <c r="F131" s="40">
        <v>4</v>
      </c>
      <c r="G131" s="26"/>
      <c r="H131" s="26"/>
      <c r="I131" s="26"/>
      <c r="J131" s="26">
        <v>30</v>
      </c>
      <c r="K131" s="26">
        <v>40</v>
      </c>
      <c r="L131" s="26">
        <v>50</v>
      </c>
      <c r="M131" s="90"/>
      <c r="N131" s="90">
        <v>70</v>
      </c>
      <c r="O131" s="90">
        <v>80</v>
      </c>
      <c r="P131" s="90">
        <v>90</v>
      </c>
      <c r="Q131" s="90">
        <v>99</v>
      </c>
      <c r="R131" s="168"/>
      <c r="S131" s="170"/>
    </row>
    <row r="132" spans="2:19" ht="13.5" customHeight="1">
      <c r="B132" s="371"/>
      <c r="C132" s="372"/>
      <c r="D132" s="362"/>
      <c r="E132" s="168"/>
      <c r="F132" s="40">
        <v>3</v>
      </c>
      <c r="G132" s="26"/>
      <c r="H132" s="26"/>
      <c r="I132" s="26">
        <v>20</v>
      </c>
      <c r="J132" s="26">
        <v>30</v>
      </c>
      <c r="K132" s="26">
        <v>40</v>
      </c>
      <c r="L132" s="26">
        <v>50</v>
      </c>
      <c r="M132" s="90">
        <v>60</v>
      </c>
      <c r="N132" s="90">
        <v>70</v>
      </c>
      <c r="O132" s="90">
        <v>80</v>
      </c>
      <c r="P132" s="90">
        <v>90</v>
      </c>
      <c r="Q132" s="90">
        <v>99</v>
      </c>
      <c r="R132" s="168"/>
      <c r="S132" s="170"/>
    </row>
    <row r="133" spans="2:19" ht="13.5" customHeight="1">
      <c r="B133" s="371"/>
      <c r="C133" s="372"/>
      <c r="D133" s="362"/>
      <c r="E133" s="168"/>
      <c r="F133" s="40">
        <v>2</v>
      </c>
      <c r="G133" s="26">
        <v>1</v>
      </c>
      <c r="H133" s="26">
        <v>10</v>
      </c>
      <c r="I133" s="26">
        <v>20</v>
      </c>
      <c r="J133" s="26">
        <v>30</v>
      </c>
      <c r="K133" s="26">
        <v>40</v>
      </c>
      <c r="L133" s="26">
        <v>50</v>
      </c>
      <c r="M133" s="90">
        <v>60</v>
      </c>
      <c r="N133" s="90">
        <v>70</v>
      </c>
      <c r="O133" s="90">
        <v>80</v>
      </c>
      <c r="P133" s="90">
        <v>90</v>
      </c>
      <c r="Q133" s="90">
        <v>99</v>
      </c>
      <c r="R133" s="168"/>
      <c r="S133" s="170"/>
    </row>
    <row r="134" spans="2:19" ht="13.5" customHeight="1">
      <c r="B134" s="371"/>
      <c r="C134" s="372"/>
      <c r="D134" s="362"/>
      <c r="E134" s="168"/>
      <c r="F134" s="40">
        <v>1</v>
      </c>
      <c r="G134" s="26">
        <v>1</v>
      </c>
      <c r="H134" s="26">
        <v>10</v>
      </c>
      <c r="I134" s="26">
        <v>20</v>
      </c>
      <c r="J134" s="26"/>
      <c r="K134" s="26"/>
      <c r="L134" s="26"/>
      <c r="M134" s="90">
        <v>60</v>
      </c>
      <c r="N134" s="90">
        <v>70</v>
      </c>
      <c r="O134" s="90">
        <v>80</v>
      </c>
      <c r="P134" s="90">
        <v>90</v>
      </c>
      <c r="Q134" s="90">
        <v>99</v>
      </c>
      <c r="R134" s="168"/>
      <c r="S134" s="170"/>
    </row>
    <row r="135" spans="2:19">
      <c r="B135" s="371"/>
      <c r="C135" s="372"/>
      <c r="D135" s="357"/>
      <c r="E135" s="357"/>
      <c r="F135" s="357"/>
      <c r="G135" s="357"/>
      <c r="H135" s="357"/>
      <c r="I135" s="357"/>
      <c r="J135" s="357"/>
      <c r="K135" s="357"/>
      <c r="L135" s="357"/>
      <c r="M135" s="357"/>
      <c r="N135" s="357"/>
      <c r="O135" s="357"/>
      <c r="P135" s="357"/>
      <c r="Q135" s="357"/>
      <c r="R135" s="357"/>
      <c r="S135" s="358"/>
    </row>
    <row r="136" spans="2:19" ht="13.5" customHeight="1">
      <c r="B136" s="371"/>
      <c r="C136" s="372"/>
      <c r="D136" s="362" t="s">
        <v>359</v>
      </c>
      <c r="E136" s="168" t="s">
        <v>337</v>
      </c>
      <c r="F136" s="40">
        <v>5</v>
      </c>
      <c r="G136" s="26"/>
      <c r="H136" s="26"/>
      <c r="I136" s="26"/>
      <c r="J136" s="26"/>
      <c r="K136" s="26"/>
      <c r="L136" s="26">
        <v>50</v>
      </c>
      <c r="M136" s="90"/>
      <c r="N136" s="90"/>
      <c r="O136" s="90"/>
      <c r="P136" s="90"/>
      <c r="Q136" s="90">
        <v>99</v>
      </c>
      <c r="R136" s="168" t="s">
        <v>1380</v>
      </c>
      <c r="S136" s="170"/>
    </row>
    <row r="137" spans="2:19" ht="13.5" customHeight="1">
      <c r="B137" s="371"/>
      <c r="C137" s="372"/>
      <c r="D137" s="362"/>
      <c r="E137" s="168"/>
      <c r="F137" s="40">
        <v>4</v>
      </c>
      <c r="G137" s="26"/>
      <c r="H137" s="26"/>
      <c r="I137" s="26"/>
      <c r="J137" s="26">
        <v>30</v>
      </c>
      <c r="K137" s="26">
        <v>40</v>
      </c>
      <c r="L137" s="26">
        <v>50</v>
      </c>
      <c r="M137" s="90"/>
      <c r="N137" s="90">
        <v>70</v>
      </c>
      <c r="O137" s="90">
        <v>80</v>
      </c>
      <c r="P137" s="90">
        <v>90</v>
      </c>
      <c r="Q137" s="90">
        <v>99</v>
      </c>
      <c r="R137" s="168"/>
      <c r="S137" s="170"/>
    </row>
    <row r="138" spans="2:19" ht="13.5" customHeight="1">
      <c r="B138" s="371"/>
      <c r="C138" s="372"/>
      <c r="D138" s="362"/>
      <c r="E138" s="168"/>
      <c r="F138" s="40">
        <v>3</v>
      </c>
      <c r="G138" s="26"/>
      <c r="H138" s="26"/>
      <c r="I138" s="26">
        <v>20</v>
      </c>
      <c r="J138" s="26">
        <v>30</v>
      </c>
      <c r="K138" s="26">
        <v>40</v>
      </c>
      <c r="L138" s="26">
        <v>50</v>
      </c>
      <c r="M138" s="90">
        <v>60</v>
      </c>
      <c r="N138" s="90">
        <v>70</v>
      </c>
      <c r="O138" s="90">
        <v>80</v>
      </c>
      <c r="P138" s="90">
        <v>90</v>
      </c>
      <c r="Q138" s="90">
        <v>99</v>
      </c>
      <c r="R138" s="168"/>
      <c r="S138" s="170"/>
    </row>
    <row r="139" spans="2:19" ht="13.5" customHeight="1">
      <c r="B139" s="371"/>
      <c r="C139" s="372"/>
      <c r="D139" s="362"/>
      <c r="E139" s="168"/>
      <c r="F139" s="40">
        <v>2</v>
      </c>
      <c r="G139" s="26">
        <v>1</v>
      </c>
      <c r="H139" s="26">
        <v>10</v>
      </c>
      <c r="I139" s="26">
        <v>20</v>
      </c>
      <c r="J139" s="26">
        <v>30</v>
      </c>
      <c r="K139" s="26">
        <v>40</v>
      </c>
      <c r="L139" s="26">
        <v>50</v>
      </c>
      <c r="M139" s="90">
        <v>60</v>
      </c>
      <c r="N139" s="90">
        <v>70</v>
      </c>
      <c r="O139" s="90">
        <v>80</v>
      </c>
      <c r="P139" s="90">
        <v>90</v>
      </c>
      <c r="Q139" s="90">
        <v>99</v>
      </c>
      <c r="R139" s="168"/>
      <c r="S139" s="170"/>
    </row>
    <row r="140" spans="2:19" ht="13.5" customHeight="1">
      <c r="B140" s="371"/>
      <c r="C140" s="372"/>
      <c r="D140" s="362"/>
      <c r="E140" s="168"/>
      <c r="F140" s="40">
        <v>1</v>
      </c>
      <c r="G140" s="26">
        <v>1</v>
      </c>
      <c r="H140" s="26">
        <v>10</v>
      </c>
      <c r="I140" s="26">
        <v>20</v>
      </c>
      <c r="J140" s="26"/>
      <c r="K140" s="26"/>
      <c r="L140" s="26"/>
      <c r="M140" s="90">
        <v>60</v>
      </c>
      <c r="N140" s="90">
        <v>70</v>
      </c>
      <c r="O140" s="90">
        <v>80</v>
      </c>
      <c r="P140" s="90">
        <v>90</v>
      </c>
      <c r="Q140" s="90">
        <v>99</v>
      </c>
      <c r="R140" s="168"/>
      <c r="S140" s="170"/>
    </row>
    <row r="141" spans="2:19">
      <c r="B141" s="371"/>
      <c r="C141" s="372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8"/>
    </row>
    <row r="142" spans="2:19" ht="13.5" customHeight="1">
      <c r="B142" s="371"/>
      <c r="C142" s="372"/>
      <c r="D142" s="360" t="s">
        <v>893</v>
      </c>
      <c r="E142" s="168" t="s">
        <v>343</v>
      </c>
      <c r="F142" s="40">
        <v>10</v>
      </c>
      <c r="G142" s="26"/>
      <c r="H142" s="26"/>
      <c r="I142" s="26"/>
      <c r="J142" s="26"/>
      <c r="K142" s="26"/>
      <c r="L142" s="26">
        <v>50</v>
      </c>
      <c r="M142" s="90"/>
      <c r="N142" s="90"/>
      <c r="O142" s="90"/>
      <c r="P142" s="90"/>
      <c r="Q142" s="91">
        <v>99</v>
      </c>
      <c r="R142" s="168" t="s">
        <v>1380</v>
      </c>
      <c r="S142" s="170"/>
    </row>
    <row r="143" spans="2:19" ht="13.5" customHeight="1">
      <c r="B143" s="371" t="s">
        <v>891</v>
      </c>
      <c r="C143" s="372"/>
      <c r="D143" s="361"/>
      <c r="E143" s="168"/>
      <c r="F143" s="40">
        <v>9</v>
      </c>
      <c r="G143" s="26"/>
      <c r="H143" s="26"/>
      <c r="I143" s="26"/>
      <c r="J143" s="26"/>
      <c r="K143" s="26"/>
      <c r="L143" s="26">
        <v>50</v>
      </c>
      <c r="M143" s="90"/>
      <c r="N143" s="90"/>
      <c r="O143" s="91">
        <v>80</v>
      </c>
      <c r="P143" s="91">
        <v>90</v>
      </c>
      <c r="Q143" s="91">
        <v>99</v>
      </c>
      <c r="R143" s="168"/>
      <c r="S143" s="170"/>
    </row>
    <row r="144" spans="2:19" ht="13.5" customHeight="1">
      <c r="B144" s="371"/>
      <c r="C144" s="372"/>
      <c r="D144" s="361"/>
      <c r="E144" s="168"/>
      <c r="F144" s="40">
        <v>8</v>
      </c>
      <c r="G144" s="26"/>
      <c r="H144" s="26"/>
      <c r="I144" s="26"/>
      <c r="J144" s="26"/>
      <c r="K144" s="26">
        <v>40</v>
      </c>
      <c r="L144" s="26">
        <v>50</v>
      </c>
      <c r="M144" s="91">
        <v>60</v>
      </c>
      <c r="N144" s="91">
        <v>70</v>
      </c>
      <c r="O144" s="91">
        <v>80</v>
      </c>
      <c r="P144" s="91">
        <v>90</v>
      </c>
      <c r="Q144" s="91">
        <v>99</v>
      </c>
      <c r="R144" s="168"/>
      <c r="S144" s="170"/>
    </row>
    <row r="145" spans="2:19" ht="13.5" customHeight="1">
      <c r="B145" s="371"/>
      <c r="C145" s="372"/>
      <c r="D145" s="361"/>
      <c r="E145" s="168"/>
      <c r="F145" s="40">
        <v>7</v>
      </c>
      <c r="G145" s="92"/>
      <c r="H145" s="92"/>
      <c r="I145" s="92"/>
      <c r="J145" s="92"/>
      <c r="K145" s="92">
        <v>40</v>
      </c>
      <c r="L145" s="92">
        <v>50</v>
      </c>
      <c r="M145" s="91">
        <v>60</v>
      </c>
      <c r="N145" s="91">
        <v>70</v>
      </c>
      <c r="O145" s="91">
        <v>80</v>
      </c>
      <c r="P145" s="91">
        <v>90</v>
      </c>
      <c r="Q145" s="91">
        <v>99</v>
      </c>
      <c r="R145" s="168"/>
      <c r="S145" s="170"/>
    </row>
    <row r="146" spans="2:19" ht="13.5" customHeight="1">
      <c r="B146" s="371"/>
      <c r="C146" s="372"/>
      <c r="D146" s="361"/>
      <c r="E146" s="168"/>
      <c r="F146" s="40">
        <v>6</v>
      </c>
      <c r="G146" s="92"/>
      <c r="H146" s="92"/>
      <c r="I146" s="92"/>
      <c r="J146" s="92">
        <v>30</v>
      </c>
      <c r="K146" s="92">
        <v>40</v>
      </c>
      <c r="L146" s="92">
        <v>50</v>
      </c>
      <c r="M146" s="91">
        <v>60</v>
      </c>
      <c r="N146" s="91">
        <v>70</v>
      </c>
      <c r="O146" s="91">
        <v>80</v>
      </c>
      <c r="P146" s="91">
        <v>90</v>
      </c>
      <c r="Q146" s="91">
        <v>99</v>
      </c>
      <c r="R146" s="168"/>
      <c r="S146" s="170"/>
    </row>
    <row r="147" spans="2:19" ht="13.5" customHeight="1">
      <c r="B147" s="371"/>
      <c r="C147" s="372"/>
      <c r="D147" s="361"/>
      <c r="E147" s="168"/>
      <c r="F147" s="40">
        <v>5</v>
      </c>
      <c r="G147" s="92"/>
      <c r="H147" s="92"/>
      <c r="I147" s="92">
        <v>20</v>
      </c>
      <c r="J147" s="92">
        <v>30</v>
      </c>
      <c r="K147" s="92">
        <v>40</v>
      </c>
      <c r="L147" s="92"/>
      <c r="M147" s="91">
        <v>60</v>
      </c>
      <c r="N147" s="91">
        <v>70</v>
      </c>
      <c r="O147" s="91">
        <v>80</v>
      </c>
      <c r="P147" s="91">
        <v>90</v>
      </c>
      <c r="Q147" s="91">
        <v>99</v>
      </c>
      <c r="R147" s="168"/>
      <c r="S147" s="170"/>
    </row>
    <row r="148" spans="2:19" ht="13.5" customHeight="1">
      <c r="B148" s="371"/>
      <c r="C148" s="372"/>
      <c r="D148" s="361"/>
      <c r="E148" s="168"/>
      <c r="F148" s="40">
        <v>4</v>
      </c>
      <c r="G148" s="92"/>
      <c r="H148" s="92"/>
      <c r="I148" s="92">
        <v>20</v>
      </c>
      <c r="J148" s="92">
        <v>30</v>
      </c>
      <c r="K148" s="92">
        <v>40</v>
      </c>
      <c r="L148" s="92"/>
      <c r="M148" s="91">
        <v>60</v>
      </c>
      <c r="N148" s="91">
        <v>70</v>
      </c>
      <c r="O148" s="91">
        <v>80</v>
      </c>
      <c r="P148" s="91">
        <v>90</v>
      </c>
      <c r="Q148" s="91">
        <v>99</v>
      </c>
      <c r="R148" s="168"/>
      <c r="S148" s="170"/>
    </row>
    <row r="149" spans="2:19" ht="13.5" customHeight="1">
      <c r="B149" s="371"/>
      <c r="C149" s="372"/>
      <c r="D149" s="361"/>
      <c r="E149" s="168"/>
      <c r="F149" s="40">
        <v>3</v>
      </c>
      <c r="G149" s="92"/>
      <c r="H149" s="92">
        <v>10</v>
      </c>
      <c r="I149" s="92">
        <v>20</v>
      </c>
      <c r="J149" s="92">
        <v>30</v>
      </c>
      <c r="K149" s="92"/>
      <c r="L149" s="92"/>
      <c r="M149" s="91">
        <v>60</v>
      </c>
      <c r="N149" s="91">
        <v>70</v>
      </c>
      <c r="O149" s="91">
        <v>80</v>
      </c>
      <c r="P149" s="91">
        <v>90</v>
      </c>
      <c r="Q149" s="90"/>
      <c r="R149" s="168"/>
      <c r="S149" s="170"/>
    </row>
    <row r="150" spans="2:19" ht="13.5" customHeight="1">
      <c r="B150" s="371"/>
      <c r="C150" s="372"/>
      <c r="D150" s="361"/>
      <c r="E150" s="168"/>
      <c r="F150" s="40">
        <v>2</v>
      </c>
      <c r="G150" s="92">
        <v>1</v>
      </c>
      <c r="H150" s="92">
        <v>10</v>
      </c>
      <c r="I150" s="92">
        <v>20</v>
      </c>
      <c r="J150" s="92">
        <v>30</v>
      </c>
      <c r="K150" s="92"/>
      <c r="L150" s="92"/>
      <c r="M150" s="90"/>
      <c r="N150" s="90"/>
      <c r="O150" s="90"/>
      <c r="P150" s="90"/>
      <c r="Q150" s="90"/>
      <c r="R150" s="168"/>
      <c r="S150" s="170"/>
    </row>
    <row r="151" spans="2:19" ht="13.5" customHeight="1">
      <c r="B151" s="371"/>
      <c r="C151" s="372"/>
      <c r="D151" s="361"/>
      <c r="E151" s="168"/>
      <c r="F151" s="40">
        <v>1</v>
      </c>
      <c r="G151" s="26">
        <v>1</v>
      </c>
      <c r="H151" s="26">
        <v>10</v>
      </c>
      <c r="I151" s="26">
        <v>20</v>
      </c>
      <c r="J151" s="26"/>
      <c r="K151" s="26"/>
      <c r="L151" s="26"/>
      <c r="M151" s="90"/>
      <c r="N151" s="90"/>
      <c r="O151" s="90"/>
      <c r="P151" s="90"/>
      <c r="Q151" s="90"/>
      <c r="R151" s="168"/>
      <c r="S151" s="170"/>
    </row>
    <row r="152" spans="2:19" ht="16.5" customHeight="1">
      <c r="B152" s="371"/>
      <c r="C152" s="372"/>
      <c r="D152" s="357"/>
      <c r="E152" s="357"/>
      <c r="F152" s="357"/>
      <c r="G152" s="357"/>
      <c r="H152" s="357"/>
      <c r="I152" s="357"/>
      <c r="J152" s="357"/>
      <c r="K152" s="357"/>
      <c r="L152" s="357"/>
      <c r="M152" s="357"/>
      <c r="N152" s="357"/>
      <c r="O152" s="357"/>
      <c r="P152" s="357"/>
      <c r="Q152" s="357"/>
      <c r="R152" s="357"/>
      <c r="S152" s="358"/>
    </row>
    <row r="153" spans="2:19" ht="13.5" customHeight="1">
      <c r="B153" s="371"/>
      <c r="C153" s="372"/>
      <c r="D153" s="360" t="s">
        <v>894</v>
      </c>
      <c r="E153" s="168" t="s">
        <v>345</v>
      </c>
      <c r="F153" s="40">
        <v>10</v>
      </c>
      <c r="G153" s="26"/>
      <c r="H153" s="26"/>
      <c r="I153" s="26"/>
      <c r="J153" s="26"/>
      <c r="K153" s="26"/>
      <c r="L153" s="26">
        <v>50</v>
      </c>
      <c r="M153" s="90"/>
      <c r="N153" s="90"/>
      <c r="O153" s="90"/>
      <c r="P153" s="90"/>
      <c r="Q153" s="91">
        <v>99</v>
      </c>
      <c r="R153" s="168" t="s">
        <v>1380</v>
      </c>
      <c r="S153" s="170"/>
    </row>
    <row r="154" spans="2:19" ht="13.5" customHeight="1">
      <c r="B154" s="371"/>
      <c r="C154" s="372"/>
      <c r="D154" s="361"/>
      <c r="E154" s="168"/>
      <c r="F154" s="40">
        <v>9</v>
      </c>
      <c r="G154" s="26"/>
      <c r="H154" s="26"/>
      <c r="I154" s="26"/>
      <c r="J154" s="26"/>
      <c r="K154" s="26"/>
      <c r="L154" s="26">
        <v>50</v>
      </c>
      <c r="M154" s="90"/>
      <c r="N154" s="90"/>
      <c r="O154" s="91">
        <v>80</v>
      </c>
      <c r="P154" s="91">
        <v>90</v>
      </c>
      <c r="Q154" s="91">
        <v>99</v>
      </c>
      <c r="R154" s="168"/>
      <c r="S154" s="170"/>
    </row>
    <row r="155" spans="2:19" ht="13.5" customHeight="1">
      <c r="B155" s="371"/>
      <c r="C155" s="372"/>
      <c r="D155" s="361"/>
      <c r="E155" s="168"/>
      <c r="F155" s="40">
        <v>8</v>
      </c>
      <c r="G155" s="26"/>
      <c r="H155" s="26"/>
      <c r="I155" s="26"/>
      <c r="J155" s="26"/>
      <c r="K155" s="26">
        <v>40</v>
      </c>
      <c r="L155" s="26">
        <v>50</v>
      </c>
      <c r="M155" s="91">
        <v>60</v>
      </c>
      <c r="N155" s="91">
        <v>70</v>
      </c>
      <c r="O155" s="91">
        <v>80</v>
      </c>
      <c r="P155" s="91">
        <v>90</v>
      </c>
      <c r="Q155" s="91">
        <v>99</v>
      </c>
      <c r="R155" s="168"/>
      <c r="S155" s="170"/>
    </row>
    <row r="156" spans="2:19" ht="13.5" customHeight="1">
      <c r="B156" s="371"/>
      <c r="C156" s="372"/>
      <c r="D156" s="361"/>
      <c r="E156" s="168"/>
      <c r="F156" s="40">
        <v>7</v>
      </c>
      <c r="G156" s="92"/>
      <c r="H156" s="92"/>
      <c r="I156" s="92"/>
      <c r="J156" s="92"/>
      <c r="K156" s="92">
        <v>40</v>
      </c>
      <c r="L156" s="92">
        <v>50</v>
      </c>
      <c r="M156" s="91">
        <v>60</v>
      </c>
      <c r="N156" s="91">
        <v>70</v>
      </c>
      <c r="O156" s="91">
        <v>80</v>
      </c>
      <c r="P156" s="91">
        <v>90</v>
      </c>
      <c r="Q156" s="91">
        <v>99</v>
      </c>
      <c r="R156" s="168"/>
      <c r="S156" s="170"/>
    </row>
    <row r="157" spans="2:19" ht="13.5" customHeight="1">
      <c r="B157" s="371"/>
      <c r="C157" s="372"/>
      <c r="D157" s="361"/>
      <c r="E157" s="168"/>
      <c r="F157" s="40">
        <v>6</v>
      </c>
      <c r="G157" s="92"/>
      <c r="H157" s="92"/>
      <c r="I157" s="92"/>
      <c r="J157" s="92">
        <v>30</v>
      </c>
      <c r="K157" s="92">
        <v>40</v>
      </c>
      <c r="L157" s="92">
        <v>50</v>
      </c>
      <c r="M157" s="91">
        <v>60</v>
      </c>
      <c r="N157" s="91">
        <v>70</v>
      </c>
      <c r="O157" s="91">
        <v>80</v>
      </c>
      <c r="P157" s="91">
        <v>90</v>
      </c>
      <c r="Q157" s="91">
        <v>99</v>
      </c>
      <c r="R157" s="168"/>
      <c r="S157" s="170"/>
    </row>
    <row r="158" spans="2:19" ht="13.5" customHeight="1">
      <c r="B158" s="371"/>
      <c r="C158" s="372"/>
      <c r="D158" s="361"/>
      <c r="E158" s="168"/>
      <c r="F158" s="40">
        <v>5</v>
      </c>
      <c r="G158" s="92"/>
      <c r="H158" s="92"/>
      <c r="I158" s="92">
        <v>20</v>
      </c>
      <c r="J158" s="92">
        <v>30</v>
      </c>
      <c r="K158" s="92">
        <v>40</v>
      </c>
      <c r="L158" s="92"/>
      <c r="M158" s="91">
        <v>60</v>
      </c>
      <c r="N158" s="91">
        <v>70</v>
      </c>
      <c r="O158" s="91">
        <v>80</v>
      </c>
      <c r="P158" s="91">
        <v>90</v>
      </c>
      <c r="Q158" s="91">
        <v>99</v>
      </c>
      <c r="R158" s="168"/>
      <c r="S158" s="170"/>
    </row>
    <row r="159" spans="2:19" ht="13.5" customHeight="1">
      <c r="B159" s="371"/>
      <c r="C159" s="372"/>
      <c r="D159" s="361"/>
      <c r="E159" s="168"/>
      <c r="F159" s="40">
        <v>4</v>
      </c>
      <c r="G159" s="92"/>
      <c r="H159" s="92"/>
      <c r="I159" s="92">
        <v>20</v>
      </c>
      <c r="J159" s="92">
        <v>30</v>
      </c>
      <c r="K159" s="92">
        <v>40</v>
      </c>
      <c r="L159" s="92"/>
      <c r="M159" s="91">
        <v>60</v>
      </c>
      <c r="N159" s="91">
        <v>70</v>
      </c>
      <c r="O159" s="91">
        <v>80</v>
      </c>
      <c r="P159" s="91">
        <v>90</v>
      </c>
      <c r="Q159" s="91">
        <v>99</v>
      </c>
      <c r="R159" s="168"/>
      <c r="S159" s="170"/>
    </row>
    <row r="160" spans="2:19" ht="13.5" customHeight="1">
      <c r="B160" s="371"/>
      <c r="C160" s="372"/>
      <c r="D160" s="361"/>
      <c r="E160" s="168"/>
      <c r="F160" s="40">
        <v>3</v>
      </c>
      <c r="G160" s="92"/>
      <c r="H160" s="92">
        <v>10</v>
      </c>
      <c r="I160" s="92">
        <v>20</v>
      </c>
      <c r="J160" s="92">
        <v>30</v>
      </c>
      <c r="K160" s="92"/>
      <c r="L160" s="92"/>
      <c r="M160" s="91">
        <v>60</v>
      </c>
      <c r="N160" s="91">
        <v>70</v>
      </c>
      <c r="O160" s="91">
        <v>80</v>
      </c>
      <c r="P160" s="91">
        <v>90</v>
      </c>
      <c r="Q160" s="90"/>
      <c r="R160" s="168"/>
      <c r="S160" s="170"/>
    </row>
    <row r="161" spans="2:19" ht="13.5" customHeight="1">
      <c r="B161" s="371"/>
      <c r="C161" s="372"/>
      <c r="D161" s="361"/>
      <c r="E161" s="168"/>
      <c r="F161" s="40">
        <v>2</v>
      </c>
      <c r="G161" s="92">
        <v>1</v>
      </c>
      <c r="H161" s="92">
        <v>10</v>
      </c>
      <c r="I161" s="92">
        <v>20</v>
      </c>
      <c r="J161" s="92">
        <v>30</v>
      </c>
      <c r="K161" s="92"/>
      <c r="L161" s="92"/>
      <c r="M161" s="90"/>
      <c r="N161" s="90"/>
      <c r="O161" s="90"/>
      <c r="P161" s="90"/>
      <c r="Q161" s="90"/>
      <c r="R161" s="168"/>
      <c r="S161" s="170"/>
    </row>
    <row r="162" spans="2:19" ht="13.5" customHeight="1">
      <c r="B162" s="371"/>
      <c r="C162" s="372"/>
      <c r="D162" s="361"/>
      <c r="E162" s="168"/>
      <c r="F162" s="40">
        <v>1</v>
      </c>
      <c r="G162" s="26">
        <v>1</v>
      </c>
      <c r="H162" s="26">
        <v>10</v>
      </c>
      <c r="I162" s="26">
        <v>20</v>
      </c>
      <c r="J162" s="26"/>
      <c r="K162" s="26"/>
      <c r="L162" s="26"/>
      <c r="M162" s="90"/>
      <c r="N162" s="90"/>
      <c r="O162" s="90"/>
      <c r="P162" s="90"/>
      <c r="Q162" s="90"/>
      <c r="R162" s="168"/>
      <c r="S162" s="170"/>
    </row>
    <row r="163" spans="2:19" ht="16.5" customHeight="1">
      <c r="B163" s="371"/>
      <c r="C163" s="372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57"/>
      <c r="P163" s="357"/>
      <c r="Q163" s="357"/>
      <c r="R163" s="357"/>
      <c r="S163" s="358"/>
    </row>
    <row r="164" spans="2:19" ht="17.25" customHeight="1" thickBot="1">
      <c r="B164" s="373"/>
      <c r="C164" s="374"/>
      <c r="D164" s="27" t="s">
        <v>828</v>
      </c>
      <c r="E164" s="27" t="s">
        <v>888</v>
      </c>
      <c r="F164" s="27" t="s">
        <v>889</v>
      </c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8"/>
    </row>
    <row r="165" spans="2:19" ht="14.25" thickTop="1"/>
  </sheetData>
  <mergeCells count="136">
    <mergeCell ref="B24:C57"/>
    <mergeCell ref="B58:C91"/>
    <mergeCell ref="B92:C142"/>
    <mergeCell ref="B143:C164"/>
    <mergeCell ref="R24:S25"/>
    <mergeCell ref="R26:S40"/>
    <mergeCell ref="D41:S41"/>
    <mergeCell ref="R42:S56"/>
    <mergeCell ref="R58:S72"/>
    <mergeCell ref="D57:S57"/>
    <mergeCell ref="G24:Q24"/>
    <mergeCell ref="E153:E162"/>
    <mergeCell ref="F24:F25"/>
    <mergeCell ref="E24:E25"/>
    <mergeCell ref="D24:D25"/>
    <mergeCell ref="D73:S73"/>
    <mergeCell ref="D79:S79"/>
    <mergeCell ref="D85:S85"/>
    <mergeCell ref="D91:S91"/>
    <mergeCell ref="D97:S97"/>
    <mergeCell ref="D99:S99"/>
    <mergeCell ref="D105:S105"/>
    <mergeCell ref="D111:S111"/>
    <mergeCell ref="D117:S117"/>
    <mergeCell ref="P6:S6"/>
    <mergeCell ref="D17:S17"/>
    <mergeCell ref="D20:S20"/>
    <mergeCell ref="B13:S13"/>
    <mergeCell ref="B23:S23"/>
    <mergeCell ref="D21:E22"/>
    <mergeCell ref="D18:E19"/>
    <mergeCell ref="D15:E16"/>
    <mergeCell ref="D14:E14"/>
    <mergeCell ref="F14:S14"/>
    <mergeCell ref="B14:C22"/>
    <mergeCell ref="P7:S7"/>
    <mergeCell ref="P8:S8"/>
    <mergeCell ref="P9:S10"/>
    <mergeCell ref="P11:S12"/>
    <mergeCell ref="P21:Q22"/>
    <mergeCell ref="P18:Q19"/>
    <mergeCell ref="P15:Q16"/>
    <mergeCell ref="R15:S16"/>
    <mergeCell ref="R18:S19"/>
    <mergeCell ref="R21:S22"/>
    <mergeCell ref="L21:M22"/>
    <mergeCell ref="L18:M19"/>
    <mergeCell ref="L15:M16"/>
    <mergeCell ref="B6:C12"/>
    <mergeCell ref="F15:G16"/>
    <mergeCell ref="F18:G19"/>
    <mergeCell ref="F21:G22"/>
    <mergeCell ref="H21:I22"/>
    <mergeCell ref="H18:I19"/>
    <mergeCell ref="H15:I16"/>
    <mergeCell ref="J15:K16"/>
    <mergeCell ref="J18:K19"/>
    <mergeCell ref="J21:K22"/>
    <mergeCell ref="E9:O10"/>
    <mergeCell ref="E11:O12"/>
    <mergeCell ref="R92:S96"/>
    <mergeCell ref="R98:S98"/>
    <mergeCell ref="R100:S104"/>
    <mergeCell ref="R106:S110"/>
    <mergeCell ref="R112:S116"/>
    <mergeCell ref="N15:O16"/>
    <mergeCell ref="N18:O19"/>
    <mergeCell ref="N21:O22"/>
    <mergeCell ref="D9:D10"/>
    <mergeCell ref="D11:D12"/>
    <mergeCell ref="E142:E151"/>
    <mergeCell ref="R74:S78"/>
    <mergeCell ref="R80:S84"/>
    <mergeCell ref="R86:S90"/>
    <mergeCell ref="R118:S122"/>
    <mergeCell ref="R124:S128"/>
    <mergeCell ref="R130:S134"/>
    <mergeCell ref="R136:S140"/>
    <mergeCell ref="D135:S135"/>
    <mergeCell ref="D141:S141"/>
    <mergeCell ref="G74:L78"/>
    <mergeCell ref="G80:L84"/>
    <mergeCell ref="G112:L116"/>
    <mergeCell ref="G106:L110"/>
    <mergeCell ref="G100:L104"/>
    <mergeCell ref="G98:L98"/>
    <mergeCell ref="G92:L96"/>
    <mergeCell ref="G86:L90"/>
    <mergeCell ref="M74:Q78"/>
    <mergeCell ref="M80:Q84"/>
    <mergeCell ref="M86:Q90"/>
    <mergeCell ref="M92:Q96"/>
    <mergeCell ref="D123:S123"/>
    <mergeCell ref="D129:S129"/>
    <mergeCell ref="D130:D134"/>
    <mergeCell ref="D136:D140"/>
    <mergeCell ref="D26:D40"/>
    <mergeCell ref="D42:D56"/>
    <mergeCell ref="D58:D72"/>
    <mergeCell ref="D74:D78"/>
    <mergeCell ref="D80:D84"/>
    <mergeCell ref="E130:E134"/>
    <mergeCell ref="E136:E140"/>
    <mergeCell ref="E74:E78"/>
    <mergeCell ref="E80:E84"/>
    <mergeCell ref="E86:E90"/>
    <mergeCell ref="E92:E96"/>
    <mergeCell ref="E100:E104"/>
    <mergeCell ref="E106:E110"/>
    <mergeCell ref="E112:E116"/>
    <mergeCell ref="E118:E122"/>
    <mergeCell ref="E124:E128"/>
    <mergeCell ref="R142:S151"/>
    <mergeCell ref="E6:O6"/>
    <mergeCell ref="E26:E40"/>
    <mergeCell ref="E42:E56"/>
    <mergeCell ref="E58:E72"/>
    <mergeCell ref="R153:S162"/>
    <mergeCell ref="D152:S152"/>
    <mergeCell ref="D163:S163"/>
    <mergeCell ref="M25:Q40"/>
    <mergeCell ref="M42:Q56"/>
    <mergeCell ref="M58:Q72"/>
    <mergeCell ref="M98:Q98"/>
    <mergeCell ref="M100:Q104"/>
    <mergeCell ref="M106:Q110"/>
    <mergeCell ref="M112:Q116"/>
    <mergeCell ref="D153:D162"/>
    <mergeCell ref="D106:D110"/>
    <mergeCell ref="D92:D96"/>
    <mergeCell ref="D86:D90"/>
    <mergeCell ref="D100:D104"/>
    <mergeCell ref="D142:D151"/>
    <mergeCell ref="D112:D116"/>
    <mergeCell ref="D118:D122"/>
    <mergeCell ref="D124:D12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K104"/>
  <sheetViews>
    <sheetView workbookViewId="0">
      <selection activeCell="A24" sqref="A24"/>
    </sheetView>
  </sheetViews>
  <sheetFormatPr defaultRowHeight="13.5"/>
  <cols>
    <col min="1" max="1" width="9" style="1"/>
    <col min="2" max="2" width="6.375" style="1" bestFit="1" customWidth="1"/>
    <col min="3" max="3" width="21.375" style="1" customWidth="1"/>
    <col min="4" max="4" width="23.125" style="1" bestFit="1" customWidth="1"/>
    <col min="5" max="6" width="18.125" style="1" bestFit="1" customWidth="1"/>
    <col min="7" max="7" width="20.375" style="1" customWidth="1"/>
    <col min="8" max="8" width="10.875" style="1" customWidth="1"/>
    <col min="9" max="9" width="21" style="1" bestFit="1" customWidth="1"/>
    <col min="10" max="10" width="10.875" style="1" customWidth="1"/>
    <col min="11" max="11" width="11.875" style="1" bestFit="1" customWidth="1"/>
    <col min="12" max="16384" width="9" style="1"/>
  </cols>
  <sheetData>
    <row r="2" spans="2:11" ht="20.25">
      <c r="B2" s="10" t="s">
        <v>185</v>
      </c>
    </row>
    <row r="3" spans="2:11" ht="14.25" thickBot="1"/>
    <row r="4" spans="2:11" ht="27">
      <c r="B4" s="65" t="s">
        <v>71</v>
      </c>
      <c r="C4" s="66" t="s">
        <v>608</v>
      </c>
      <c r="D4" s="67" t="s">
        <v>607</v>
      </c>
      <c r="E4" s="68" t="s">
        <v>181</v>
      </c>
      <c r="F4" s="69" t="s">
        <v>182</v>
      </c>
      <c r="G4" s="70" t="s">
        <v>183</v>
      </c>
      <c r="H4" s="71" t="s">
        <v>660</v>
      </c>
      <c r="I4" s="72" t="s">
        <v>184</v>
      </c>
      <c r="J4" s="73" t="s">
        <v>660</v>
      </c>
      <c r="K4" s="36" t="s">
        <v>661</v>
      </c>
    </row>
    <row r="5" spans="2:11">
      <c r="B5" s="74">
        <v>0</v>
      </c>
      <c r="C5" s="17">
        <f>INT((B5^2)*25)+5</f>
        <v>5</v>
      </c>
      <c r="D5" s="39">
        <f>C5</f>
        <v>5</v>
      </c>
      <c r="E5" s="5">
        <f>C5/5</f>
        <v>1</v>
      </c>
      <c r="F5" s="5">
        <f>D5/5</f>
        <v>1</v>
      </c>
      <c r="G5" s="5" t="str">
        <f>E5*2&amp;"분"</f>
        <v>2분</v>
      </c>
      <c r="H5" s="16" t="str">
        <f>INT(E5*2/60)&amp;"시간"</f>
        <v>0시간</v>
      </c>
      <c r="I5" s="5" t="str">
        <f>INT(F5*2)&amp;"분"</f>
        <v>2분</v>
      </c>
      <c r="J5" s="16" t="str">
        <f>INT(F5*2/60)&amp;"시간"</f>
        <v>0시간</v>
      </c>
      <c r="K5" s="32"/>
    </row>
    <row r="6" spans="2:11">
      <c r="B6" s="74">
        <v>1</v>
      </c>
      <c r="C6" s="17">
        <f t="shared" ref="C6:C69" si="0">INT((B6^2)*25)+5</f>
        <v>30</v>
      </c>
      <c r="D6" s="39">
        <f>C6-C5</f>
        <v>25</v>
      </c>
      <c r="E6" s="5">
        <f t="shared" ref="E6:E69" si="1">C6/5</f>
        <v>6</v>
      </c>
      <c r="F6" s="5">
        <f t="shared" ref="F6:F69" si="2">D6/5</f>
        <v>5</v>
      </c>
      <c r="G6" s="5" t="str">
        <f t="shared" ref="G6:G69" si="3">E6*2&amp;"분"</f>
        <v>12분</v>
      </c>
      <c r="H6" s="16" t="str">
        <f>INT(E6*2/60)&amp;"시간"</f>
        <v>0시간</v>
      </c>
      <c r="I6" s="5" t="str">
        <f t="shared" ref="I6:I69" si="4">INT(F6*2)&amp;"분"</f>
        <v>10분</v>
      </c>
      <c r="J6" s="16" t="str">
        <f>INT(F6*2/60)&amp;"시간"</f>
        <v>0시간</v>
      </c>
      <c r="K6" s="32"/>
    </row>
    <row r="7" spans="2:11">
      <c r="B7" s="74">
        <v>2</v>
      </c>
      <c r="C7" s="17">
        <f t="shared" si="0"/>
        <v>105</v>
      </c>
      <c r="D7" s="39">
        <f t="shared" ref="D7:D70" si="5">C7-C6</f>
        <v>75</v>
      </c>
      <c r="E7" s="5">
        <f t="shared" si="1"/>
        <v>21</v>
      </c>
      <c r="F7" s="5">
        <f t="shared" si="2"/>
        <v>15</v>
      </c>
      <c r="G7" s="5" t="str">
        <f t="shared" si="3"/>
        <v>42분</v>
      </c>
      <c r="H7" s="16" t="str">
        <f t="shared" ref="H7:H70" si="6">INT(E7*2/60)&amp;"시간"</f>
        <v>0시간</v>
      </c>
      <c r="I7" s="5" t="str">
        <f t="shared" si="4"/>
        <v>30분</v>
      </c>
      <c r="J7" s="16" t="str">
        <f t="shared" ref="J7:J70" si="7">INT(F7*2/60)&amp;"시간"</f>
        <v>0시간</v>
      </c>
      <c r="K7" s="32"/>
    </row>
    <row r="8" spans="2:11">
      <c r="B8" s="74">
        <v>3</v>
      </c>
      <c r="C8" s="17">
        <f t="shared" si="0"/>
        <v>230</v>
      </c>
      <c r="D8" s="39">
        <f t="shared" si="5"/>
        <v>125</v>
      </c>
      <c r="E8" s="5">
        <f t="shared" si="1"/>
        <v>46</v>
      </c>
      <c r="F8" s="5">
        <f t="shared" si="2"/>
        <v>25</v>
      </c>
      <c r="G8" s="5" t="str">
        <f t="shared" si="3"/>
        <v>92분</v>
      </c>
      <c r="H8" s="16" t="str">
        <f t="shared" si="6"/>
        <v>1시간</v>
      </c>
      <c r="I8" s="5" t="str">
        <f t="shared" si="4"/>
        <v>50분</v>
      </c>
      <c r="J8" s="16" t="str">
        <f t="shared" si="7"/>
        <v>0시간</v>
      </c>
      <c r="K8" s="32"/>
    </row>
    <row r="9" spans="2:11">
      <c r="B9" s="74">
        <v>4</v>
      </c>
      <c r="C9" s="17">
        <f t="shared" si="0"/>
        <v>405</v>
      </c>
      <c r="D9" s="39">
        <f t="shared" si="5"/>
        <v>175</v>
      </c>
      <c r="E9" s="5">
        <f t="shared" si="1"/>
        <v>81</v>
      </c>
      <c r="F9" s="5">
        <f t="shared" si="2"/>
        <v>35</v>
      </c>
      <c r="G9" s="5" t="str">
        <f t="shared" si="3"/>
        <v>162분</v>
      </c>
      <c r="H9" s="16" t="str">
        <f t="shared" si="6"/>
        <v>2시간</v>
      </c>
      <c r="I9" s="5" t="str">
        <f t="shared" si="4"/>
        <v>70분</v>
      </c>
      <c r="J9" s="16" t="str">
        <f t="shared" si="7"/>
        <v>1시간</v>
      </c>
      <c r="K9" s="32"/>
    </row>
    <row r="10" spans="2:11">
      <c r="B10" s="74">
        <v>5</v>
      </c>
      <c r="C10" s="17">
        <f t="shared" si="0"/>
        <v>630</v>
      </c>
      <c r="D10" s="39">
        <f t="shared" si="5"/>
        <v>225</v>
      </c>
      <c r="E10" s="5">
        <f t="shared" si="1"/>
        <v>126</v>
      </c>
      <c r="F10" s="5">
        <f t="shared" si="2"/>
        <v>45</v>
      </c>
      <c r="G10" s="5" t="str">
        <f t="shared" si="3"/>
        <v>252분</v>
      </c>
      <c r="H10" s="16" t="str">
        <f t="shared" si="6"/>
        <v>4시간</v>
      </c>
      <c r="I10" s="5" t="str">
        <f t="shared" si="4"/>
        <v>90분</v>
      </c>
      <c r="J10" s="16" t="str">
        <f t="shared" si="7"/>
        <v>1시간</v>
      </c>
      <c r="K10" s="32"/>
    </row>
    <row r="11" spans="2:11">
      <c r="B11" s="74">
        <v>6</v>
      </c>
      <c r="C11" s="17">
        <f t="shared" si="0"/>
        <v>905</v>
      </c>
      <c r="D11" s="39">
        <f t="shared" si="5"/>
        <v>275</v>
      </c>
      <c r="E11" s="5">
        <f t="shared" si="1"/>
        <v>181</v>
      </c>
      <c r="F11" s="5">
        <f t="shared" si="2"/>
        <v>55</v>
      </c>
      <c r="G11" s="5" t="str">
        <f t="shared" si="3"/>
        <v>362분</v>
      </c>
      <c r="H11" s="16" t="str">
        <f t="shared" si="6"/>
        <v>6시간</v>
      </c>
      <c r="I11" s="5" t="str">
        <f t="shared" si="4"/>
        <v>110분</v>
      </c>
      <c r="J11" s="16" t="str">
        <f t="shared" si="7"/>
        <v>1시간</v>
      </c>
      <c r="K11" s="32"/>
    </row>
    <row r="12" spans="2:11">
      <c r="B12" s="74">
        <v>7</v>
      </c>
      <c r="C12" s="17">
        <f t="shared" si="0"/>
        <v>1230</v>
      </c>
      <c r="D12" s="39">
        <f t="shared" si="5"/>
        <v>325</v>
      </c>
      <c r="E12" s="5">
        <f t="shared" si="1"/>
        <v>246</v>
      </c>
      <c r="F12" s="5">
        <f t="shared" si="2"/>
        <v>65</v>
      </c>
      <c r="G12" s="5" t="str">
        <f t="shared" si="3"/>
        <v>492분</v>
      </c>
      <c r="H12" s="16" t="str">
        <f t="shared" si="6"/>
        <v>8시간</v>
      </c>
      <c r="I12" s="5" t="str">
        <f t="shared" si="4"/>
        <v>130분</v>
      </c>
      <c r="J12" s="16" t="str">
        <f t="shared" si="7"/>
        <v>2시간</v>
      </c>
      <c r="K12" s="32"/>
    </row>
    <row r="13" spans="2:11">
      <c r="B13" s="74">
        <v>8</v>
      </c>
      <c r="C13" s="17">
        <f t="shared" si="0"/>
        <v>1605</v>
      </c>
      <c r="D13" s="39">
        <f t="shared" si="5"/>
        <v>375</v>
      </c>
      <c r="E13" s="5">
        <f t="shared" si="1"/>
        <v>321</v>
      </c>
      <c r="F13" s="5">
        <f t="shared" si="2"/>
        <v>75</v>
      </c>
      <c r="G13" s="5" t="str">
        <f t="shared" si="3"/>
        <v>642분</v>
      </c>
      <c r="H13" s="16" t="str">
        <f t="shared" si="6"/>
        <v>10시간</v>
      </c>
      <c r="I13" s="5" t="str">
        <f t="shared" si="4"/>
        <v>150분</v>
      </c>
      <c r="J13" s="16" t="str">
        <f t="shared" si="7"/>
        <v>2시간</v>
      </c>
      <c r="K13" s="32"/>
    </row>
    <row r="14" spans="2:11">
      <c r="B14" s="74">
        <v>9</v>
      </c>
      <c r="C14" s="17">
        <f t="shared" si="0"/>
        <v>2030</v>
      </c>
      <c r="D14" s="39">
        <f t="shared" si="5"/>
        <v>425</v>
      </c>
      <c r="E14" s="5">
        <f t="shared" si="1"/>
        <v>406</v>
      </c>
      <c r="F14" s="5">
        <f t="shared" si="2"/>
        <v>85</v>
      </c>
      <c r="G14" s="5" t="str">
        <f t="shared" si="3"/>
        <v>812분</v>
      </c>
      <c r="H14" s="16" t="str">
        <f t="shared" si="6"/>
        <v>13시간</v>
      </c>
      <c r="I14" s="5" t="str">
        <f t="shared" si="4"/>
        <v>170분</v>
      </c>
      <c r="J14" s="16" t="str">
        <f t="shared" si="7"/>
        <v>2시간</v>
      </c>
      <c r="K14" s="32"/>
    </row>
    <row r="15" spans="2:11">
      <c r="B15" s="74">
        <v>10</v>
      </c>
      <c r="C15" s="17">
        <f t="shared" si="0"/>
        <v>2505</v>
      </c>
      <c r="D15" s="39">
        <f t="shared" si="5"/>
        <v>475</v>
      </c>
      <c r="E15" s="5">
        <f t="shared" si="1"/>
        <v>501</v>
      </c>
      <c r="F15" s="5">
        <f t="shared" si="2"/>
        <v>95</v>
      </c>
      <c r="G15" s="5" t="str">
        <f t="shared" si="3"/>
        <v>1002분</v>
      </c>
      <c r="H15" s="16" t="str">
        <f t="shared" si="6"/>
        <v>16시간</v>
      </c>
      <c r="I15" s="5" t="str">
        <f t="shared" si="4"/>
        <v>190분</v>
      </c>
      <c r="J15" s="16" t="str">
        <f t="shared" si="7"/>
        <v>3시간</v>
      </c>
      <c r="K15" s="32"/>
    </row>
    <row r="16" spans="2:11">
      <c r="B16" s="74">
        <v>11</v>
      </c>
      <c r="C16" s="17">
        <f t="shared" si="0"/>
        <v>3030</v>
      </c>
      <c r="D16" s="39">
        <f t="shared" si="5"/>
        <v>525</v>
      </c>
      <c r="E16" s="5">
        <f t="shared" si="1"/>
        <v>606</v>
      </c>
      <c r="F16" s="5">
        <f t="shared" si="2"/>
        <v>105</v>
      </c>
      <c r="G16" s="5" t="str">
        <f t="shared" si="3"/>
        <v>1212분</v>
      </c>
      <c r="H16" s="16" t="str">
        <f t="shared" si="6"/>
        <v>20시간</v>
      </c>
      <c r="I16" s="5" t="str">
        <f t="shared" si="4"/>
        <v>210분</v>
      </c>
      <c r="J16" s="16" t="str">
        <f t="shared" si="7"/>
        <v>3시간</v>
      </c>
      <c r="K16" s="32"/>
    </row>
    <row r="17" spans="2:11">
      <c r="B17" s="74">
        <v>12</v>
      </c>
      <c r="C17" s="17">
        <f t="shared" si="0"/>
        <v>3605</v>
      </c>
      <c r="D17" s="39">
        <f t="shared" si="5"/>
        <v>575</v>
      </c>
      <c r="E17" s="5">
        <f t="shared" si="1"/>
        <v>721</v>
      </c>
      <c r="F17" s="5">
        <f t="shared" si="2"/>
        <v>115</v>
      </c>
      <c r="G17" s="5" t="str">
        <f t="shared" si="3"/>
        <v>1442분</v>
      </c>
      <c r="H17" s="16" t="str">
        <f t="shared" si="6"/>
        <v>24시간</v>
      </c>
      <c r="I17" s="5" t="str">
        <f t="shared" si="4"/>
        <v>230분</v>
      </c>
      <c r="J17" s="16" t="str">
        <f t="shared" si="7"/>
        <v>3시간</v>
      </c>
      <c r="K17" s="32"/>
    </row>
    <row r="18" spans="2:11">
      <c r="B18" s="74">
        <v>13</v>
      </c>
      <c r="C18" s="17">
        <f t="shared" si="0"/>
        <v>4230</v>
      </c>
      <c r="D18" s="39">
        <f t="shared" si="5"/>
        <v>625</v>
      </c>
      <c r="E18" s="5">
        <f t="shared" si="1"/>
        <v>846</v>
      </c>
      <c r="F18" s="5">
        <f t="shared" si="2"/>
        <v>125</v>
      </c>
      <c r="G18" s="5" t="str">
        <f t="shared" si="3"/>
        <v>1692분</v>
      </c>
      <c r="H18" s="16" t="str">
        <f t="shared" si="6"/>
        <v>28시간</v>
      </c>
      <c r="I18" s="5" t="str">
        <f t="shared" si="4"/>
        <v>250분</v>
      </c>
      <c r="J18" s="16" t="str">
        <f t="shared" si="7"/>
        <v>4시간</v>
      </c>
      <c r="K18" s="32"/>
    </row>
    <row r="19" spans="2:11">
      <c r="B19" s="74">
        <v>14</v>
      </c>
      <c r="C19" s="17">
        <f t="shared" si="0"/>
        <v>4905</v>
      </c>
      <c r="D19" s="39">
        <f t="shared" si="5"/>
        <v>675</v>
      </c>
      <c r="E19" s="5">
        <f t="shared" si="1"/>
        <v>981</v>
      </c>
      <c r="F19" s="5">
        <f t="shared" si="2"/>
        <v>135</v>
      </c>
      <c r="G19" s="5" t="str">
        <f t="shared" si="3"/>
        <v>1962분</v>
      </c>
      <c r="H19" s="16" t="str">
        <f t="shared" si="6"/>
        <v>32시간</v>
      </c>
      <c r="I19" s="5" t="str">
        <f t="shared" si="4"/>
        <v>270분</v>
      </c>
      <c r="J19" s="16" t="str">
        <f t="shared" si="7"/>
        <v>4시간</v>
      </c>
      <c r="K19" s="32"/>
    </row>
    <row r="20" spans="2:11">
      <c r="B20" s="74">
        <v>15</v>
      </c>
      <c r="C20" s="17">
        <f t="shared" si="0"/>
        <v>5630</v>
      </c>
      <c r="D20" s="39">
        <f t="shared" si="5"/>
        <v>725</v>
      </c>
      <c r="E20" s="5">
        <f t="shared" si="1"/>
        <v>1126</v>
      </c>
      <c r="F20" s="5">
        <f t="shared" si="2"/>
        <v>145</v>
      </c>
      <c r="G20" s="5" t="str">
        <f t="shared" si="3"/>
        <v>2252분</v>
      </c>
      <c r="H20" s="16" t="str">
        <f t="shared" si="6"/>
        <v>37시간</v>
      </c>
      <c r="I20" s="5" t="str">
        <f t="shared" si="4"/>
        <v>290분</v>
      </c>
      <c r="J20" s="16" t="str">
        <f t="shared" si="7"/>
        <v>4시간</v>
      </c>
      <c r="K20" s="32"/>
    </row>
    <row r="21" spans="2:11">
      <c r="B21" s="74">
        <v>16</v>
      </c>
      <c r="C21" s="17">
        <f t="shared" si="0"/>
        <v>6405</v>
      </c>
      <c r="D21" s="39">
        <f t="shared" si="5"/>
        <v>775</v>
      </c>
      <c r="E21" s="5">
        <f t="shared" si="1"/>
        <v>1281</v>
      </c>
      <c r="F21" s="5">
        <f t="shared" si="2"/>
        <v>155</v>
      </c>
      <c r="G21" s="5" t="str">
        <f t="shared" si="3"/>
        <v>2562분</v>
      </c>
      <c r="H21" s="16" t="str">
        <f t="shared" si="6"/>
        <v>42시간</v>
      </c>
      <c r="I21" s="5" t="str">
        <f t="shared" si="4"/>
        <v>310분</v>
      </c>
      <c r="J21" s="16" t="str">
        <f t="shared" si="7"/>
        <v>5시간</v>
      </c>
      <c r="K21" s="32"/>
    </row>
    <row r="22" spans="2:11">
      <c r="B22" s="74">
        <v>17</v>
      </c>
      <c r="C22" s="17">
        <f t="shared" si="0"/>
        <v>7230</v>
      </c>
      <c r="D22" s="39">
        <f t="shared" si="5"/>
        <v>825</v>
      </c>
      <c r="E22" s="5">
        <f t="shared" si="1"/>
        <v>1446</v>
      </c>
      <c r="F22" s="5">
        <f t="shared" si="2"/>
        <v>165</v>
      </c>
      <c r="G22" s="5" t="str">
        <f t="shared" si="3"/>
        <v>2892분</v>
      </c>
      <c r="H22" s="16" t="str">
        <f t="shared" si="6"/>
        <v>48시간</v>
      </c>
      <c r="I22" s="5" t="str">
        <f t="shared" si="4"/>
        <v>330분</v>
      </c>
      <c r="J22" s="16" t="str">
        <f t="shared" si="7"/>
        <v>5시간</v>
      </c>
      <c r="K22" s="32"/>
    </row>
    <row r="23" spans="2:11">
      <c r="B23" s="74">
        <v>18</v>
      </c>
      <c r="C23" s="17">
        <f t="shared" si="0"/>
        <v>8105</v>
      </c>
      <c r="D23" s="39">
        <f t="shared" si="5"/>
        <v>875</v>
      </c>
      <c r="E23" s="5">
        <f t="shared" si="1"/>
        <v>1621</v>
      </c>
      <c r="F23" s="5">
        <f t="shared" si="2"/>
        <v>175</v>
      </c>
      <c r="G23" s="5" t="str">
        <f t="shared" si="3"/>
        <v>3242분</v>
      </c>
      <c r="H23" s="16" t="str">
        <f t="shared" si="6"/>
        <v>54시간</v>
      </c>
      <c r="I23" s="5" t="str">
        <f t="shared" si="4"/>
        <v>350분</v>
      </c>
      <c r="J23" s="16" t="str">
        <f t="shared" si="7"/>
        <v>5시간</v>
      </c>
      <c r="K23" s="32"/>
    </row>
    <row r="24" spans="2:11">
      <c r="B24" s="74">
        <v>19</v>
      </c>
      <c r="C24" s="17">
        <f t="shared" si="0"/>
        <v>9030</v>
      </c>
      <c r="D24" s="39">
        <f t="shared" si="5"/>
        <v>925</v>
      </c>
      <c r="E24" s="5">
        <f t="shared" si="1"/>
        <v>1806</v>
      </c>
      <c r="F24" s="5">
        <f t="shared" si="2"/>
        <v>185</v>
      </c>
      <c r="G24" s="5" t="str">
        <f t="shared" si="3"/>
        <v>3612분</v>
      </c>
      <c r="H24" s="16" t="str">
        <f t="shared" si="6"/>
        <v>60시간</v>
      </c>
      <c r="I24" s="5" t="str">
        <f t="shared" si="4"/>
        <v>370분</v>
      </c>
      <c r="J24" s="16" t="str">
        <f t="shared" si="7"/>
        <v>6시간</v>
      </c>
      <c r="K24" s="32"/>
    </row>
    <row r="25" spans="2:11">
      <c r="B25" s="74">
        <v>20</v>
      </c>
      <c r="C25" s="17">
        <f t="shared" si="0"/>
        <v>10005</v>
      </c>
      <c r="D25" s="39">
        <f t="shared" si="5"/>
        <v>975</v>
      </c>
      <c r="E25" s="5">
        <f t="shared" si="1"/>
        <v>2001</v>
      </c>
      <c r="F25" s="5">
        <f t="shared" si="2"/>
        <v>195</v>
      </c>
      <c r="G25" s="5" t="str">
        <f t="shared" si="3"/>
        <v>4002분</v>
      </c>
      <c r="H25" s="16" t="str">
        <f t="shared" si="6"/>
        <v>66시간</v>
      </c>
      <c r="I25" s="5" t="str">
        <f t="shared" si="4"/>
        <v>390분</v>
      </c>
      <c r="J25" s="16" t="str">
        <f t="shared" si="7"/>
        <v>6시간</v>
      </c>
      <c r="K25" s="32"/>
    </row>
    <row r="26" spans="2:11">
      <c r="B26" s="74">
        <v>21</v>
      </c>
      <c r="C26" s="17">
        <f t="shared" si="0"/>
        <v>11030</v>
      </c>
      <c r="D26" s="39">
        <f t="shared" si="5"/>
        <v>1025</v>
      </c>
      <c r="E26" s="5">
        <f t="shared" si="1"/>
        <v>2206</v>
      </c>
      <c r="F26" s="5">
        <f t="shared" si="2"/>
        <v>205</v>
      </c>
      <c r="G26" s="5" t="str">
        <f t="shared" si="3"/>
        <v>4412분</v>
      </c>
      <c r="H26" s="16" t="str">
        <f t="shared" si="6"/>
        <v>73시간</v>
      </c>
      <c r="I26" s="5" t="str">
        <f t="shared" si="4"/>
        <v>410분</v>
      </c>
      <c r="J26" s="16" t="str">
        <f t="shared" si="7"/>
        <v>6시간</v>
      </c>
      <c r="K26" s="32"/>
    </row>
    <row r="27" spans="2:11">
      <c r="B27" s="74">
        <v>22</v>
      </c>
      <c r="C27" s="17">
        <f t="shared" si="0"/>
        <v>12105</v>
      </c>
      <c r="D27" s="39">
        <f t="shared" si="5"/>
        <v>1075</v>
      </c>
      <c r="E27" s="5">
        <f t="shared" si="1"/>
        <v>2421</v>
      </c>
      <c r="F27" s="5">
        <f t="shared" si="2"/>
        <v>215</v>
      </c>
      <c r="G27" s="5" t="str">
        <f t="shared" si="3"/>
        <v>4842분</v>
      </c>
      <c r="H27" s="16" t="str">
        <f t="shared" si="6"/>
        <v>80시간</v>
      </c>
      <c r="I27" s="5" t="str">
        <f t="shared" si="4"/>
        <v>430분</v>
      </c>
      <c r="J27" s="16" t="str">
        <f t="shared" si="7"/>
        <v>7시간</v>
      </c>
      <c r="K27" s="32"/>
    </row>
    <row r="28" spans="2:11">
      <c r="B28" s="74">
        <v>23</v>
      </c>
      <c r="C28" s="17">
        <f t="shared" si="0"/>
        <v>13230</v>
      </c>
      <c r="D28" s="39">
        <f t="shared" si="5"/>
        <v>1125</v>
      </c>
      <c r="E28" s="5">
        <f t="shared" si="1"/>
        <v>2646</v>
      </c>
      <c r="F28" s="5">
        <f t="shared" si="2"/>
        <v>225</v>
      </c>
      <c r="G28" s="5" t="str">
        <f t="shared" si="3"/>
        <v>5292분</v>
      </c>
      <c r="H28" s="16" t="str">
        <f t="shared" si="6"/>
        <v>88시간</v>
      </c>
      <c r="I28" s="5" t="str">
        <f t="shared" si="4"/>
        <v>450분</v>
      </c>
      <c r="J28" s="16" t="str">
        <f t="shared" si="7"/>
        <v>7시간</v>
      </c>
      <c r="K28" s="32"/>
    </row>
    <row r="29" spans="2:11">
      <c r="B29" s="74">
        <v>24</v>
      </c>
      <c r="C29" s="17">
        <f t="shared" si="0"/>
        <v>14405</v>
      </c>
      <c r="D29" s="39">
        <f t="shared" si="5"/>
        <v>1175</v>
      </c>
      <c r="E29" s="5">
        <f t="shared" si="1"/>
        <v>2881</v>
      </c>
      <c r="F29" s="5">
        <f t="shared" si="2"/>
        <v>235</v>
      </c>
      <c r="G29" s="5" t="str">
        <f t="shared" si="3"/>
        <v>5762분</v>
      </c>
      <c r="H29" s="16" t="str">
        <f t="shared" si="6"/>
        <v>96시간</v>
      </c>
      <c r="I29" s="5" t="str">
        <f t="shared" si="4"/>
        <v>470분</v>
      </c>
      <c r="J29" s="16" t="str">
        <f t="shared" si="7"/>
        <v>7시간</v>
      </c>
      <c r="K29" s="32"/>
    </row>
    <row r="30" spans="2:11">
      <c r="B30" s="74">
        <v>25</v>
      </c>
      <c r="C30" s="17">
        <f t="shared" si="0"/>
        <v>15630</v>
      </c>
      <c r="D30" s="39">
        <f t="shared" si="5"/>
        <v>1225</v>
      </c>
      <c r="E30" s="5">
        <f t="shared" si="1"/>
        <v>3126</v>
      </c>
      <c r="F30" s="5">
        <f t="shared" si="2"/>
        <v>245</v>
      </c>
      <c r="G30" s="5" t="str">
        <f t="shared" si="3"/>
        <v>6252분</v>
      </c>
      <c r="H30" s="16" t="str">
        <f t="shared" si="6"/>
        <v>104시간</v>
      </c>
      <c r="I30" s="5" t="str">
        <f t="shared" si="4"/>
        <v>490분</v>
      </c>
      <c r="J30" s="16" t="str">
        <f t="shared" si="7"/>
        <v>8시간</v>
      </c>
      <c r="K30" s="32"/>
    </row>
    <row r="31" spans="2:11">
      <c r="B31" s="74">
        <v>26</v>
      </c>
      <c r="C31" s="17">
        <f t="shared" si="0"/>
        <v>16905</v>
      </c>
      <c r="D31" s="39">
        <f t="shared" si="5"/>
        <v>1275</v>
      </c>
      <c r="E31" s="5">
        <f t="shared" si="1"/>
        <v>3381</v>
      </c>
      <c r="F31" s="5">
        <f t="shared" si="2"/>
        <v>255</v>
      </c>
      <c r="G31" s="5" t="str">
        <f t="shared" si="3"/>
        <v>6762분</v>
      </c>
      <c r="H31" s="16" t="str">
        <f t="shared" si="6"/>
        <v>112시간</v>
      </c>
      <c r="I31" s="5" t="str">
        <f t="shared" si="4"/>
        <v>510분</v>
      </c>
      <c r="J31" s="16" t="str">
        <f t="shared" si="7"/>
        <v>8시간</v>
      </c>
      <c r="K31" s="32"/>
    </row>
    <row r="32" spans="2:11">
      <c r="B32" s="74">
        <v>27</v>
      </c>
      <c r="C32" s="17">
        <f t="shared" si="0"/>
        <v>18230</v>
      </c>
      <c r="D32" s="39">
        <f t="shared" si="5"/>
        <v>1325</v>
      </c>
      <c r="E32" s="5">
        <f t="shared" si="1"/>
        <v>3646</v>
      </c>
      <c r="F32" s="5">
        <f t="shared" si="2"/>
        <v>265</v>
      </c>
      <c r="G32" s="5" t="str">
        <f t="shared" si="3"/>
        <v>7292분</v>
      </c>
      <c r="H32" s="16" t="str">
        <f t="shared" si="6"/>
        <v>121시간</v>
      </c>
      <c r="I32" s="5" t="str">
        <f t="shared" si="4"/>
        <v>530분</v>
      </c>
      <c r="J32" s="16" t="str">
        <f t="shared" si="7"/>
        <v>8시간</v>
      </c>
      <c r="K32" s="32"/>
    </row>
    <row r="33" spans="2:11">
      <c r="B33" s="74">
        <v>28</v>
      </c>
      <c r="C33" s="17">
        <f t="shared" si="0"/>
        <v>19605</v>
      </c>
      <c r="D33" s="39">
        <f t="shared" si="5"/>
        <v>1375</v>
      </c>
      <c r="E33" s="5">
        <f t="shared" si="1"/>
        <v>3921</v>
      </c>
      <c r="F33" s="5">
        <f t="shared" si="2"/>
        <v>275</v>
      </c>
      <c r="G33" s="5" t="str">
        <f t="shared" si="3"/>
        <v>7842분</v>
      </c>
      <c r="H33" s="16" t="str">
        <f t="shared" si="6"/>
        <v>130시간</v>
      </c>
      <c r="I33" s="5" t="str">
        <f t="shared" si="4"/>
        <v>550분</v>
      </c>
      <c r="J33" s="16" t="str">
        <f t="shared" si="7"/>
        <v>9시간</v>
      </c>
      <c r="K33" s="32"/>
    </row>
    <row r="34" spans="2:11">
      <c r="B34" s="74">
        <v>29</v>
      </c>
      <c r="C34" s="17">
        <f t="shared" si="0"/>
        <v>21030</v>
      </c>
      <c r="D34" s="39">
        <f t="shared" si="5"/>
        <v>1425</v>
      </c>
      <c r="E34" s="5">
        <f t="shared" si="1"/>
        <v>4206</v>
      </c>
      <c r="F34" s="5">
        <f t="shared" si="2"/>
        <v>285</v>
      </c>
      <c r="G34" s="5" t="str">
        <f t="shared" si="3"/>
        <v>8412분</v>
      </c>
      <c r="H34" s="16" t="str">
        <f t="shared" si="6"/>
        <v>140시간</v>
      </c>
      <c r="I34" s="5" t="str">
        <f t="shared" si="4"/>
        <v>570분</v>
      </c>
      <c r="J34" s="16" t="str">
        <f t="shared" si="7"/>
        <v>9시간</v>
      </c>
      <c r="K34" s="32"/>
    </row>
    <row r="35" spans="2:11">
      <c r="B35" s="74">
        <v>30</v>
      </c>
      <c r="C35" s="17">
        <f t="shared" si="0"/>
        <v>22505</v>
      </c>
      <c r="D35" s="39">
        <f t="shared" si="5"/>
        <v>1475</v>
      </c>
      <c r="E35" s="5">
        <f t="shared" si="1"/>
        <v>4501</v>
      </c>
      <c r="F35" s="5">
        <f t="shared" si="2"/>
        <v>295</v>
      </c>
      <c r="G35" s="5" t="str">
        <f t="shared" si="3"/>
        <v>9002분</v>
      </c>
      <c r="H35" s="16" t="str">
        <f t="shared" si="6"/>
        <v>150시간</v>
      </c>
      <c r="I35" s="5" t="str">
        <f t="shared" si="4"/>
        <v>590분</v>
      </c>
      <c r="J35" s="16" t="str">
        <f t="shared" si="7"/>
        <v>9시간</v>
      </c>
      <c r="K35" s="32"/>
    </row>
    <row r="36" spans="2:11">
      <c r="B36" s="74">
        <v>31</v>
      </c>
      <c r="C36" s="17">
        <f t="shared" si="0"/>
        <v>24030</v>
      </c>
      <c r="D36" s="39">
        <f t="shared" si="5"/>
        <v>1525</v>
      </c>
      <c r="E36" s="5">
        <f t="shared" si="1"/>
        <v>4806</v>
      </c>
      <c r="F36" s="5">
        <f t="shared" si="2"/>
        <v>305</v>
      </c>
      <c r="G36" s="5" t="str">
        <f t="shared" si="3"/>
        <v>9612분</v>
      </c>
      <c r="H36" s="16" t="str">
        <f t="shared" si="6"/>
        <v>160시간</v>
      </c>
      <c r="I36" s="5" t="str">
        <f t="shared" si="4"/>
        <v>610분</v>
      </c>
      <c r="J36" s="16" t="str">
        <f t="shared" si="7"/>
        <v>10시간</v>
      </c>
      <c r="K36" s="32"/>
    </row>
    <row r="37" spans="2:11">
      <c r="B37" s="74">
        <v>32</v>
      </c>
      <c r="C37" s="17">
        <f t="shared" si="0"/>
        <v>25605</v>
      </c>
      <c r="D37" s="39">
        <f t="shared" si="5"/>
        <v>1575</v>
      </c>
      <c r="E37" s="5">
        <f t="shared" si="1"/>
        <v>5121</v>
      </c>
      <c r="F37" s="5">
        <f t="shared" si="2"/>
        <v>315</v>
      </c>
      <c r="G37" s="5" t="str">
        <f t="shared" si="3"/>
        <v>10242분</v>
      </c>
      <c r="H37" s="16" t="str">
        <f t="shared" si="6"/>
        <v>170시간</v>
      </c>
      <c r="I37" s="5" t="str">
        <f t="shared" si="4"/>
        <v>630분</v>
      </c>
      <c r="J37" s="16" t="str">
        <f t="shared" si="7"/>
        <v>10시간</v>
      </c>
      <c r="K37" s="32"/>
    </row>
    <row r="38" spans="2:11">
      <c r="B38" s="74">
        <v>33</v>
      </c>
      <c r="C38" s="17">
        <f t="shared" si="0"/>
        <v>27230</v>
      </c>
      <c r="D38" s="39">
        <f t="shared" si="5"/>
        <v>1625</v>
      </c>
      <c r="E38" s="5">
        <f t="shared" si="1"/>
        <v>5446</v>
      </c>
      <c r="F38" s="5">
        <f t="shared" si="2"/>
        <v>325</v>
      </c>
      <c r="G38" s="5" t="str">
        <f t="shared" si="3"/>
        <v>10892분</v>
      </c>
      <c r="H38" s="16" t="str">
        <f t="shared" si="6"/>
        <v>181시간</v>
      </c>
      <c r="I38" s="5" t="str">
        <f t="shared" si="4"/>
        <v>650분</v>
      </c>
      <c r="J38" s="16" t="str">
        <f t="shared" si="7"/>
        <v>10시간</v>
      </c>
      <c r="K38" s="32"/>
    </row>
    <row r="39" spans="2:11">
      <c r="B39" s="74">
        <v>34</v>
      </c>
      <c r="C39" s="17">
        <f t="shared" si="0"/>
        <v>28905</v>
      </c>
      <c r="D39" s="39">
        <f t="shared" si="5"/>
        <v>1675</v>
      </c>
      <c r="E39" s="5">
        <f t="shared" si="1"/>
        <v>5781</v>
      </c>
      <c r="F39" s="5">
        <f t="shared" si="2"/>
        <v>335</v>
      </c>
      <c r="G39" s="5" t="str">
        <f t="shared" si="3"/>
        <v>11562분</v>
      </c>
      <c r="H39" s="16" t="str">
        <f t="shared" si="6"/>
        <v>192시간</v>
      </c>
      <c r="I39" s="5" t="str">
        <f t="shared" si="4"/>
        <v>670분</v>
      </c>
      <c r="J39" s="16" t="str">
        <f t="shared" si="7"/>
        <v>11시간</v>
      </c>
      <c r="K39" s="32"/>
    </row>
    <row r="40" spans="2:11">
      <c r="B40" s="74">
        <v>35</v>
      </c>
      <c r="C40" s="17">
        <f t="shared" si="0"/>
        <v>30630</v>
      </c>
      <c r="D40" s="39">
        <f t="shared" si="5"/>
        <v>1725</v>
      </c>
      <c r="E40" s="5">
        <f t="shared" si="1"/>
        <v>6126</v>
      </c>
      <c r="F40" s="5">
        <f t="shared" si="2"/>
        <v>345</v>
      </c>
      <c r="G40" s="5" t="str">
        <f t="shared" si="3"/>
        <v>12252분</v>
      </c>
      <c r="H40" s="16" t="str">
        <f t="shared" si="6"/>
        <v>204시간</v>
      </c>
      <c r="I40" s="5" t="str">
        <f t="shared" si="4"/>
        <v>690분</v>
      </c>
      <c r="J40" s="16" t="str">
        <f t="shared" si="7"/>
        <v>11시간</v>
      </c>
      <c r="K40" s="32"/>
    </row>
    <row r="41" spans="2:11">
      <c r="B41" s="74">
        <v>36</v>
      </c>
      <c r="C41" s="17">
        <f t="shared" si="0"/>
        <v>32405</v>
      </c>
      <c r="D41" s="39">
        <f t="shared" si="5"/>
        <v>1775</v>
      </c>
      <c r="E41" s="5">
        <f t="shared" si="1"/>
        <v>6481</v>
      </c>
      <c r="F41" s="5">
        <f t="shared" si="2"/>
        <v>355</v>
      </c>
      <c r="G41" s="5" t="str">
        <f t="shared" si="3"/>
        <v>12962분</v>
      </c>
      <c r="H41" s="16" t="str">
        <f t="shared" si="6"/>
        <v>216시간</v>
      </c>
      <c r="I41" s="5" t="str">
        <f t="shared" si="4"/>
        <v>710분</v>
      </c>
      <c r="J41" s="16" t="str">
        <f t="shared" si="7"/>
        <v>11시간</v>
      </c>
      <c r="K41" s="32"/>
    </row>
    <row r="42" spans="2:11">
      <c r="B42" s="74">
        <v>37</v>
      </c>
      <c r="C42" s="17">
        <f t="shared" si="0"/>
        <v>34230</v>
      </c>
      <c r="D42" s="39">
        <f t="shared" si="5"/>
        <v>1825</v>
      </c>
      <c r="E42" s="5">
        <f t="shared" si="1"/>
        <v>6846</v>
      </c>
      <c r="F42" s="5">
        <f t="shared" si="2"/>
        <v>365</v>
      </c>
      <c r="G42" s="5" t="str">
        <f t="shared" si="3"/>
        <v>13692분</v>
      </c>
      <c r="H42" s="16" t="str">
        <f t="shared" si="6"/>
        <v>228시간</v>
      </c>
      <c r="I42" s="5" t="str">
        <f t="shared" si="4"/>
        <v>730분</v>
      </c>
      <c r="J42" s="16" t="str">
        <f t="shared" si="7"/>
        <v>12시간</v>
      </c>
      <c r="K42" s="32"/>
    </row>
    <row r="43" spans="2:11">
      <c r="B43" s="74">
        <v>38</v>
      </c>
      <c r="C43" s="17">
        <f t="shared" si="0"/>
        <v>36105</v>
      </c>
      <c r="D43" s="39">
        <f t="shared" si="5"/>
        <v>1875</v>
      </c>
      <c r="E43" s="5">
        <f t="shared" si="1"/>
        <v>7221</v>
      </c>
      <c r="F43" s="5">
        <f t="shared" si="2"/>
        <v>375</v>
      </c>
      <c r="G43" s="5" t="str">
        <f t="shared" si="3"/>
        <v>14442분</v>
      </c>
      <c r="H43" s="16" t="str">
        <f t="shared" si="6"/>
        <v>240시간</v>
      </c>
      <c r="I43" s="5" t="str">
        <f t="shared" si="4"/>
        <v>750분</v>
      </c>
      <c r="J43" s="16" t="str">
        <f t="shared" si="7"/>
        <v>12시간</v>
      </c>
      <c r="K43" s="32"/>
    </row>
    <row r="44" spans="2:11">
      <c r="B44" s="74">
        <v>39</v>
      </c>
      <c r="C44" s="17">
        <f t="shared" si="0"/>
        <v>38030</v>
      </c>
      <c r="D44" s="39">
        <f t="shared" si="5"/>
        <v>1925</v>
      </c>
      <c r="E44" s="5">
        <f t="shared" si="1"/>
        <v>7606</v>
      </c>
      <c r="F44" s="5">
        <f t="shared" si="2"/>
        <v>385</v>
      </c>
      <c r="G44" s="5" t="str">
        <f t="shared" si="3"/>
        <v>15212분</v>
      </c>
      <c r="H44" s="16" t="str">
        <f t="shared" si="6"/>
        <v>253시간</v>
      </c>
      <c r="I44" s="5" t="str">
        <f t="shared" si="4"/>
        <v>770분</v>
      </c>
      <c r="J44" s="16" t="str">
        <f t="shared" si="7"/>
        <v>12시간</v>
      </c>
      <c r="K44" s="32"/>
    </row>
    <row r="45" spans="2:11">
      <c r="B45" s="74">
        <v>40</v>
      </c>
      <c r="C45" s="17">
        <f t="shared" si="0"/>
        <v>40005</v>
      </c>
      <c r="D45" s="39">
        <f t="shared" si="5"/>
        <v>1975</v>
      </c>
      <c r="E45" s="5">
        <f t="shared" si="1"/>
        <v>8001</v>
      </c>
      <c r="F45" s="5">
        <f t="shared" si="2"/>
        <v>395</v>
      </c>
      <c r="G45" s="5" t="str">
        <f t="shared" si="3"/>
        <v>16002분</v>
      </c>
      <c r="H45" s="16" t="str">
        <f t="shared" si="6"/>
        <v>266시간</v>
      </c>
      <c r="I45" s="5" t="str">
        <f t="shared" si="4"/>
        <v>790분</v>
      </c>
      <c r="J45" s="16" t="str">
        <f t="shared" si="7"/>
        <v>13시간</v>
      </c>
      <c r="K45" s="32"/>
    </row>
    <row r="46" spans="2:11">
      <c r="B46" s="74">
        <v>41</v>
      </c>
      <c r="C46" s="17">
        <f t="shared" si="0"/>
        <v>42030</v>
      </c>
      <c r="D46" s="39">
        <f t="shared" si="5"/>
        <v>2025</v>
      </c>
      <c r="E46" s="5">
        <f t="shared" si="1"/>
        <v>8406</v>
      </c>
      <c r="F46" s="5">
        <f t="shared" si="2"/>
        <v>405</v>
      </c>
      <c r="G46" s="5" t="str">
        <f t="shared" si="3"/>
        <v>16812분</v>
      </c>
      <c r="H46" s="16" t="str">
        <f t="shared" si="6"/>
        <v>280시간</v>
      </c>
      <c r="I46" s="5" t="str">
        <f t="shared" si="4"/>
        <v>810분</v>
      </c>
      <c r="J46" s="16" t="str">
        <f t="shared" si="7"/>
        <v>13시간</v>
      </c>
      <c r="K46" s="32"/>
    </row>
    <row r="47" spans="2:11">
      <c r="B47" s="74">
        <v>42</v>
      </c>
      <c r="C47" s="17">
        <f t="shared" si="0"/>
        <v>44105</v>
      </c>
      <c r="D47" s="39">
        <f t="shared" si="5"/>
        <v>2075</v>
      </c>
      <c r="E47" s="5">
        <f t="shared" si="1"/>
        <v>8821</v>
      </c>
      <c r="F47" s="5">
        <f t="shared" si="2"/>
        <v>415</v>
      </c>
      <c r="G47" s="5" t="str">
        <f t="shared" si="3"/>
        <v>17642분</v>
      </c>
      <c r="H47" s="16" t="str">
        <f t="shared" si="6"/>
        <v>294시간</v>
      </c>
      <c r="I47" s="5" t="str">
        <f t="shared" si="4"/>
        <v>830분</v>
      </c>
      <c r="J47" s="16" t="str">
        <f t="shared" si="7"/>
        <v>13시간</v>
      </c>
      <c r="K47" s="32"/>
    </row>
    <row r="48" spans="2:11">
      <c r="B48" s="74">
        <v>43</v>
      </c>
      <c r="C48" s="17">
        <f t="shared" si="0"/>
        <v>46230</v>
      </c>
      <c r="D48" s="39">
        <f t="shared" si="5"/>
        <v>2125</v>
      </c>
      <c r="E48" s="5">
        <f t="shared" si="1"/>
        <v>9246</v>
      </c>
      <c r="F48" s="5">
        <f t="shared" si="2"/>
        <v>425</v>
      </c>
      <c r="G48" s="5" t="str">
        <f t="shared" si="3"/>
        <v>18492분</v>
      </c>
      <c r="H48" s="16" t="str">
        <f t="shared" si="6"/>
        <v>308시간</v>
      </c>
      <c r="I48" s="5" t="str">
        <f t="shared" si="4"/>
        <v>850분</v>
      </c>
      <c r="J48" s="16" t="str">
        <f t="shared" si="7"/>
        <v>14시간</v>
      </c>
      <c r="K48" s="32"/>
    </row>
    <row r="49" spans="2:11">
      <c r="B49" s="74">
        <v>44</v>
      </c>
      <c r="C49" s="17">
        <f t="shared" si="0"/>
        <v>48405</v>
      </c>
      <c r="D49" s="39">
        <f t="shared" si="5"/>
        <v>2175</v>
      </c>
      <c r="E49" s="5">
        <f t="shared" si="1"/>
        <v>9681</v>
      </c>
      <c r="F49" s="5">
        <f t="shared" si="2"/>
        <v>435</v>
      </c>
      <c r="G49" s="5" t="str">
        <f t="shared" si="3"/>
        <v>19362분</v>
      </c>
      <c r="H49" s="16" t="str">
        <f t="shared" si="6"/>
        <v>322시간</v>
      </c>
      <c r="I49" s="5" t="str">
        <f t="shared" si="4"/>
        <v>870분</v>
      </c>
      <c r="J49" s="16" t="str">
        <f t="shared" si="7"/>
        <v>14시간</v>
      </c>
      <c r="K49" s="32"/>
    </row>
    <row r="50" spans="2:11">
      <c r="B50" s="74">
        <v>45</v>
      </c>
      <c r="C50" s="17">
        <f t="shared" si="0"/>
        <v>50630</v>
      </c>
      <c r="D50" s="39">
        <f t="shared" si="5"/>
        <v>2225</v>
      </c>
      <c r="E50" s="5">
        <f t="shared" si="1"/>
        <v>10126</v>
      </c>
      <c r="F50" s="5">
        <f t="shared" si="2"/>
        <v>445</v>
      </c>
      <c r="G50" s="5" t="str">
        <f t="shared" si="3"/>
        <v>20252분</v>
      </c>
      <c r="H50" s="16" t="str">
        <f t="shared" si="6"/>
        <v>337시간</v>
      </c>
      <c r="I50" s="5" t="str">
        <f t="shared" si="4"/>
        <v>890분</v>
      </c>
      <c r="J50" s="16" t="str">
        <f t="shared" si="7"/>
        <v>14시간</v>
      </c>
      <c r="K50" s="32"/>
    </row>
    <row r="51" spans="2:11">
      <c r="B51" s="74">
        <v>46</v>
      </c>
      <c r="C51" s="17">
        <f t="shared" si="0"/>
        <v>52905</v>
      </c>
      <c r="D51" s="39">
        <f t="shared" si="5"/>
        <v>2275</v>
      </c>
      <c r="E51" s="5">
        <f t="shared" si="1"/>
        <v>10581</v>
      </c>
      <c r="F51" s="5">
        <f t="shared" si="2"/>
        <v>455</v>
      </c>
      <c r="G51" s="5" t="str">
        <f t="shared" si="3"/>
        <v>21162분</v>
      </c>
      <c r="H51" s="16" t="str">
        <f t="shared" si="6"/>
        <v>352시간</v>
      </c>
      <c r="I51" s="5" t="str">
        <f t="shared" si="4"/>
        <v>910분</v>
      </c>
      <c r="J51" s="16" t="str">
        <f t="shared" si="7"/>
        <v>15시간</v>
      </c>
      <c r="K51" s="32"/>
    </row>
    <row r="52" spans="2:11">
      <c r="B52" s="74">
        <v>47</v>
      </c>
      <c r="C52" s="17">
        <f t="shared" si="0"/>
        <v>55230</v>
      </c>
      <c r="D52" s="39">
        <f t="shared" si="5"/>
        <v>2325</v>
      </c>
      <c r="E52" s="5">
        <f t="shared" si="1"/>
        <v>11046</v>
      </c>
      <c r="F52" s="5">
        <f t="shared" si="2"/>
        <v>465</v>
      </c>
      <c r="G52" s="5" t="str">
        <f t="shared" si="3"/>
        <v>22092분</v>
      </c>
      <c r="H52" s="16" t="str">
        <f t="shared" si="6"/>
        <v>368시간</v>
      </c>
      <c r="I52" s="5" t="str">
        <f t="shared" si="4"/>
        <v>930분</v>
      </c>
      <c r="J52" s="16" t="str">
        <f t="shared" si="7"/>
        <v>15시간</v>
      </c>
      <c r="K52" s="32"/>
    </row>
    <row r="53" spans="2:11">
      <c r="B53" s="74">
        <v>48</v>
      </c>
      <c r="C53" s="17">
        <f t="shared" si="0"/>
        <v>57605</v>
      </c>
      <c r="D53" s="39">
        <f t="shared" si="5"/>
        <v>2375</v>
      </c>
      <c r="E53" s="5">
        <f t="shared" si="1"/>
        <v>11521</v>
      </c>
      <c r="F53" s="5">
        <f t="shared" si="2"/>
        <v>475</v>
      </c>
      <c r="G53" s="5" t="str">
        <f t="shared" si="3"/>
        <v>23042분</v>
      </c>
      <c r="H53" s="16" t="str">
        <f t="shared" si="6"/>
        <v>384시간</v>
      </c>
      <c r="I53" s="5" t="str">
        <f t="shared" si="4"/>
        <v>950분</v>
      </c>
      <c r="J53" s="16" t="str">
        <f t="shared" si="7"/>
        <v>15시간</v>
      </c>
      <c r="K53" s="32"/>
    </row>
    <row r="54" spans="2:11">
      <c r="B54" s="74">
        <v>49</v>
      </c>
      <c r="C54" s="17">
        <f t="shared" si="0"/>
        <v>60030</v>
      </c>
      <c r="D54" s="39">
        <f t="shared" si="5"/>
        <v>2425</v>
      </c>
      <c r="E54" s="5">
        <f t="shared" si="1"/>
        <v>12006</v>
      </c>
      <c r="F54" s="5">
        <f t="shared" si="2"/>
        <v>485</v>
      </c>
      <c r="G54" s="5" t="str">
        <f t="shared" si="3"/>
        <v>24012분</v>
      </c>
      <c r="H54" s="16" t="str">
        <f t="shared" si="6"/>
        <v>400시간</v>
      </c>
      <c r="I54" s="5" t="str">
        <f t="shared" si="4"/>
        <v>970분</v>
      </c>
      <c r="J54" s="16" t="str">
        <f t="shared" si="7"/>
        <v>16시간</v>
      </c>
      <c r="K54" s="32"/>
    </row>
    <row r="55" spans="2:11">
      <c r="B55" s="79">
        <v>50</v>
      </c>
      <c r="C55" s="80">
        <f t="shared" si="0"/>
        <v>62505</v>
      </c>
      <c r="D55" s="81">
        <f t="shared" si="5"/>
        <v>2475</v>
      </c>
      <c r="E55" s="82">
        <f t="shared" si="1"/>
        <v>12501</v>
      </c>
      <c r="F55" s="82">
        <f t="shared" si="2"/>
        <v>495</v>
      </c>
      <c r="G55" s="82" t="str">
        <f t="shared" si="3"/>
        <v>25002분</v>
      </c>
      <c r="H55" s="83" t="str">
        <f t="shared" si="6"/>
        <v>416시간</v>
      </c>
      <c r="I55" s="82" t="str">
        <f t="shared" si="4"/>
        <v>990분</v>
      </c>
      <c r="J55" s="83" t="str">
        <f t="shared" si="7"/>
        <v>16시간</v>
      </c>
      <c r="K55" s="84" t="s">
        <v>662</v>
      </c>
    </row>
    <row r="56" spans="2:11">
      <c r="B56" s="74">
        <v>51</v>
      </c>
      <c r="C56" s="17">
        <f t="shared" si="0"/>
        <v>65030</v>
      </c>
      <c r="D56" s="39">
        <f t="shared" si="5"/>
        <v>2525</v>
      </c>
      <c r="E56" s="5">
        <f t="shared" si="1"/>
        <v>13006</v>
      </c>
      <c r="F56" s="5">
        <f t="shared" si="2"/>
        <v>505</v>
      </c>
      <c r="G56" s="5" t="str">
        <f t="shared" si="3"/>
        <v>26012분</v>
      </c>
      <c r="H56" s="16" t="str">
        <f t="shared" si="6"/>
        <v>433시간</v>
      </c>
      <c r="I56" s="5" t="str">
        <f t="shared" si="4"/>
        <v>1010분</v>
      </c>
      <c r="J56" s="16" t="str">
        <f t="shared" si="7"/>
        <v>16시간</v>
      </c>
      <c r="K56" s="32"/>
    </row>
    <row r="57" spans="2:11">
      <c r="B57" s="74">
        <v>52</v>
      </c>
      <c r="C57" s="17">
        <f t="shared" si="0"/>
        <v>67605</v>
      </c>
      <c r="D57" s="39">
        <f t="shared" si="5"/>
        <v>2575</v>
      </c>
      <c r="E57" s="5">
        <f t="shared" si="1"/>
        <v>13521</v>
      </c>
      <c r="F57" s="5">
        <f t="shared" si="2"/>
        <v>515</v>
      </c>
      <c r="G57" s="5" t="str">
        <f t="shared" si="3"/>
        <v>27042분</v>
      </c>
      <c r="H57" s="16" t="str">
        <f t="shared" si="6"/>
        <v>450시간</v>
      </c>
      <c r="I57" s="5" t="str">
        <f t="shared" si="4"/>
        <v>1030분</v>
      </c>
      <c r="J57" s="16" t="str">
        <f t="shared" si="7"/>
        <v>17시간</v>
      </c>
      <c r="K57" s="32"/>
    </row>
    <row r="58" spans="2:11">
      <c r="B58" s="74">
        <v>53</v>
      </c>
      <c r="C58" s="17">
        <f t="shared" si="0"/>
        <v>70230</v>
      </c>
      <c r="D58" s="39">
        <f t="shared" si="5"/>
        <v>2625</v>
      </c>
      <c r="E58" s="5">
        <f t="shared" si="1"/>
        <v>14046</v>
      </c>
      <c r="F58" s="5">
        <f t="shared" si="2"/>
        <v>525</v>
      </c>
      <c r="G58" s="5" t="str">
        <f t="shared" si="3"/>
        <v>28092분</v>
      </c>
      <c r="H58" s="16" t="str">
        <f t="shared" si="6"/>
        <v>468시간</v>
      </c>
      <c r="I58" s="5" t="str">
        <f t="shared" si="4"/>
        <v>1050분</v>
      </c>
      <c r="J58" s="16" t="str">
        <f t="shared" si="7"/>
        <v>17시간</v>
      </c>
      <c r="K58" s="32"/>
    </row>
    <row r="59" spans="2:11">
      <c r="B59" s="74">
        <v>54</v>
      </c>
      <c r="C59" s="17">
        <f t="shared" si="0"/>
        <v>72905</v>
      </c>
      <c r="D59" s="39">
        <f t="shared" si="5"/>
        <v>2675</v>
      </c>
      <c r="E59" s="5">
        <f t="shared" si="1"/>
        <v>14581</v>
      </c>
      <c r="F59" s="5">
        <f t="shared" si="2"/>
        <v>535</v>
      </c>
      <c r="G59" s="5" t="str">
        <f t="shared" si="3"/>
        <v>29162분</v>
      </c>
      <c r="H59" s="16" t="str">
        <f t="shared" si="6"/>
        <v>486시간</v>
      </c>
      <c r="I59" s="5" t="str">
        <f t="shared" si="4"/>
        <v>1070분</v>
      </c>
      <c r="J59" s="16" t="str">
        <f t="shared" si="7"/>
        <v>17시간</v>
      </c>
      <c r="K59" s="32"/>
    </row>
    <row r="60" spans="2:11">
      <c r="B60" s="74">
        <v>55</v>
      </c>
      <c r="C60" s="17">
        <f t="shared" si="0"/>
        <v>75630</v>
      </c>
      <c r="D60" s="39">
        <f t="shared" si="5"/>
        <v>2725</v>
      </c>
      <c r="E60" s="5">
        <f t="shared" si="1"/>
        <v>15126</v>
      </c>
      <c r="F60" s="5">
        <f t="shared" si="2"/>
        <v>545</v>
      </c>
      <c r="G60" s="5" t="str">
        <f t="shared" si="3"/>
        <v>30252분</v>
      </c>
      <c r="H60" s="16" t="str">
        <f t="shared" si="6"/>
        <v>504시간</v>
      </c>
      <c r="I60" s="5" t="str">
        <f t="shared" si="4"/>
        <v>1090분</v>
      </c>
      <c r="J60" s="16" t="str">
        <f t="shared" si="7"/>
        <v>18시간</v>
      </c>
      <c r="K60" s="32"/>
    </row>
    <row r="61" spans="2:11">
      <c r="B61" s="74">
        <v>56</v>
      </c>
      <c r="C61" s="17">
        <f t="shared" si="0"/>
        <v>78405</v>
      </c>
      <c r="D61" s="39">
        <f t="shared" si="5"/>
        <v>2775</v>
      </c>
      <c r="E61" s="5">
        <f t="shared" si="1"/>
        <v>15681</v>
      </c>
      <c r="F61" s="5">
        <f t="shared" si="2"/>
        <v>555</v>
      </c>
      <c r="G61" s="5" t="str">
        <f t="shared" si="3"/>
        <v>31362분</v>
      </c>
      <c r="H61" s="16" t="str">
        <f t="shared" si="6"/>
        <v>522시간</v>
      </c>
      <c r="I61" s="5" t="str">
        <f t="shared" si="4"/>
        <v>1110분</v>
      </c>
      <c r="J61" s="16" t="str">
        <f t="shared" si="7"/>
        <v>18시간</v>
      </c>
      <c r="K61" s="32"/>
    </row>
    <row r="62" spans="2:11">
      <c r="B62" s="74">
        <v>57</v>
      </c>
      <c r="C62" s="17">
        <f t="shared" si="0"/>
        <v>81230</v>
      </c>
      <c r="D62" s="39">
        <f t="shared" si="5"/>
        <v>2825</v>
      </c>
      <c r="E62" s="5">
        <f t="shared" si="1"/>
        <v>16246</v>
      </c>
      <c r="F62" s="5">
        <f t="shared" si="2"/>
        <v>565</v>
      </c>
      <c r="G62" s="5" t="str">
        <f t="shared" si="3"/>
        <v>32492분</v>
      </c>
      <c r="H62" s="16" t="str">
        <f t="shared" si="6"/>
        <v>541시간</v>
      </c>
      <c r="I62" s="5" t="str">
        <f t="shared" si="4"/>
        <v>1130분</v>
      </c>
      <c r="J62" s="16" t="str">
        <f t="shared" si="7"/>
        <v>18시간</v>
      </c>
      <c r="K62" s="32"/>
    </row>
    <row r="63" spans="2:11">
      <c r="B63" s="74">
        <v>58</v>
      </c>
      <c r="C63" s="17">
        <f t="shared" si="0"/>
        <v>84105</v>
      </c>
      <c r="D63" s="39">
        <f t="shared" si="5"/>
        <v>2875</v>
      </c>
      <c r="E63" s="5">
        <f t="shared" si="1"/>
        <v>16821</v>
      </c>
      <c r="F63" s="5">
        <f t="shared" si="2"/>
        <v>575</v>
      </c>
      <c r="G63" s="5" t="str">
        <f t="shared" si="3"/>
        <v>33642분</v>
      </c>
      <c r="H63" s="16" t="str">
        <f t="shared" si="6"/>
        <v>560시간</v>
      </c>
      <c r="I63" s="5" t="str">
        <f t="shared" si="4"/>
        <v>1150분</v>
      </c>
      <c r="J63" s="16" t="str">
        <f t="shared" si="7"/>
        <v>19시간</v>
      </c>
      <c r="K63" s="32"/>
    </row>
    <row r="64" spans="2:11">
      <c r="B64" s="74">
        <v>59</v>
      </c>
      <c r="C64" s="17">
        <f t="shared" si="0"/>
        <v>87030</v>
      </c>
      <c r="D64" s="39">
        <f t="shared" si="5"/>
        <v>2925</v>
      </c>
      <c r="E64" s="5">
        <f t="shared" si="1"/>
        <v>17406</v>
      </c>
      <c r="F64" s="5">
        <f t="shared" si="2"/>
        <v>585</v>
      </c>
      <c r="G64" s="5" t="str">
        <f t="shared" si="3"/>
        <v>34812분</v>
      </c>
      <c r="H64" s="16" t="str">
        <f t="shared" si="6"/>
        <v>580시간</v>
      </c>
      <c r="I64" s="5" t="str">
        <f t="shared" si="4"/>
        <v>1170분</v>
      </c>
      <c r="J64" s="16" t="str">
        <f t="shared" si="7"/>
        <v>19시간</v>
      </c>
      <c r="K64" s="32"/>
    </row>
    <row r="65" spans="2:11">
      <c r="B65" s="74">
        <v>60</v>
      </c>
      <c r="C65" s="17">
        <f t="shared" si="0"/>
        <v>90005</v>
      </c>
      <c r="D65" s="39">
        <f t="shared" si="5"/>
        <v>2975</v>
      </c>
      <c r="E65" s="5">
        <f t="shared" si="1"/>
        <v>18001</v>
      </c>
      <c r="F65" s="5">
        <f t="shared" si="2"/>
        <v>595</v>
      </c>
      <c r="G65" s="5" t="str">
        <f t="shared" si="3"/>
        <v>36002분</v>
      </c>
      <c r="H65" s="16" t="str">
        <f t="shared" si="6"/>
        <v>600시간</v>
      </c>
      <c r="I65" s="5" t="str">
        <f t="shared" si="4"/>
        <v>1190분</v>
      </c>
      <c r="J65" s="16" t="str">
        <f t="shared" si="7"/>
        <v>19시간</v>
      </c>
      <c r="K65" s="32"/>
    </row>
    <row r="66" spans="2:11">
      <c r="B66" s="74">
        <v>61</v>
      </c>
      <c r="C66" s="17">
        <f t="shared" si="0"/>
        <v>93030</v>
      </c>
      <c r="D66" s="39">
        <f t="shared" si="5"/>
        <v>3025</v>
      </c>
      <c r="E66" s="5">
        <f t="shared" si="1"/>
        <v>18606</v>
      </c>
      <c r="F66" s="5">
        <f t="shared" si="2"/>
        <v>605</v>
      </c>
      <c r="G66" s="5" t="str">
        <f t="shared" si="3"/>
        <v>37212분</v>
      </c>
      <c r="H66" s="16" t="str">
        <f t="shared" si="6"/>
        <v>620시간</v>
      </c>
      <c r="I66" s="5" t="str">
        <f t="shared" si="4"/>
        <v>1210분</v>
      </c>
      <c r="J66" s="16" t="str">
        <f t="shared" si="7"/>
        <v>20시간</v>
      </c>
      <c r="K66" s="32"/>
    </row>
    <row r="67" spans="2:11">
      <c r="B67" s="74">
        <v>62</v>
      </c>
      <c r="C67" s="17">
        <f t="shared" si="0"/>
        <v>96105</v>
      </c>
      <c r="D67" s="39">
        <f t="shared" si="5"/>
        <v>3075</v>
      </c>
      <c r="E67" s="5">
        <f t="shared" si="1"/>
        <v>19221</v>
      </c>
      <c r="F67" s="5">
        <f t="shared" si="2"/>
        <v>615</v>
      </c>
      <c r="G67" s="5" t="str">
        <f t="shared" si="3"/>
        <v>38442분</v>
      </c>
      <c r="H67" s="16" t="str">
        <f t="shared" si="6"/>
        <v>640시간</v>
      </c>
      <c r="I67" s="5" t="str">
        <f t="shared" si="4"/>
        <v>1230분</v>
      </c>
      <c r="J67" s="16" t="str">
        <f t="shared" si="7"/>
        <v>20시간</v>
      </c>
      <c r="K67" s="32"/>
    </row>
    <row r="68" spans="2:11">
      <c r="B68" s="74">
        <v>63</v>
      </c>
      <c r="C68" s="17">
        <f t="shared" si="0"/>
        <v>99230</v>
      </c>
      <c r="D68" s="39">
        <f t="shared" si="5"/>
        <v>3125</v>
      </c>
      <c r="E68" s="5">
        <f t="shared" si="1"/>
        <v>19846</v>
      </c>
      <c r="F68" s="5">
        <f t="shared" si="2"/>
        <v>625</v>
      </c>
      <c r="G68" s="5" t="str">
        <f t="shared" si="3"/>
        <v>39692분</v>
      </c>
      <c r="H68" s="16" t="str">
        <f t="shared" si="6"/>
        <v>661시간</v>
      </c>
      <c r="I68" s="5" t="str">
        <f t="shared" si="4"/>
        <v>1250분</v>
      </c>
      <c r="J68" s="16" t="str">
        <f t="shared" si="7"/>
        <v>20시간</v>
      </c>
      <c r="K68" s="32"/>
    </row>
    <row r="69" spans="2:11">
      <c r="B69" s="74">
        <v>64</v>
      </c>
      <c r="C69" s="17">
        <f t="shared" si="0"/>
        <v>102405</v>
      </c>
      <c r="D69" s="39">
        <f t="shared" si="5"/>
        <v>3175</v>
      </c>
      <c r="E69" s="5">
        <f t="shared" si="1"/>
        <v>20481</v>
      </c>
      <c r="F69" s="5">
        <f t="shared" si="2"/>
        <v>635</v>
      </c>
      <c r="G69" s="5" t="str">
        <f t="shared" si="3"/>
        <v>40962분</v>
      </c>
      <c r="H69" s="16" t="str">
        <f t="shared" si="6"/>
        <v>682시간</v>
      </c>
      <c r="I69" s="5" t="str">
        <f t="shared" si="4"/>
        <v>1270분</v>
      </c>
      <c r="J69" s="16" t="str">
        <f t="shared" si="7"/>
        <v>21시간</v>
      </c>
      <c r="K69" s="32"/>
    </row>
    <row r="70" spans="2:11">
      <c r="B70" s="74">
        <v>65</v>
      </c>
      <c r="C70" s="17">
        <f t="shared" ref="C70:C104" si="8">INT((B70^2)*25)+5</f>
        <v>105630</v>
      </c>
      <c r="D70" s="39">
        <f t="shared" si="5"/>
        <v>3225</v>
      </c>
      <c r="E70" s="5">
        <f t="shared" ref="E70:E104" si="9">C70/5</f>
        <v>21126</v>
      </c>
      <c r="F70" s="5">
        <f t="shared" ref="F70:F104" si="10">D70/5</f>
        <v>645</v>
      </c>
      <c r="G70" s="5" t="str">
        <f t="shared" ref="G70:G104" si="11">E70*2&amp;"분"</f>
        <v>42252분</v>
      </c>
      <c r="H70" s="16" t="str">
        <f t="shared" si="6"/>
        <v>704시간</v>
      </c>
      <c r="I70" s="5" t="str">
        <f t="shared" ref="I70:I104" si="12">INT(F70*2)&amp;"분"</f>
        <v>1290분</v>
      </c>
      <c r="J70" s="16" t="str">
        <f t="shared" si="7"/>
        <v>21시간</v>
      </c>
      <c r="K70" s="32"/>
    </row>
    <row r="71" spans="2:11">
      <c r="B71" s="74">
        <v>66</v>
      </c>
      <c r="C71" s="17">
        <f t="shared" si="8"/>
        <v>108905</v>
      </c>
      <c r="D71" s="39">
        <f t="shared" ref="D71:D104" si="13">C71-C70</f>
        <v>3275</v>
      </c>
      <c r="E71" s="5">
        <f t="shared" si="9"/>
        <v>21781</v>
      </c>
      <c r="F71" s="5">
        <f t="shared" si="10"/>
        <v>655</v>
      </c>
      <c r="G71" s="5" t="str">
        <f t="shared" si="11"/>
        <v>43562분</v>
      </c>
      <c r="H71" s="16" t="str">
        <f t="shared" ref="H71:H104" si="14">INT(E71*2/60)&amp;"시간"</f>
        <v>726시간</v>
      </c>
      <c r="I71" s="5" t="str">
        <f t="shared" si="12"/>
        <v>1310분</v>
      </c>
      <c r="J71" s="16" t="str">
        <f t="shared" ref="J71:J104" si="15">INT(F71*2/60)&amp;"시간"</f>
        <v>21시간</v>
      </c>
      <c r="K71" s="32"/>
    </row>
    <row r="72" spans="2:11">
      <c r="B72" s="74">
        <v>67</v>
      </c>
      <c r="C72" s="17">
        <f t="shared" si="8"/>
        <v>112230</v>
      </c>
      <c r="D72" s="39">
        <f t="shared" si="13"/>
        <v>3325</v>
      </c>
      <c r="E72" s="5">
        <f t="shared" si="9"/>
        <v>22446</v>
      </c>
      <c r="F72" s="5">
        <f t="shared" si="10"/>
        <v>665</v>
      </c>
      <c r="G72" s="5" t="str">
        <f t="shared" si="11"/>
        <v>44892분</v>
      </c>
      <c r="H72" s="16" t="str">
        <f t="shared" si="14"/>
        <v>748시간</v>
      </c>
      <c r="I72" s="5" t="str">
        <f t="shared" si="12"/>
        <v>1330분</v>
      </c>
      <c r="J72" s="16" t="str">
        <f t="shared" si="15"/>
        <v>22시간</v>
      </c>
      <c r="K72" s="32"/>
    </row>
    <row r="73" spans="2:11">
      <c r="B73" s="74">
        <v>68</v>
      </c>
      <c r="C73" s="17">
        <f t="shared" si="8"/>
        <v>115605</v>
      </c>
      <c r="D73" s="39">
        <f t="shared" si="13"/>
        <v>3375</v>
      </c>
      <c r="E73" s="5">
        <f t="shared" si="9"/>
        <v>23121</v>
      </c>
      <c r="F73" s="5">
        <f t="shared" si="10"/>
        <v>675</v>
      </c>
      <c r="G73" s="5" t="str">
        <f t="shared" si="11"/>
        <v>46242분</v>
      </c>
      <c r="H73" s="16" t="str">
        <f t="shared" si="14"/>
        <v>770시간</v>
      </c>
      <c r="I73" s="5" t="str">
        <f t="shared" si="12"/>
        <v>1350분</v>
      </c>
      <c r="J73" s="16" t="str">
        <f t="shared" si="15"/>
        <v>22시간</v>
      </c>
      <c r="K73" s="32"/>
    </row>
    <row r="74" spans="2:11">
      <c r="B74" s="74">
        <v>69</v>
      </c>
      <c r="C74" s="17">
        <f t="shared" si="8"/>
        <v>119030</v>
      </c>
      <c r="D74" s="39">
        <f t="shared" si="13"/>
        <v>3425</v>
      </c>
      <c r="E74" s="5">
        <f t="shared" si="9"/>
        <v>23806</v>
      </c>
      <c r="F74" s="5">
        <f t="shared" si="10"/>
        <v>685</v>
      </c>
      <c r="G74" s="5" t="str">
        <f t="shared" si="11"/>
        <v>47612분</v>
      </c>
      <c r="H74" s="16" t="str">
        <f t="shared" si="14"/>
        <v>793시간</v>
      </c>
      <c r="I74" s="5" t="str">
        <f t="shared" si="12"/>
        <v>1370분</v>
      </c>
      <c r="J74" s="16" t="str">
        <f t="shared" si="15"/>
        <v>22시간</v>
      </c>
      <c r="K74" s="32"/>
    </row>
    <row r="75" spans="2:11">
      <c r="B75" s="74">
        <v>70</v>
      </c>
      <c r="C75" s="17">
        <f t="shared" si="8"/>
        <v>122505</v>
      </c>
      <c r="D75" s="39">
        <f t="shared" si="13"/>
        <v>3475</v>
      </c>
      <c r="E75" s="5">
        <f t="shared" si="9"/>
        <v>24501</v>
      </c>
      <c r="F75" s="5">
        <f t="shared" si="10"/>
        <v>695</v>
      </c>
      <c r="G75" s="5" t="str">
        <f t="shared" si="11"/>
        <v>49002분</v>
      </c>
      <c r="H75" s="16" t="str">
        <f t="shared" si="14"/>
        <v>816시간</v>
      </c>
      <c r="I75" s="5" t="str">
        <f t="shared" si="12"/>
        <v>1390분</v>
      </c>
      <c r="J75" s="16" t="str">
        <f t="shared" si="15"/>
        <v>23시간</v>
      </c>
      <c r="K75" s="32"/>
    </row>
    <row r="76" spans="2:11">
      <c r="B76" s="74">
        <v>71</v>
      </c>
      <c r="C76" s="17">
        <f t="shared" si="8"/>
        <v>126030</v>
      </c>
      <c r="D76" s="39">
        <f t="shared" si="13"/>
        <v>3525</v>
      </c>
      <c r="E76" s="5">
        <f t="shared" si="9"/>
        <v>25206</v>
      </c>
      <c r="F76" s="5">
        <f t="shared" si="10"/>
        <v>705</v>
      </c>
      <c r="G76" s="5" t="str">
        <f t="shared" si="11"/>
        <v>50412분</v>
      </c>
      <c r="H76" s="16" t="str">
        <f t="shared" si="14"/>
        <v>840시간</v>
      </c>
      <c r="I76" s="5" t="str">
        <f t="shared" si="12"/>
        <v>1410분</v>
      </c>
      <c r="J76" s="16" t="str">
        <f t="shared" si="15"/>
        <v>23시간</v>
      </c>
      <c r="K76" s="32"/>
    </row>
    <row r="77" spans="2:11">
      <c r="B77" s="74">
        <v>72</v>
      </c>
      <c r="C77" s="17">
        <f t="shared" si="8"/>
        <v>129605</v>
      </c>
      <c r="D77" s="39">
        <f t="shared" si="13"/>
        <v>3575</v>
      </c>
      <c r="E77" s="5">
        <f t="shared" si="9"/>
        <v>25921</v>
      </c>
      <c r="F77" s="5">
        <f t="shared" si="10"/>
        <v>715</v>
      </c>
      <c r="G77" s="5" t="str">
        <f t="shared" si="11"/>
        <v>51842분</v>
      </c>
      <c r="H77" s="16" t="str">
        <f t="shared" si="14"/>
        <v>864시간</v>
      </c>
      <c r="I77" s="5" t="str">
        <f t="shared" si="12"/>
        <v>1430분</v>
      </c>
      <c r="J77" s="16" t="str">
        <f t="shared" si="15"/>
        <v>23시간</v>
      </c>
      <c r="K77" s="32"/>
    </row>
    <row r="78" spans="2:11">
      <c r="B78" s="74">
        <v>73</v>
      </c>
      <c r="C78" s="17">
        <f t="shared" si="8"/>
        <v>133230</v>
      </c>
      <c r="D78" s="39">
        <f t="shared" si="13"/>
        <v>3625</v>
      </c>
      <c r="E78" s="5">
        <f t="shared" si="9"/>
        <v>26646</v>
      </c>
      <c r="F78" s="5">
        <f t="shared" si="10"/>
        <v>725</v>
      </c>
      <c r="G78" s="5" t="str">
        <f t="shared" si="11"/>
        <v>53292분</v>
      </c>
      <c r="H78" s="16" t="str">
        <f t="shared" si="14"/>
        <v>888시간</v>
      </c>
      <c r="I78" s="5" t="str">
        <f t="shared" si="12"/>
        <v>1450분</v>
      </c>
      <c r="J78" s="16" t="str">
        <f t="shared" si="15"/>
        <v>24시간</v>
      </c>
      <c r="K78" s="32"/>
    </row>
    <row r="79" spans="2:11">
      <c r="B79" s="74">
        <v>74</v>
      </c>
      <c r="C79" s="17">
        <f t="shared" si="8"/>
        <v>136905</v>
      </c>
      <c r="D79" s="39">
        <f t="shared" si="13"/>
        <v>3675</v>
      </c>
      <c r="E79" s="5">
        <f t="shared" si="9"/>
        <v>27381</v>
      </c>
      <c r="F79" s="5">
        <f t="shared" si="10"/>
        <v>735</v>
      </c>
      <c r="G79" s="5" t="str">
        <f t="shared" si="11"/>
        <v>54762분</v>
      </c>
      <c r="H79" s="16" t="str">
        <f t="shared" si="14"/>
        <v>912시간</v>
      </c>
      <c r="I79" s="5" t="str">
        <f t="shared" si="12"/>
        <v>1470분</v>
      </c>
      <c r="J79" s="16" t="str">
        <f t="shared" si="15"/>
        <v>24시간</v>
      </c>
      <c r="K79" s="32"/>
    </row>
    <row r="80" spans="2:11">
      <c r="B80" s="74">
        <v>75</v>
      </c>
      <c r="C80" s="17">
        <f t="shared" si="8"/>
        <v>140630</v>
      </c>
      <c r="D80" s="39">
        <f t="shared" si="13"/>
        <v>3725</v>
      </c>
      <c r="E80" s="5">
        <f t="shared" si="9"/>
        <v>28126</v>
      </c>
      <c r="F80" s="5">
        <f t="shared" si="10"/>
        <v>745</v>
      </c>
      <c r="G80" s="5" t="str">
        <f t="shared" si="11"/>
        <v>56252분</v>
      </c>
      <c r="H80" s="16" t="str">
        <f t="shared" si="14"/>
        <v>937시간</v>
      </c>
      <c r="I80" s="5" t="str">
        <f t="shared" si="12"/>
        <v>1490분</v>
      </c>
      <c r="J80" s="16" t="str">
        <f t="shared" si="15"/>
        <v>24시간</v>
      </c>
      <c r="K80" s="32"/>
    </row>
    <row r="81" spans="2:11">
      <c r="B81" s="74">
        <v>76</v>
      </c>
      <c r="C81" s="17">
        <f t="shared" si="8"/>
        <v>144405</v>
      </c>
      <c r="D81" s="39">
        <f t="shared" si="13"/>
        <v>3775</v>
      </c>
      <c r="E81" s="5">
        <f t="shared" si="9"/>
        <v>28881</v>
      </c>
      <c r="F81" s="5">
        <f t="shared" si="10"/>
        <v>755</v>
      </c>
      <c r="G81" s="5" t="str">
        <f t="shared" si="11"/>
        <v>57762분</v>
      </c>
      <c r="H81" s="16" t="str">
        <f t="shared" si="14"/>
        <v>962시간</v>
      </c>
      <c r="I81" s="5" t="str">
        <f t="shared" si="12"/>
        <v>1510분</v>
      </c>
      <c r="J81" s="16" t="str">
        <f t="shared" si="15"/>
        <v>25시간</v>
      </c>
      <c r="K81" s="32"/>
    </row>
    <row r="82" spans="2:11">
      <c r="B82" s="74">
        <v>77</v>
      </c>
      <c r="C82" s="17">
        <f t="shared" si="8"/>
        <v>148230</v>
      </c>
      <c r="D82" s="39">
        <f t="shared" si="13"/>
        <v>3825</v>
      </c>
      <c r="E82" s="5">
        <f t="shared" si="9"/>
        <v>29646</v>
      </c>
      <c r="F82" s="5">
        <f t="shared" si="10"/>
        <v>765</v>
      </c>
      <c r="G82" s="5" t="str">
        <f t="shared" si="11"/>
        <v>59292분</v>
      </c>
      <c r="H82" s="16" t="str">
        <f t="shared" si="14"/>
        <v>988시간</v>
      </c>
      <c r="I82" s="5" t="str">
        <f t="shared" si="12"/>
        <v>1530분</v>
      </c>
      <c r="J82" s="16" t="str">
        <f t="shared" si="15"/>
        <v>25시간</v>
      </c>
      <c r="K82" s="32"/>
    </row>
    <row r="83" spans="2:11">
      <c r="B83" s="74">
        <v>78</v>
      </c>
      <c r="C83" s="17">
        <f t="shared" si="8"/>
        <v>152105</v>
      </c>
      <c r="D83" s="39">
        <f t="shared" si="13"/>
        <v>3875</v>
      </c>
      <c r="E83" s="5">
        <f t="shared" si="9"/>
        <v>30421</v>
      </c>
      <c r="F83" s="5">
        <f t="shared" si="10"/>
        <v>775</v>
      </c>
      <c r="G83" s="5" t="str">
        <f t="shared" si="11"/>
        <v>60842분</v>
      </c>
      <c r="H83" s="16" t="str">
        <f t="shared" si="14"/>
        <v>1014시간</v>
      </c>
      <c r="I83" s="5" t="str">
        <f t="shared" si="12"/>
        <v>1550분</v>
      </c>
      <c r="J83" s="16" t="str">
        <f t="shared" si="15"/>
        <v>25시간</v>
      </c>
      <c r="K83" s="32"/>
    </row>
    <row r="84" spans="2:11">
      <c r="B84" s="74">
        <v>79</v>
      </c>
      <c r="C84" s="17">
        <f t="shared" si="8"/>
        <v>156030</v>
      </c>
      <c r="D84" s="39">
        <f t="shared" si="13"/>
        <v>3925</v>
      </c>
      <c r="E84" s="5">
        <f t="shared" si="9"/>
        <v>31206</v>
      </c>
      <c r="F84" s="5">
        <f t="shared" si="10"/>
        <v>785</v>
      </c>
      <c r="G84" s="5" t="str">
        <f t="shared" si="11"/>
        <v>62412분</v>
      </c>
      <c r="H84" s="16" t="str">
        <f t="shared" si="14"/>
        <v>1040시간</v>
      </c>
      <c r="I84" s="5" t="str">
        <f t="shared" si="12"/>
        <v>1570분</v>
      </c>
      <c r="J84" s="16" t="str">
        <f t="shared" si="15"/>
        <v>26시간</v>
      </c>
      <c r="K84" s="32"/>
    </row>
    <row r="85" spans="2:11">
      <c r="B85" s="74">
        <v>80</v>
      </c>
      <c r="C85" s="17">
        <f t="shared" si="8"/>
        <v>160005</v>
      </c>
      <c r="D85" s="39">
        <f t="shared" si="13"/>
        <v>3975</v>
      </c>
      <c r="E85" s="5">
        <f t="shared" si="9"/>
        <v>32001</v>
      </c>
      <c r="F85" s="5">
        <f t="shared" si="10"/>
        <v>795</v>
      </c>
      <c r="G85" s="5" t="str">
        <f t="shared" si="11"/>
        <v>64002분</v>
      </c>
      <c r="H85" s="16" t="str">
        <f t="shared" si="14"/>
        <v>1066시간</v>
      </c>
      <c r="I85" s="5" t="str">
        <f t="shared" si="12"/>
        <v>1590분</v>
      </c>
      <c r="J85" s="16" t="str">
        <f t="shared" si="15"/>
        <v>26시간</v>
      </c>
      <c r="K85" s="32"/>
    </row>
    <row r="86" spans="2:11">
      <c r="B86" s="74">
        <v>81</v>
      </c>
      <c r="C86" s="17">
        <f t="shared" si="8"/>
        <v>164030</v>
      </c>
      <c r="D86" s="39">
        <f t="shared" si="13"/>
        <v>4025</v>
      </c>
      <c r="E86" s="5">
        <f t="shared" si="9"/>
        <v>32806</v>
      </c>
      <c r="F86" s="5">
        <f t="shared" si="10"/>
        <v>805</v>
      </c>
      <c r="G86" s="5" t="str">
        <f t="shared" si="11"/>
        <v>65612분</v>
      </c>
      <c r="H86" s="16" t="str">
        <f t="shared" si="14"/>
        <v>1093시간</v>
      </c>
      <c r="I86" s="5" t="str">
        <f t="shared" si="12"/>
        <v>1610분</v>
      </c>
      <c r="J86" s="16" t="str">
        <f t="shared" si="15"/>
        <v>26시간</v>
      </c>
      <c r="K86" s="32"/>
    </row>
    <row r="87" spans="2:11">
      <c r="B87" s="74">
        <v>82</v>
      </c>
      <c r="C87" s="17">
        <f t="shared" si="8"/>
        <v>168105</v>
      </c>
      <c r="D87" s="39">
        <f t="shared" si="13"/>
        <v>4075</v>
      </c>
      <c r="E87" s="5">
        <f t="shared" si="9"/>
        <v>33621</v>
      </c>
      <c r="F87" s="5">
        <f t="shared" si="10"/>
        <v>815</v>
      </c>
      <c r="G87" s="5" t="str">
        <f t="shared" si="11"/>
        <v>67242분</v>
      </c>
      <c r="H87" s="16" t="str">
        <f t="shared" si="14"/>
        <v>1120시간</v>
      </c>
      <c r="I87" s="5" t="str">
        <f t="shared" si="12"/>
        <v>1630분</v>
      </c>
      <c r="J87" s="16" t="str">
        <f t="shared" si="15"/>
        <v>27시간</v>
      </c>
      <c r="K87" s="32"/>
    </row>
    <row r="88" spans="2:11">
      <c r="B88" s="74">
        <v>83</v>
      </c>
      <c r="C88" s="17">
        <f t="shared" si="8"/>
        <v>172230</v>
      </c>
      <c r="D88" s="39">
        <f t="shared" si="13"/>
        <v>4125</v>
      </c>
      <c r="E88" s="5">
        <f t="shared" si="9"/>
        <v>34446</v>
      </c>
      <c r="F88" s="5">
        <f t="shared" si="10"/>
        <v>825</v>
      </c>
      <c r="G88" s="5" t="str">
        <f t="shared" si="11"/>
        <v>68892분</v>
      </c>
      <c r="H88" s="16" t="str">
        <f t="shared" si="14"/>
        <v>1148시간</v>
      </c>
      <c r="I88" s="5" t="str">
        <f t="shared" si="12"/>
        <v>1650분</v>
      </c>
      <c r="J88" s="16" t="str">
        <f t="shared" si="15"/>
        <v>27시간</v>
      </c>
      <c r="K88" s="32"/>
    </row>
    <row r="89" spans="2:11">
      <c r="B89" s="74">
        <v>84</v>
      </c>
      <c r="C89" s="17">
        <f t="shared" si="8"/>
        <v>176405</v>
      </c>
      <c r="D89" s="39">
        <f t="shared" si="13"/>
        <v>4175</v>
      </c>
      <c r="E89" s="5">
        <f t="shared" si="9"/>
        <v>35281</v>
      </c>
      <c r="F89" s="5">
        <f t="shared" si="10"/>
        <v>835</v>
      </c>
      <c r="G89" s="5" t="str">
        <f t="shared" si="11"/>
        <v>70562분</v>
      </c>
      <c r="H89" s="16" t="str">
        <f t="shared" si="14"/>
        <v>1176시간</v>
      </c>
      <c r="I89" s="5" t="str">
        <f t="shared" si="12"/>
        <v>1670분</v>
      </c>
      <c r="J89" s="16" t="str">
        <f t="shared" si="15"/>
        <v>27시간</v>
      </c>
      <c r="K89" s="32"/>
    </row>
    <row r="90" spans="2:11">
      <c r="B90" s="74">
        <v>85</v>
      </c>
      <c r="C90" s="17">
        <f t="shared" si="8"/>
        <v>180630</v>
      </c>
      <c r="D90" s="39">
        <f t="shared" si="13"/>
        <v>4225</v>
      </c>
      <c r="E90" s="5">
        <f t="shared" si="9"/>
        <v>36126</v>
      </c>
      <c r="F90" s="5">
        <f t="shared" si="10"/>
        <v>845</v>
      </c>
      <c r="G90" s="5" t="str">
        <f t="shared" si="11"/>
        <v>72252분</v>
      </c>
      <c r="H90" s="16" t="str">
        <f t="shared" si="14"/>
        <v>1204시간</v>
      </c>
      <c r="I90" s="5" t="str">
        <f t="shared" si="12"/>
        <v>1690분</v>
      </c>
      <c r="J90" s="16" t="str">
        <f t="shared" si="15"/>
        <v>28시간</v>
      </c>
      <c r="K90" s="32"/>
    </row>
    <row r="91" spans="2:11">
      <c r="B91" s="74">
        <v>86</v>
      </c>
      <c r="C91" s="17">
        <f t="shared" si="8"/>
        <v>184905</v>
      </c>
      <c r="D91" s="39">
        <f t="shared" si="13"/>
        <v>4275</v>
      </c>
      <c r="E91" s="5">
        <f t="shared" si="9"/>
        <v>36981</v>
      </c>
      <c r="F91" s="5">
        <f t="shared" si="10"/>
        <v>855</v>
      </c>
      <c r="G91" s="5" t="str">
        <f t="shared" si="11"/>
        <v>73962분</v>
      </c>
      <c r="H91" s="16" t="str">
        <f t="shared" si="14"/>
        <v>1232시간</v>
      </c>
      <c r="I91" s="5" t="str">
        <f t="shared" si="12"/>
        <v>1710분</v>
      </c>
      <c r="J91" s="16" t="str">
        <f t="shared" si="15"/>
        <v>28시간</v>
      </c>
      <c r="K91" s="32"/>
    </row>
    <row r="92" spans="2:11">
      <c r="B92" s="74">
        <v>87</v>
      </c>
      <c r="C92" s="17">
        <f t="shared" si="8"/>
        <v>189230</v>
      </c>
      <c r="D92" s="39">
        <f t="shared" si="13"/>
        <v>4325</v>
      </c>
      <c r="E92" s="5">
        <f t="shared" si="9"/>
        <v>37846</v>
      </c>
      <c r="F92" s="5">
        <f t="shared" si="10"/>
        <v>865</v>
      </c>
      <c r="G92" s="5" t="str">
        <f t="shared" si="11"/>
        <v>75692분</v>
      </c>
      <c r="H92" s="16" t="str">
        <f t="shared" si="14"/>
        <v>1261시간</v>
      </c>
      <c r="I92" s="5" t="str">
        <f t="shared" si="12"/>
        <v>1730분</v>
      </c>
      <c r="J92" s="16" t="str">
        <f t="shared" si="15"/>
        <v>28시간</v>
      </c>
      <c r="K92" s="32"/>
    </row>
    <row r="93" spans="2:11">
      <c r="B93" s="74">
        <v>88</v>
      </c>
      <c r="C93" s="17">
        <f t="shared" si="8"/>
        <v>193605</v>
      </c>
      <c r="D93" s="39">
        <f t="shared" si="13"/>
        <v>4375</v>
      </c>
      <c r="E93" s="5">
        <f t="shared" si="9"/>
        <v>38721</v>
      </c>
      <c r="F93" s="5">
        <f t="shared" si="10"/>
        <v>875</v>
      </c>
      <c r="G93" s="5" t="str">
        <f t="shared" si="11"/>
        <v>77442분</v>
      </c>
      <c r="H93" s="16" t="str">
        <f t="shared" si="14"/>
        <v>1290시간</v>
      </c>
      <c r="I93" s="5" t="str">
        <f t="shared" si="12"/>
        <v>1750분</v>
      </c>
      <c r="J93" s="16" t="str">
        <f t="shared" si="15"/>
        <v>29시간</v>
      </c>
      <c r="K93" s="32"/>
    </row>
    <row r="94" spans="2:11">
      <c r="B94" s="74">
        <v>89</v>
      </c>
      <c r="C94" s="17">
        <f t="shared" si="8"/>
        <v>198030</v>
      </c>
      <c r="D94" s="39">
        <f t="shared" si="13"/>
        <v>4425</v>
      </c>
      <c r="E94" s="5">
        <f t="shared" si="9"/>
        <v>39606</v>
      </c>
      <c r="F94" s="5">
        <f t="shared" si="10"/>
        <v>885</v>
      </c>
      <c r="G94" s="5" t="str">
        <f t="shared" si="11"/>
        <v>79212분</v>
      </c>
      <c r="H94" s="16" t="str">
        <f t="shared" si="14"/>
        <v>1320시간</v>
      </c>
      <c r="I94" s="5" t="str">
        <f t="shared" si="12"/>
        <v>1770분</v>
      </c>
      <c r="J94" s="16" t="str">
        <f t="shared" si="15"/>
        <v>29시간</v>
      </c>
      <c r="K94" s="32"/>
    </row>
    <row r="95" spans="2:11">
      <c r="B95" s="74">
        <v>90</v>
      </c>
      <c r="C95" s="17">
        <f t="shared" si="8"/>
        <v>202505</v>
      </c>
      <c r="D95" s="39">
        <f t="shared" si="13"/>
        <v>4475</v>
      </c>
      <c r="E95" s="5">
        <f t="shared" si="9"/>
        <v>40501</v>
      </c>
      <c r="F95" s="5">
        <f t="shared" si="10"/>
        <v>895</v>
      </c>
      <c r="G95" s="5" t="str">
        <f t="shared" si="11"/>
        <v>81002분</v>
      </c>
      <c r="H95" s="16" t="str">
        <f t="shared" si="14"/>
        <v>1350시간</v>
      </c>
      <c r="I95" s="5" t="str">
        <f t="shared" si="12"/>
        <v>1790분</v>
      </c>
      <c r="J95" s="16" t="str">
        <f t="shared" si="15"/>
        <v>29시간</v>
      </c>
      <c r="K95" s="32"/>
    </row>
    <row r="96" spans="2:11">
      <c r="B96" s="74">
        <v>91</v>
      </c>
      <c r="C96" s="17">
        <f t="shared" si="8"/>
        <v>207030</v>
      </c>
      <c r="D96" s="39">
        <f t="shared" si="13"/>
        <v>4525</v>
      </c>
      <c r="E96" s="5">
        <f t="shared" si="9"/>
        <v>41406</v>
      </c>
      <c r="F96" s="5">
        <f t="shared" si="10"/>
        <v>905</v>
      </c>
      <c r="G96" s="5" t="str">
        <f t="shared" si="11"/>
        <v>82812분</v>
      </c>
      <c r="H96" s="16" t="str">
        <f t="shared" si="14"/>
        <v>1380시간</v>
      </c>
      <c r="I96" s="5" t="str">
        <f t="shared" si="12"/>
        <v>1810분</v>
      </c>
      <c r="J96" s="16" t="str">
        <f t="shared" si="15"/>
        <v>30시간</v>
      </c>
      <c r="K96" s="32"/>
    </row>
    <row r="97" spans="2:11">
      <c r="B97" s="74">
        <v>92</v>
      </c>
      <c r="C97" s="17">
        <f t="shared" si="8"/>
        <v>211605</v>
      </c>
      <c r="D97" s="39">
        <f t="shared" si="13"/>
        <v>4575</v>
      </c>
      <c r="E97" s="5">
        <f t="shared" si="9"/>
        <v>42321</v>
      </c>
      <c r="F97" s="5">
        <f t="shared" si="10"/>
        <v>915</v>
      </c>
      <c r="G97" s="5" t="str">
        <f t="shared" si="11"/>
        <v>84642분</v>
      </c>
      <c r="H97" s="16" t="str">
        <f t="shared" si="14"/>
        <v>1410시간</v>
      </c>
      <c r="I97" s="5" t="str">
        <f t="shared" si="12"/>
        <v>1830분</v>
      </c>
      <c r="J97" s="16" t="str">
        <f t="shared" si="15"/>
        <v>30시간</v>
      </c>
      <c r="K97" s="32"/>
    </row>
    <row r="98" spans="2:11">
      <c r="B98" s="74">
        <v>93</v>
      </c>
      <c r="C98" s="17">
        <f t="shared" si="8"/>
        <v>216230</v>
      </c>
      <c r="D98" s="39">
        <f t="shared" si="13"/>
        <v>4625</v>
      </c>
      <c r="E98" s="5">
        <f t="shared" si="9"/>
        <v>43246</v>
      </c>
      <c r="F98" s="5">
        <f t="shared" si="10"/>
        <v>925</v>
      </c>
      <c r="G98" s="5" t="str">
        <f t="shared" si="11"/>
        <v>86492분</v>
      </c>
      <c r="H98" s="16" t="str">
        <f t="shared" si="14"/>
        <v>1441시간</v>
      </c>
      <c r="I98" s="5" t="str">
        <f t="shared" si="12"/>
        <v>1850분</v>
      </c>
      <c r="J98" s="16" t="str">
        <f t="shared" si="15"/>
        <v>30시간</v>
      </c>
      <c r="K98" s="32"/>
    </row>
    <row r="99" spans="2:11">
      <c r="B99" s="74">
        <v>94</v>
      </c>
      <c r="C99" s="17">
        <f t="shared" si="8"/>
        <v>220905</v>
      </c>
      <c r="D99" s="39">
        <f t="shared" si="13"/>
        <v>4675</v>
      </c>
      <c r="E99" s="5">
        <f t="shared" si="9"/>
        <v>44181</v>
      </c>
      <c r="F99" s="5">
        <f t="shared" si="10"/>
        <v>935</v>
      </c>
      <c r="G99" s="5" t="str">
        <f t="shared" si="11"/>
        <v>88362분</v>
      </c>
      <c r="H99" s="16" t="str">
        <f t="shared" si="14"/>
        <v>1472시간</v>
      </c>
      <c r="I99" s="5" t="str">
        <f t="shared" si="12"/>
        <v>1870분</v>
      </c>
      <c r="J99" s="16" t="str">
        <f t="shared" si="15"/>
        <v>31시간</v>
      </c>
      <c r="K99" s="32"/>
    </row>
    <row r="100" spans="2:11">
      <c r="B100" s="74">
        <v>95</v>
      </c>
      <c r="C100" s="17">
        <f t="shared" si="8"/>
        <v>225630</v>
      </c>
      <c r="D100" s="39">
        <f t="shared" si="13"/>
        <v>4725</v>
      </c>
      <c r="E100" s="5">
        <f t="shared" si="9"/>
        <v>45126</v>
      </c>
      <c r="F100" s="5">
        <f t="shared" si="10"/>
        <v>945</v>
      </c>
      <c r="G100" s="5" t="str">
        <f t="shared" si="11"/>
        <v>90252분</v>
      </c>
      <c r="H100" s="16" t="str">
        <f t="shared" si="14"/>
        <v>1504시간</v>
      </c>
      <c r="I100" s="5" t="str">
        <f t="shared" si="12"/>
        <v>1890분</v>
      </c>
      <c r="J100" s="16" t="str">
        <f t="shared" si="15"/>
        <v>31시간</v>
      </c>
      <c r="K100" s="32"/>
    </row>
    <row r="101" spans="2:11">
      <c r="B101" s="74">
        <v>96</v>
      </c>
      <c r="C101" s="17">
        <f t="shared" si="8"/>
        <v>230405</v>
      </c>
      <c r="D101" s="39">
        <f t="shared" si="13"/>
        <v>4775</v>
      </c>
      <c r="E101" s="5">
        <f t="shared" si="9"/>
        <v>46081</v>
      </c>
      <c r="F101" s="5">
        <f t="shared" si="10"/>
        <v>955</v>
      </c>
      <c r="G101" s="5" t="str">
        <f t="shared" si="11"/>
        <v>92162분</v>
      </c>
      <c r="H101" s="16" t="str">
        <f t="shared" si="14"/>
        <v>1536시간</v>
      </c>
      <c r="I101" s="5" t="str">
        <f t="shared" si="12"/>
        <v>1910분</v>
      </c>
      <c r="J101" s="16" t="str">
        <f t="shared" si="15"/>
        <v>31시간</v>
      </c>
      <c r="K101" s="32"/>
    </row>
    <row r="102" spans="2:11">
      <c r="B102" s="74">
        <v>97</v>
      </c>
      <c r="C102" s="17">
        <f t="shared" si="8"/>
        <v>235230</v>
      </c>
      <c r="D102" s="39">
        <f t="shared" si="13"/>
        <v>4825</v>
      </c>
      <c r="E102" s="5">
        <f t="shared" si="9"/>
        <v>47046</v>
      </c>
      <c r="F102" s="5">
        <f t="shared" si="10"/>
        <v>965</v>
      </c>
      <c r="G102" s="5" t="str">
        <f t="shared" si="11"/>
        <v>94092분</v>
      </c>
      <c r="H102" s="16" t="str">
        <f t="shared" si="14"/>
        <v>1568시간</v>
      </c>
      <c r="I102" s="5" t="str">
        <f t="shared" si="12"/>
        <v>1930분</v>
      </c>
      <c r="J102" s="16" t="str">
        <f t="shared" si="15"/>
        <v>32시간</v>
      </c>
      <c r="K102" s="32"/>
    </row>
    <row r="103" spans="2:11">
      <c r="B103" s="74">
        <v>98</v>
      </c>
      <c r="C103" s="17">
        <f t="shared" si="8"/>
        <v>240105</v>
      </c>
      <c r="D103" s="39">
        <f t="shared" si="13"/>
        <v>4875</v>
      </c>
      <c r="E103" s="5">
        <f t="shared" si="9"/>
        <v>48021</v>
      </c>
      <c r="F103" s="5">
        <f t="shared" si="10"/>
        <v>975</v>
      </c>
      <c r="G103" s="5" t="str">
        <f t="shared" si="11"/>
        <v>96042분</v>
      </c>
      <c r="H103" s="16" t="str">
        <f t="shared" si="14"/>
        <v>1600시간</v>
      </c>
      <c r="I103" s="5" t="str">
        <f t="shared" si="12"/>
        <v>1950분</v>
      </c>
      <c r="J103" s="16" t="str">
        <f t="shared" si="15"/>
        <v>32시간</v>
      </c>
      <c r="K103" s="32"/>
    </row>
    <row r="104" spans="2:11" ht="14.25" thickBot="1">
      <c r="B104" s="75">
        <v>99</v>
      </c>
      <c r="C104" s="76">
        <f t="shared" si="8"/>
        <v>245030</v>
      </c>
      <c r="D104" s="77">
        <f t="shared" si="13"/>
        <v>4925</v>
      </c>
      <c r="E104" s="34">
        <f t="shared" si="9"/>
        <v>49006</v>
      </c>
      <c r="F104" s="34">
        <f t="shared" si="10"/>
        <v>985</v>
      </c>
      <c r="G104" s="34" t="str">
        <f t="shared" si="11"/>
        <v>98012분</v>
      </c>
      <c r="H104" s="78" t="str">
        <f t="shared" si="14"/>
        <v>1633시간</v>
      </c>
      <c r="I104" s="34" t="str">
        <f t="shared" si="12"/>
        <v>1970분</v>
      </c>
      <c r="J104" s="78" t="str">
        <f t="shared" si="15"/>
        <v>32시간</v>
      </c>
      <c r="K104" s="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2:T101"/>
  <sheetViews>
    <sheetView topLeftCell="A49" workbookViewId="0">
      <selection activeCell="B49" sqref="B49:T49"/>
    </sheetView>
  </sheetViews>
  <sheetFormatPr defaultRowHeight="13.5"/>
  <cols>
    <col min="1" max="2" width="9" style="1" customWidth="1"/>
    <col min="3" max="3" width="9" style="1"/>
    <col min="4" max="4" width="9" style="1" customWidth="1"/>
    <col min="5" max="16384" width="9" style="1"/>
  </cols>
  <sheetData>
    <row r="2" spans="2:20" ht="20.25">
      <c r="B2" s="15" t="s">
        <v>387</v>
      </c>
    </row>
    <row r="3" spans="2:20" ht="14.25" thickBot="1">
      <c r="O3" s="3"/>
    </row>
    <row r="4" spans="2:20" ht="14.25" thickTop="1">
      <c r="B4" s="364" t="s">
        <v>895</v>
      </c>
      <c r="C4" s="291"/>
      <c r="D4" s="282" t="s">
        <v>393</v>
      </c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1"/>
      <c r="S4" s="281"/>
      <c r="T4" s="365"/>
    </row>
    <row r="5" spans="2:20">
      <c r="B5" s="208"/>
      <c r="C5" s="265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68"/>
      <c r="S5" s="168"/>
      <c r="T5" s="170"/>
    </row>
    <row r="6" spans="2:20">
      <c r="B6" s="208"/>
      <c r="C6" s="265"/>
      <c r="D6" s="180" t="s">
        <v>394</v>
      </c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68"/>
      <c r="S6" s="168"/>
      <c r="T6" s="170"/>
    </row>
    <row r="7" spans="2:20">
      <c r="B7" s="208"/>
      <c r="C7" s="265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68"/>
      <c r="S7" s="168"/>
      <c r="T7" s="170"/>
    </row>
    <row r="8" spans="2:20">
      <c r="B8" s="208"/>
      <c r="C8" s="265"/>
      <c r="D8" s="180" t="s">
        <v>395</v>
      </c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68"/>
      <c r="S8" s="168"/>
      <c r="T8" s="170"/>
    </row>
    <row r="9" spans="2:20">
      <c r="B9" s="208"/>
      <c r="C9" s="265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68"/>
      <c r="S9" s="168"/>
      <c r="T9" s="170"/>
    </row>
    <row r="10" spans="2:20">
      <c r="B10" s="208"/>
      <c r="C10" s="265"/>
      <c r="D10" s="180" t="s">
        <v>396</v>
      </c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68"/>
      <c r="S10" s="168"/>
      <c r="T10" s="170"/>
    </row>
    <row r="11" spans="2:20">
      <c r="B11" s="208"/>
      <c r="C11" s="265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68"/>
      <c r="S11" s="168"/>
      <c r="T11" s="170"/>
    </row>
    <row r="12" spans="2:20" ht="45" customHeight="1">
      <c r="B12" s="176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70"/>
    </row>
    <row r="13" spans="2:20">
      <c r="B13" s="208" t="s">
        <v>397</v>
      </c>
      <c r="C13" s="265"/>
      <c r="D13" s="180" t="s">
        <v>398</v>
      </c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68"/>
      <c r="S13" s="168"/>
      <c r="T13" s="170"/>
    </row>
    <row r="14" spans="2:20">
      <c r="B14" s="208"/>
      <c r="C14" s="265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68"/>
      <c r="S14" s="168"/>
      <c r="T14" s="170"/>
    </row>
    <row r="15" spans="2:20">
      <c r="B15" s="208"/>
      <c r="C15" s="265"/>
      <c r="D15" s="180" t="s">
        <v>399</v>
      </c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68"/>
      <c r="S15" s="168"/>
      <c r="T15" s="170"/>
    </row>
    <row r="16" spans="2:20">
      <c r="B16" s="208"/>
      <c r="C16" s="265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68"/>
      <c r="S16" s="168"/>
      <c r="T16" s="170"/>
    </row>
    <row r="17" spans="2:20" ht="45" customHeight="1">
      <c r="B17" s="176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70"/>
    </row>
    <row r="18" spans="2:20">
      <c r="B18" s="172" t="s">
        <v>896</v>
      </c>
      <c r="C18" s="265"/>
      <c r="D18" s="168"/>
      <c r="E18" s="168"/>
      <c r="F18" s="168"/>
      <c r="G18" s="168"/>
      <c r="H18" s="168"/>
      <c r="I18" s="168"/>
      <c r="J18" s="168"/>
      <c r="K18" s="180" t="s">
        <v>897</v>
      </c>
      <c r="L18" s="180"/>
      <c r="M18" s="180"/>
      <c r="N18" s="180"/>
      <c r="O18" s="180"/>
      <c r="P18" s="180"/>
      <c r="Q18" s="180"/>
      <c r="R18" s="168"/>
      <c r="S18" s="168"/>
      <c r="T18" s="170"/>
    </row>
    <row r="19" spans="2:20">
      <c r="B19" s="208"/>
      <c r="C19" s="265"/>
      <c r="D19" s="168"/>
      <c r="E19" s="168"/>
      <c r="F19" s="168"/>
      <c r="G19" s="168"/>
      <c r="H19" s="168"/>
      <c r="I19" s="168"/>
      <c r="J19" s="168"/>
      <c r="K19" s="180"/>
      <c r="L19" s="180"/>
      <c r="M19" s="180"/>
      <c r="N19" s="180"/>
      <c r="O19" s="180"/>
      <c r="P19" s="180"/>
      <c r="Q19" s="180"/>
      <c r="R19" s="168"/>
      <c r="S19" s="168"/>
      <c r="T19" s="170"/>
    </row>
    <row r="20" spans="2:20">
      <c r="B20" s="208"/>
      <c r="C20" s="265"/>
      <c r="D20" s="168"/>
      <c r="E20" s="168"/>
      <c r="F20" s="168"/>
      <c r="G20" s="168"/>
      <c r="H20" s="168"/>
      <c r="I20" s="168"/>
      <c r="J20" s="168"/>
      <c r="K20" s="180"/>
      <c r="L20" s="180"/>
      <c r="M20" s="180"/>
      <c r="N20" s="180"/>
      <c r="O20" s="180"/>
      <c r="P20" s="180"/>
      <c r="Q20" s="180"/>
      <c r="R20" s="168"/>
      <c r="S20" s="168"/>
      <c r="T20" s="170"/>
    </row>
    <row r="21" spans="2:20">
      <c r="B21" s="208"/>
      <c r="C21" s="265"/>
      <c r="D21" s="168"/>
      <c r="E21" s="168"/>
      <c r="F21" s="168"/>
      <c r="G21" s="168"/>
      <c r="H21" s="168"/>
      <c r="I21" s="168"/>
      <c r="J21" s="168"/>
      <c r="K21" s="180"/>
      <c r="L21" s="180"/>
      <c r="M21" s="180"/>
      <c r="N21" s="180"/>
      <c r="O21" s="180"/>
      <c r="P21" s="180"/>
      <c r="Q21" s="180"/>
      <c r="R21" s="168"/>
      <c r="S21" s="168"/>
      <c r="T21" s="170"/>
    </row>
    <row r="22" spans="2:20">
      <c r="B22" s="208"/>
      <c r="C22" s="265"/>
      <c r="D22" s="168"/>
      <c r="E22" s="168"/>
      <c r="F22" s="168"/>
      <c r="G22" s="168"/>
      <c r="H22" s="168"/>
      <c r="I22" s="168"/>
      <c r="J22" s="168"/>
      <c r="K22" s="180"/>
      <c r="L22" s="180"/>
      <c r="M22" s="180"/>
      <c r="N22" s="180"/>
      <c r="O22" s="180"/>
      <c r="P22" s="180"/>
      <c r="Q22" s="180"/>
      <c r="R22" s="168"/>
      <c r="S22" s="168"/>
      <c r="T22" s="170"/>
    </row>
    <row r="23" spans="2:20">
      <c r="B23" s="208"/>
      <c r="C23" s="265"/>
      <c r="D23" s="168"/>
      <c r="E23" s="168"/>
      <c r="F23" s="168"/>
      <c r="G23" s="168"/>
      <c r="H23" s="168"/>
      <c r="I23" s="168"/>
      <c r="J23" s="168"/>
      <c r="K23" s="180" t="s">
        <v>898</v>
      </c>
      <c r="L23" s="180"/>
      <c r="M23" s="180"/>
      <c r="N23" s="180"/>
      <c r="O23" s="180"/>
      <c r="P23" s="180"/>
      <c r="Q23" s="180"/>
      <c r="R23" s="168"/>
      <c r="S23" s="168"/>
      <c r="T23" s="170"/>
    </row>
    <row r="24" spans="2:20">
      <c r="B24" s="208"/>
      <c r="C24" s="265"/>
      <c r="D24" s="168"/>
      <c r="E24" s="168"/>
      <c r="F24" s="168"/>
      <c r="G24" s="168"/>
      <c r="H24" s="168"/>
      <c r="I24" s="168"/>
      <c r="J24" s="168"/>
      <c r="K24" s="180"/>
      <c r="L24" s="180"/>
      <c r="M24" s="180"/>
      <c r="N24" s="180"/>
      <c r="O24" s="180"/>
      <c r="P24" s="180"/>
      <c r="Q24" s="180"/>
      <c r="R24" s="168"/>
      <c r="S24" s="168"/>
      <c r="T24" s="170"/>
    </row>
    <row r="25" spans="2:20">
      <c r="B25" s="208"/>
      <c r="C25" s="265"/>
      <c r="D25" s="168"/>
      <c r="E25" s="168"/>
      <c r="F25" s="168"/>
      <c r="G25" s="168"/>
      <c r="H25" s="168"/>
      <c r="I25" s="168"/>
      <c r="J25" s="168"/>
      <c r="K25" s="180"/>
      <c r="L25" s="180"/>
      <c r="M25" s="180"/>
      <c r="N25" s="180"/>
      <c r="O25" s="180"/>
      <c r="P25" s="180"/>
      <c r="Q25" s="180"/>
      <c r="R25" s="168"/>
      <c r="S25" s="168"/>
      <c r="T25" s="170"/>
    </row>
    <row r="26" spans="2:20">
      <c r="B26" s="208"/>
      <c r="C26" s="265"/>
      <c r="D26" s="168"/>
      <c r="E26" s="168"/>
      <c r="F26" s="168"/>
      <c r="G26" s="168"/>
      <c r="H26" s="168"/>
      <c r="I26" s="168"/>
      <c r="J26" s="168"/>
      <c r="K26" s="180"/>
      <c r="L26" s="180"/>
      <c r="M26" s="180"/>
      <c r="N26" s="180"/>
      <c r="O26" s="180"/>
      <c r="P26" s="180"/>
      <c r="Q26" s="180"/>
      <c r="R26" s="168"/>
      <c r="S26" s="168"/>
      <c r="T26" s="170"/>
    </row>
    <row r="27" spans="2:20">
      <c r="B27" s="208"/>
      <c r="C27" s="265"/>
      <c r="D27" s="168"/>
      <c r="E27" s="168"/>
      <c r="F27" s="168"/>
      <c r="G27" s="168"/>
      <c r="H27" s="168"/>
      <c r="I27" s="168"/>
      <c r="J27" s="168"/>
      <c r="K27" s="180"/>
      <c r="L27" s="180"/>
      <c r="M27" s="180"/>
      <c r="N27" s="180"/>
      <c r="O27" s="180"/>
      <c r="P27" s="180"/>
      <c r="Q27" s="180"/>
      <c r="R27" s="168"/>
      <c r="S27" s="168"/>
      <c r="T27" s="170"/>
    </row>
    <row r="28" spans="2:20">
      <c r="B28" s="208"/>
      <c r="C28" s="265"/>
      <c r="D28" s="168"/>
      <c r="E28" s="168"/>
      <c r="F28" s="168"/>
      <c r="G28" s="168"/>
      <c r="H28" s="168"/>
      <c r="I28" s="168"/>
      <c r="J28" s="168"/>
      <c r="K28" s="180"/>
      <c r="L28" s="180"/>
      <c r="M28" s="180"/>
      <c r="N28" s="180"/>
      <c r="O28" s="180"/>
      <c r="P28" s="180"/>
      <c r="Q28" s="180"/>
      <c r="R28" s="168"/>
      <c r="S28" s="168"/>
      <c r="T28" s="170"/>
    </row>
    <row r="29" spans="2:20">
      <c r="B29" s="208"/>
      <c r="C29" s="265"/>
      <c r="D29" s="168"/>
      <c r="E29" s="168"/>
      <c r="F29" s="168"/>
      <c r="G29" s="168"/>
      <c r="H29" s="168"/>
      <c r="I29" s="168"/>
      <c r="J29" s="168"/>
      <c r="K29" s="180" t="s">
        <v>899</v>
      </c>
      <c r="L29" s="180"/>
      <c r="M29" s="180"/>
      <c r="N29" s="180"/>
      <c r="O29" s="180"/>
      <c r="P29" s="180"/>
      <c r="Q29" s="180"/>
      <c r="R29" s="168"/>
      <c r="S29" s="168"/>
      <c r="T29" s="170"/>
    </row>
    <row r="30" spans="2:20">
      <c r="B30" s="208"/>
      <c r="C30" s="265"/>
      <c r="D30" s="168"/>
      <c r="E30" s="168"/>
      <c r="F30" s="168"/>
      <c r="G30" s="168"/>
      <c r="H30" s="168"/>
      <c r="I30" s="168"/>
      <c r="J30" s="168"/>
      <c r="K30" s="180"/>
      <c r="L30" s="180"/>
      <c r="M30" s="180"/>
      <c r="N30" s="180"/>
      <c r="O30" s="180"/>
      <c r="P30" s="180"/>
      <c r="Q30" s="180"/>
      <c r="R30" s="168"/>
      <c r="S30" s="168"/>
      <c r="T30" s="170"/>
    </row>
    <row r="31" spans="2:20">
      <c r="B31" s="208"/>
      <c r="C31" s="265"/>
      <c r="D31" s="168"/>
      <c r="E31" s="168"/>
      <c r="F31" s="168"/>
      <c r="G31" s="168"/>
      <c r="H31" s="168"/>
      <c r="I31" s="168"/>
      <c r="J31" s="168"/>
      <c r="K31" s="180"/>
      <c r="L31" s="180"/>
      <c r="M31" s="180"/>
      <c r="N31" s="180"/>
      <c r="O31" s="180"/>
      <c r="P31" s="180"/>
      <c r="Q31" s="180"/>
      <c r="R31" s="168"/>
      <c r="S31" s="168"/>
      <c r="T31" s="170"/>
    </row>
    <row r="32" spans="2:20">
      <c r="B32" s="208"/>
      <c r="C32" s="265"/>
      <c r="D32" s="168"/>
      <c r="E32" s="168"/>
      <c r="F32" s="168"/>
      <c r="G32" s="168"/>
      <c r="H32" s="168"/>
      <c r="I32" s="168"/>
      <c r="J32" s="168"/>
      <c r="K32" s="180"/>
      <c r="L32" s="180"/>
      <c r="M32" s="180"/>
      <c r="N32" s="180"/>
      <c r="O32" s="180"/>
      <c r="P32" s="180"/>
      <c r="Q32" s="180"/>
      <c r="R32" s="168"/>
      <c r="S32" s="168"/>
      <c r="T32" s="170"/>
    </row>
    <row r="33" spans="2:20">
      <c r="B33" s="208"/>
      <c r="C33" s="265"/>
      <c r="D33" s="168"/>
      <c r="E33" s="168"/>
      <c r="F33" s="168"/>
      <c r="G33" s="168"/>
      <c r="H33" s="168"/>
      <c r="I33" s="168"/>
      <c r="J33" s="168"/>
      <c r="K33" s="180"/>
      <c r="L33" s="180"/>
      <c r="M33" s="180"/>
      <c r="N33" s="180"/>
      <c r="O33" s="180"/>
      <c r="P33" s="180"/>
      <c r="Q33" s="180"/>
      <c r="R33" s="168"/>
      <c r="S33" s="168"/>
      <c r="T33" s="170"/>
    </row>
    <row r="34" spans="2:20" ht="45" customHeight="1">
      <c r="B34" s="176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70"/>
    </row>
    <row r="35" spans="2:20" ht="16.5" customHeight="1">
      <c r="B35" s="208" t="s">
        <v>400</v>
      </c>
      <c r="C35" s="265"/>
      <c r="D35" s="41" t="s">
        <v>380</v>
      </c>
      <c r="E35" s="168" t="s">
        <v>404</v>
      </c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70"/>
    </row>
    <row r="36" spans="2:20">
      <c r="B36" s="208"/>
      <c r="C36" s="265"/>
      <c r="D36" s="168" t="s">
        <v>401</v>
      </c>
      <c r="E36" s="168" t="s">
        <v>904</v>
      </c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70"/>
    </row>
    <row r="37" spans="2:20">
      <c r="B37" s="208"/>
      <c r="C37" s="265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70"/>
    </row>
    <row r="38" spans="2:20">
      <c r="B38" s="208"/>
      <c r="C38" s="265"/>
      <c r="D38" s="168" t="s">
        <v>402</v>
      </c>
      <c r="E38" s="168" t="s">
        <v>403</v>
      </c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70"/>
    </row>
    <row r="39" spans="2:20">
      <c r="B39" s="208"/>
      <c r="C39" s="265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70"/>
    </row>
    <row r="40" spans="2:20" ht="45" customHeight="1">
      <c r="B40" s="176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5"/>
      <c r="S40" s="5"/>
      <c r="T40" s="25"/>
    </row>
    <row r="41" spans="2:20" ht="13.5" customHeight="1">
      <c r="B41" s="172" t="s">
        <v>900</v>
      </c>
      <c r="C41" s="173"/>
      <c r="D41" s="168" t="s">
        <v>405</v>
      </c>
      <c r="E41" s="168"/>
      <c r="F41" s="168">
        <v>1</v>
      </c>
      <c r="G41" s="168">
        <v>2</v>
      </c>
      <c r="H41" s="168">
        <v>3</v>
      </c>
      <c r="I41" s="168">
        <v>4</v>
      </c>
      <c r="J41" s="168">
        <v>5</v>
      </c>
      <c r="K41" s="168">
        <v>6</v>
      </c>
      <c r="L41" s="168">
        <v>7</v>
      </c>
      <c r="M41" s="168">
        <v>8</v>
      </c>
      <c r="N41" s="168">
        <v>9</v>
      </c>
      <c r="O41" s="168">
        <v>10</v>
      </c>
      <c r="P41" s="168">
        <v>11</v>
      </c>
      <c r="Q41" s="168">
        <v>12</v>
      </c>
      <c r="R41" s="168">
        <v>13</v>
      </c>
      <c r="S41" s="168">
        <v>14</v>
      </c>
      <c r="T41" s="170">
        <v>15</v>
      </c>
    </row>
    <row r="42" spans="2:20">
      <c r="B42" s="172"/>
      <c r="C42" s="173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70"/>
    </row>
    <row r="43" spans="2:20">
      <c r="B43" s="172"/>
      <c r="C43" s="173"/>
      <c r="D43" s="254" t="s">
        <v>901</v>
      </c>
      <c r="E43" s="254"/>
      <c r="F43" s="168">
        <v>50</v>
      </c>
      <c r="G43" s="168">
        <f>F43-5</f>
        <v>45</v>
      </c>
      <c r="H43" s="168">
        <f t="shared" ref="H43:O43" si="0">G43-5</f>
        <v>40</v>
      </c>
      <c r="I43" s="168">
        <f t="shared" si="0"/>
        <v>35</v>
      </c>
      <c r="J43" s="168">
        <f t="shared" si="0"/>
        <v>30</v>
      </c>
      <c r="K43" s="168">
        <f t="shared" si="0"/>
        <v>25</v>
      </c>
      <c r="L43" s="168">
        <f t="shared" si="0"/>
        <v>20</v>
      </c>
      <c r="M43" s="168">
        <f t="shared" si="0"/>
        <v>15</v>
      </c>
      <c r="N43" s="168">
        <f t="shared" si="0"/>
        <v>10</v>
      </c>
      <c r="O43" s="168">
        <f t="shared" si="0"/>
        <v>5</v>
      </c>
      <c r="P43" s="168">
        <f>O43-1.5</f>
        <v>3.5</v>
      </c>
      <c r="Q43" s="168">
        <f t="shared" ref="Q43:R43" si="1">P43-1.5</f>
        <v>2</v>
      </c>
      <c r="R43" s="168">
        <f t="shared" si="1"/>
        <v>0.5</v>
      </c>
      <c r="S43" s="168">
        <f>R43-0.25</f>
        <v>0.25</v>
      </c>
      <c r="T43" s="170">
        <f>S43-0.1</f>
        <v>0.15</v>
      </c>
    </row>
    <row r="44" spans="2:20">
      <c r="B44" s="172"/>
      <c r="C44" s="173"/>
      <c r="D44" s="254"/>
      <c r="E44" s="254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70"/>
    </row>
    <row r="45" spans="2:20">
      <c r="B45" s="172"/>
      <c r="C45" s="173"/>
      <c r="D45" s="168" t="s">
        <v>902</v>
      </c>
      <c r="E45" s="168"/>
      <c r="F45" s="168">
        <v>20000</v>
      </c>
      <c r="G45" s="168">
        <f>ROUNDUP(F45*1.2,-3)</f>
        <v>24000</v>
      </c>
      <c r="H45" s="168">
        <f t="shared" ref="H45:T45" si="2">ROUNDUP(G45*1.2,-3)</f>
        <v>29000</v>
      </c>
      <c r="I45" s="168">
        <f t="shared" si="2"/>
        <v>35000</v>
      </c>
      <c r="J45" s="168">
        <f t="shared" si="2"/>
        <v>42000</v>
      </c>
      <c r="K45" s="168">
        <f t="shared" si="2"/>
        <v>51000</v>
      </c>
      <c r="L45" s="168">
        <f t="shared" si="2"/>
        <v>62000</v>
      </c>
      <c r="M45" s="168">
        <f t="shared" si="2"/>
        <v>75000</v>
      </c>
      <c r="N45" s="168">
        <f t="shared" si="2"/>
        <v>90000</v>
      </c>
      <c r="O45" s="168">
        <f t="shared" si="2"/>
        <v>108000</v>
      </c>
      <c r="P45" s="168">
        <f t="shared" si="2"/>
        <v>130000</v>
      </c>
      <c r="Q45" s="168">
        <f t="shared" si="2"/>
        <v>156000</v>
      </c>
      <c r="R45" s="168">
        <f t="shared" si="2"/>
        <v>188000</v>
      </c>
      <c r="S45" s="168">
        <f t="shared" si="2"/>
        <v>226000</v>
      </c>
      <c r="T45" s="170">
        <f t="shared" si="2"/>
        <v>272000</v>
      </c>
    </row>
    <row r="46" spans="2:20">
      <c r="B46" s="172"/>
      <c r="C46" s="173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70"/>
    </row>
    <row r="47" spans="2:20">
      <c r="B47" s="172"/>
      <c r="C47" s="173"/>
      <c r="D47" s="168" t="s">
        <v>903</v>
      </c>
      <c r="E47" s="168"/>
      <c r="F47" s="168">
        <f>F41</f>
        <v>1</v>
      </c>
      <c r="G47" s="168">
        <f t="shared" ref="G47:T47" si="3">INT(G41/2)+1</f>
        <v>2</v>
      </c>
      <c r="H47" s="168">
        <f t="shared" si="3"/>
        <v>2</v>
      </c>
      <c r="I47" s="168">
        <f t="shared" si="3"/>
        <v>3</v>
      </c>
      <c r="J47" s="168">
        <f t="shared" si="3"/>
        <v>3</v>
      </c>
      <c r="K47" s="168">
        <f t="shared" si="3"/>
        <v>4</v>
      </c>
      <c r="L47" s="168">
        <f t="shared" si="3"/>
        <v>4</v>
      </c>
      <c r="M47" s="168">
        <f t="shared" si="3"/>
        <v>5</v>
      </c>
      <c r="N47" s="168">
        <f t="shared" si="3"/>
        <v>5</v>
      </c>
      <c r="O47" s="168">
        <f t="shared" si="3"/>
        <v>6</v>
      </c>
      <c r="P47" s="168">
        <f t="shared" si="3"/>
        <v>6</v>
      </c>
      <c r="Q47" s="168">
        <f t="shared" si="3"/>
        <v>7</v>
      </c>
      <c r="R47" s="168">
        <f t="shared" si="3"/>
        <v>7</v>
      </c>
      <c r="S47" s="168">
        <f t="shared" si="3"/>
        <v>8</v>
      </c>
      <c r="T47" s="170">
        <f t="shared" si="3"/>
        <v>8</v>
      </c>
    </row>
    <row r="48" spans="2:20">
      <c r="B48" s="172"/>
      <c r="C48" s="173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70"/>
    </row>
    <row r="49" spans="2:20" ht="45" customHeight="1">
      <c r="B49" s="253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349"/>
    </row>
    <row r="50" spans="2:20">
      <c r="B50" s="208" t="s">
        <v>406</v>
      </c>
      <c r="C50" s="265"/>
      <c r="D50" s="168" t="s">
        <v>407</v>
      </c>
      <c r="E50" s="168"/>
      <c r="F50" s="168"/>
      <c r="G50" s="168" t="s">
        <v>408</v>
      </c>
      <c r="H50" s="168"/>
      <c r="I50" s="168" t="s">
        <v>415</v>
      </c>
      <c r="J50" s="168"/>
      <c r="K50" s="168"/>
      <c r="L50" s="168" t="s">
        <v>409</v>
      </c>
      <c r="M50" s="168"/>
      <c r="N50" s="168" t="s">
        <v>418</v>
      </c>
      <c r="O50" s="168"/>
      <c r="P50" s="168"/>
      <c r="Q50" s="168"/>
      <c r="R50" s="168"/>
      <c r="S50" s="168"/>
      <c r="T50" s="170"/>
    </row>
    <row r="51" spans="2:20">
      <c r="B51" s="208"/>
      <c r="C51" s="265"/>
      <c r="D51" s="168">
        <v>-14</v>
      </c>
      <c r="E51" s="168"/>
      <c r="F51" s="168"/>
      <c r="G51" s="168">
        <v>-2</v>
      </c>
      <c r="H51" s="168"/>
      <c r="I51" s="168" t="s">
        <v>416</v>
      </c>
      <c r="J51" s="168"/>
      <c r="K51" s="168"/>
      <c r="L51" s="168" t="s">
        <v>412</v>
      </c>
      <c r="M51" s="168"/>
      <c r="N51" s="168" t="s">
        <v>417</v>
      </c>
      <c r="O51" s="168"/>
      <c r="P51" s="168"/>
      <c r="Q51" s="168"/>
      <c r="R51" s="168"/>
      <c r="S51" s="168"/>
      <c r="T51" s="170"/>
    </row>
    <row r="52" spans="2:20">
      <c r="B52" s="208"/>
      <c r="C52" s="265"/>
      <c r="D52" s="168">
        <v>-13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70"/>
    </row>
    <row r="53" spans="2:20">
      <c r="B53" s="208"/>
      <c r="C53" s="265"/>
      <c r="D53" s="168">
        <v>-12</v>
      </c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70"/>
    </row>
    <row r="54" spans="2:20">
      <c r="B54" s="208"/>
      <c r="C54" s="265"/>
      <c r="D54" s="168">
        <v>-11</v>
      </c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70"/>
    </row>
    <row r="55" spans="2:20">
      <c r="B55" s="208"/>
      <c r="C55" s="265"/>
      <c r="D55" s="168">
        <v>-10</v>
      </c>
      <c r="E55" s="168"/>
      <c r="F55" s="168"/>
      <c r="G55" s="168">
        <v>-1</v>
      </c>
      <c r="H55" s="168"/>
      <c r="I55" s="168"/>
      <c r="J55" s="168"/>
      <c r="K55" s="168"/>
      <c r="L55" s="201" t="s">
        <v>413</v>
      </c>
      <c r="M55" s="201"/>
      <c r="N55" s="168"/>
      <c r="O55" s="168"/>
      <c r="P55" s="168"/>
      <c r="Q55" s="168"/>
      <c r="R55" s="168"/>
      <c r="S55" s="168"/>
      <c r="T55" s="170"/>
    </row>
    <row r="56" spans="2:20">
      <c r="B56" s="208"/>
      <c r="C56" s="265"/>
      <c r="D56" s="168">
        <v>-9</v>
      </c>
      <c r="E56" s="168"/>
      <c r="F56" s="168"/>
      <c r="G56" s="168"/>
      <c r="H56" s="168"/>
      <c r="I56" s="168"/>
      <c r="J56" s="168"/>
      <c r="K56" s="168"/>
      <c r="L56" s="201"/>
      <c r="M56" s="201"/>
      <c r="N56" s="168"/>
      <c r="O56" s="168"/>
      <c r="P56" s="168"/>
      <c r="Q56" s="168"/>
      <c r="R56" s="168"/>
      <c r="S56" s="168"/>
      <c r="T56" s="170"/>
    </row>
    <row r="57" spans="2:20">
      <c r="B57" s="208"/>
      <c r="C57" s="265"/>
      <c r="D57" s="168">
        <v>-8</v>
      </c>
      <c r="E57" s="168"/>
      <c r="F57" s="168"/>
      <c r="G57" s="168"/>
      <c r="H57" s="168"/>
      <c r="I57" s="168"/>
      <c r="J57" s="168"/>
      <c r="K57" s="168"/>
      <c r="L57" s="201"/>
      <c r="M57" s="201"/>
      <c r="N57" s="168"/>
      <c r="O57" s="168"/>
      <c r="P57" s="168"/>
      <c r="Q57" s="168"/>
      <c r="R57" s="168"/>
      <c r="S57" s="168"/>
      <c r="T57" s="170"/>
    </row>
    <row r="58" spans="2:20">
      <c r="B58" s="208"/>
      <c r="C58" s="265"/>
      <c r="D58" s="168">
        <v>-7</v>
      </c>
      <c r="E58" s="168"/>
      <c r="F58" s="168"/>
      <c r="G58" s="168"/>
      <c r="H58" s="168"/>
      <c r="I58" s="168"/>
      <c r="J58" s="168"/>
      <c r="K58" s="168"/>
      <c r="L58" s="201"/>
      <c r="M58" s="201"/>
      <c r="N58" s="168"/>
      <c r="O58" s="168"/>
      <c r="P58" s="168"/>
      <c r="Q58" s="168"/>
      <c r="R58" s="168"/>
      <c r="S58" s="168"/>
      <c r="T58" s="170"/>
    </row>
    <row r="59" spans="2:20">
      <c r="B59" s="208"/>
      <c r="C59" s="265"/>
      <c r="D59" s="168">
        <v>-6</v>
      </c>
      <c r="E59" s="168"/>
      <c r="F59" s="168"/>
      <c r="G59" s="168"/>
      <c r="H59" s="168"/>
      <c r="I59" s="168"/>
      <c r="J59" s="168"/>
      <c r="K59" s="168"/>
      <c r="L59" s="201"/>
      <c r="M59" s="201"/>
      <c r="N59" s="168"/>
      <c r="O59" s="168"/>
      <c r="P59" s="168"/>
      <c r="Q59" s="168"/>
      <c r="R59" s="168"/>
      <c r="S59" s="168"/>
      <c r="T59" s="170"/>
    </row>
    <row r="60" spans="2:20">
      <c r="B60" s="208"/>
      <c r="C60" s="265"/>
      <c r="D60" s="168">
        <v>-5</v>
      </c>
      <c r="E60" s="168"/>
      <c r="F60" s="168"/>
      <c r="G60" s="168">
        <v>0</v>
      </c>
      <c r="H60" s="168"/>
      <c r="I60" s="168" t="s">
        <v>417</v>
      </c>
      <c r="J60" s="168"/>
      <c r="K60" s="168"/>
      <c r="L60" s="168" t="s">
        <v>410</v>
      </c>
      <c r="M60" s="168"/>
      <c r="N60" s="168"/>
      <c r="O60" s="168"/>
      <c r="P60" s="168"/>
      <c r="Q60" s="168"/>
      <c r="R60" s="168"/>
      <c r="S60" s="168"/>
      <c r="T60" s="170"/>
    </row>
    <row r="61" spans="2:20">
      <c r="B61" s="208"/>
      <c r="C61" s="265"/>
      <c r="D61" s="168">
        <v>-4</v>
      </c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70"/>
    </row>
    <row r="62" spans="2:20">
      <c r="B62" s="208"/>
      <c r="C62" s="265"/>
      <c r="D62" s="168">
        <v>-3</v>
      </c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70"/>
    </row>
    <row r="63" spans="2:20">
      <c r="B63" s="208"/>
      <c r="C63" s="265"/>
      <c r="D63" s="168">
        <v>-2</v>
      </c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70"/>
    </row>
    <row r="64" spans="2:20">
      <c r="B64" s="208"/>
      <c r="C64" s="265"/>
      <c r="D64" s="168">
        <v>-1</v>
      </c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70"/>
    </row>
    <row r="65" spans="2:20">
      <c r="B65" s="208"/>
      <c r="C65" s="265"/>
      <c r="D65" s="168" t="s">
        <v>905</v>
      </c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70"/>
    </row>
    <row r="66" spans="2:20">
      <c r="B66" s="208"/>
      <c r="C66" s="265"/>
      <c r="D66" s="168">
        <v>1</v>
      </c>
      <c r="E66" s="168"/>
      <c r="F66" s="168"/>
      <c r="G66" s="168">
        <v>1</v>
      </c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70"/>
    </row>
    <row r="67" spans="2:20">
      <c r="B67" s="208"/>
      <c r="C67" s="265"/>
      <c r="D67" s="168">
        <v>2</v>
      </c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70"/>
    </row>
    <row r="68" spans="2:20">
      <c r="B68" s="208"/>
      <c r="C68" s="265"/>
      <c r="D68" s="168">
        <v>3</v>
      </c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70"/>
    </row>
    <row r="69" spans="2:20">
      <c r="B69" s="208"/>
      <c r="C69" s="265"/>
      <c r="D69" s="168">
        <v>4</v>
      </c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70"/>
    </row>
    <row r="70" spans="2:20">
      <c r="B70" s="208"/>
      <c r="C70" s="265"/>
      <c r="D70" s="168">
        <v>5</v>
      </c>
      <c r="E70" s="168"/>
      <c r="F70" s="168"/>
      <c r="G70" s="168">
        <v>2</v>
      </c>
      <c r="H70" s="168"/>
      <c r="I70" s="168"/>
      <c r="J70" s="168"/>
      <c r="K70" s="168"/>
      <c r="L70" s="168" t="s">
        <v>411</v>
      </c>
      <c r="M70" s="168"/>
      <c r="N70" s="168" t="s">
        <v>419</v>
      </c>
      <c r="O70" s="168"/>
      <c r="P70" s="168"/>
      <c r="Q70" s="168"/>
      <c r="R70" s="168"/>
      <c r="S70" s="168"/>
      <c r="T70" s="170"/>
    </row>
    <row r="71" spans="2:20">
      <c r="B71" s="208"/>
      <c r="C71" s="265"/>
      <c r="D71" s="168">
        <v>6</v>
      </c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70"/>
    </row>
    <row r="72" spans="2:20">
      <c r="B72" s="208"/>
      <c r="C72" s="265"/>
      <c r="D72" s="168">
        <v>7</v>
      </c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70"/>
    </row>
    <row r="73" spans="2:20">
      <c r="B73" s="208"/>
      <c r="C73" s="265"/>
      <c r="D73" s="168">
        <v>8</v>
      </c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70"/>
    </row>
    <row r="74" spans="2:20">
      <c r="B74" s="208"/>
      <c r="C74" s="265"/>
      <c r="D74" s="168">
        <v>9</v>
      </c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70"/>
    </row>
    <row r="75" spans="2:20">
      <c r="B75" s="208"/>
      <c r="C75" s="265"/>
      <c r="D75" s="168">
        <v>10</v>
      </c>
      <c r="E75" s="168"/>
      <c r="F75" s="168"/>
      <c r="G75" s="168">
        <v>3</v>
      </c>
      <c r="H75" s="168"/>
      <c r="I75" s="168"/>
      <c r="J75" s="168"/>
      <c r="K75" s="168"/>
      <c r="L75" s="168" t="s">
        <v>414</v>
      </c>
      <c r="M75" s="168"/>
      <c r="N75" s="168" t="s">
        <v>420</v>
      </c>
      <c r="O75" s="168"/>
      <c r="P75" s="168"/>
      <c r="Q75" s="168"/>
      <c r="R75" s="168"/>
      <c r="S75" s="168"/>
      <c r="T75" s="170"/>
    </row>
    <row r="76" spans="2:20">
      <c r="B76" s="208"/>
      <c r="C76" s="265"/>
      <c r="D76" s="168">
        <v>11</v>
      </c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70"/>
    </row>
    <row r="77" spans="2:20">
      <c r="B77" s="208"/>
      <c r="C77" s="265"/>
      <c r="D77" s="168">
        <v>12</v>
      </c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70"/>
    </row>
    <row r="78" spans="2:20">
      <c r="B78" s="208"/>
      <c r="C78" s="265"/>
      <c r="D78" s="168">
        <v>13</v>
      </c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70"/>
    </row>
    <row r="79" spans="2:20">
      <c r="B79" s="208"/>
      <c r="C79" s="265"/>
      <c r="D79" s="168">
        <v>14</v>
      </c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70"/>
    </row>
    <row r="80" spans="2:20" ht="45" customHeight="1">
      <c r="B80" s="176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70"/>
    </row>
    <row r="81" spans="2:20">
      <c r="B81" s="208" t="s">
        <v>433</v>
      </c>
      <c r="C81" s="265"/>
      <c r="D81" s="265" t="s">
        <v>423</v>
      </c>
      <c r="E81" s="265"/>
      <c r="F81" s="180" t="s">
        <v>422</v>
      </c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1"/>
    </row>
    <row r="82" spans="2:20">
      <c r="B82" s="208"/>
      <c r="C82" s="265"/>
      <c r="D82" s="265"/>
      <c r="E82" s="265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1"/>
    </row>
    <row r="83" spans="2:20">
      <c r="B83" s="208"/>
      <c r="C83" s="265"/>
      <c r="D83" s="265"/>
      <c r="E83" s="265"/>
      <c r="F83" s="180" t="s">
        <v>424</v>
      </c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1"/>
    </row>
    <row r="84" spans="2:20">
      <c r="B84" s="208"/>
      <c r="C84" s="265"/>
      <c r="D84" s="265"/>
      <c r="E84" s="265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1"/>
    </row>
    <row r="85" spans="2:20">
      <c r="B85" s="208"/>
      <c r="C85" s="265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70"/>
    </row>
    <row r="86" spans="2:20">
      <c r="B86" s="208"/>
      <c r="C86" s="265"/>
      <c r="D86" s="265" t="s">
        <v>425</v>
      </c>
      <c r="E86" s="265"/>
      <c r="F86" s="180" t="s">
        <v>427</v>
      </c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1"/>
    </row>
    <row r="87" spans="2:20">
      <c r="B87" s="208"/>
      <c r="C87" s="265"/>
      <c r="D87" s="265"/>
      <c r="E87" s="265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1"/>
    </row>
    <row r="88" spans="2:20">
      <c r="B88" s="208"/>
      <c r="C88" s="265"/>
      <c r="D88" s="265"/>
      <c r="E88" s="265"/>
      <c r="F88" s="265" t="s">
        <v>354</v>
      </c>
      <c r="G88" s="265"/>
      <c r="H88" s="265"/>
      <c r="I88" s="168" t="s">
        <v>426</v>
      </c>
      <c r="J88" s="168"/>
      <c r="K88" s="168" t="s">
        <v>356</v>
      </c>
      <c r="L88" s="168"/>
      <c r="M88" s="168"/>
      <c r="N88" s="168"/>
      <c r="O88" s="168"/>
      <c r="P88" s="168"/>
      <c r="Q88" s="168"/>
      <c r="R88" s="168"/>
      <c r="S88" s="168"/>
      <c r="T88" s="170"/>
    </row>
    <row r="89" spans="2:20">
      <c r="B89" s="208"/>
      <c r="C89" s="265"/>
      <c r="D89" s="265"/>
      <c r="E89" s="265"/>
      <c r="F89" s="168" t="s">
        <v>428</v>
      </c>
      <c r="G89" s="168"/>
      <c r="H89" s="168"/>
      <c r="I89" s="201">
        <v>0.2</v>
      </c>
      <c r="J89" s="201"/>
      <c r="K89" s="168"/>
      <c r="L89" s="168"/>
      <c r="M89" s="168"/>
      <c r="N89" s="168"/>
      <c r="O89" s="168"/>
      <c r="P89" s="168"/>
      <c r="Q89" s="168"/>
      <c r="R89" s="168"/>
      <c r="S89" s="168"/>
      <c r="T89" s="170"/>
    </row>
    <row r="90" spans="2:20">
      <c r="B90" s="208"/>
      <c r="C90" s="265"/>
      <c r="D90" s="265"/>
      <c r="E90" s="265"/>
      <c r="F90" s="375" t="s">
        <v>429</v>
      </c>
      <c r="G90" s="375"/>
      <c r="H90" s="375"/>
      <c r="I90" s="201">
        <v>0.3</v>
      </c>
      <c r="J90" s="201"/>
      <c r="K90" s="168" t="s">
        <v>907</v>
      </c>
      <c r="L90" s="168"/>
      <c r="M90" s="168"/>
      <c r="N90" s="168"/>
      <c r="O90" s="168"/>
      <c r="P90" s="168"/>
      <c r="Q90" s="168"/>
      <c r="R90" s="168"/>
      <c r="S90" s="168"/>
      <c r="T90" s="170"/>
    </row>
    <row r="91" spans="2:20">
      <c r="B91" s="208"/>
      <c r="C91" s="265"/>
      <c r="D91" s="265"/>
      <c r="E91" s="265"/>
      <c r="F91" s="375" t="s">
        <v>430</v>
      </c>
      <c r="G91" s="375"/>
      <c r="H91" s="375"/>
      <c r="I91" s="201">
        <v>0.2</v>
      </c>
      <c r="J91" s="201"/>
      <c r="K91" s="168" t="s">
        <v>906</v>
      </c>
      <c r="L91" s="168"/>
      <c r="M91" s="168"/>
      <c r="N91" s="168"/>
      <c r="O91" s="168"/>
      <c r="P91" s="168"/>
      <c r="Q91" s="168"/>
      <c r="R91" s="168"/>
      <c r="S91" s="168"/>
      <c r="T91" s="170"/>
    </row>
    <row r="92" spans="2:20">
      <c r="B92" s="208"/>
      <c r="C92" s="265"/>
      <c r="D92" s="265"/>
      <c r="E92" s="265"/>
      <c r="F92" s="375" t="s">
        <v>431</v>
      </c>
      <c r="G92" s="375"/>
      <c r="H92" s="375"/>
      <c r="I92" s="201">
        <v>0.2</v>
      </c>
      <c r="J92" s="201"/>
      <c r="K92" s="168" t="s">
        <v>906</v>
      </c>
      <c r="L92" s="168"/>
      <c r="M92" s="168"/>
      <c r="N92" s="168"/>
      <c r="O92" s="168"/>
      <c r="P92" s="168"/>
      <c r="Q92" s="168"/>
      <c r="R92" s="168"/>
      <c r="S92" s="168"/>
      <c r="T92" s="170"/>
    </row>
    <row r="93" spans="2:20">
      <c r="B93" s="208"/>
      <c r="C93" s="265"/>
      <c r="D93" s="265"/>
      <c r="E93" s="265"/>
      <c r="F93" s="168" t="s">
        <v>364</v>
      </c>
      <c r="G93" s="168"/>
      <c r="H93" s="168"/>
      <c r="I93" s="201">
        <v>0.1</v>
      </c>
      <c r="J93" s="201"/>
      <c r="K93" s="168" t="s">
        <v>432</v>
      </c>
      <c r="L93" s="168"/>
      <c r="M93" s="168"/>
      <c r="N93" s="168"/>
      <c r="O93" s="168"/>
      <c r="P93" s="168"/>
      <c r="Q93" s="168"/>
      <c r="R93" s="168"/>
      <c r="S93" s="168"/>
      <c r="T93" s="170"/>
    </row>
    <row r="94" spans="2:20">
      <c r="B94" s="208"/>
      <c r="C94" s="265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70"/>
    </row>
    <row r="95" spans="2:20">
      <c r="B95" s="208"/>
      <c r="C95" s="265"/>
      <c r="D95" s="265" t="s">
        <v>421</v>
      </c>
      <c r="E95" s="265"/>
      <c r="F95" s="180" t="s">
        <v>434</v>
      </c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1"/>
    </row>
    <row r="96" spans="2:20">
      <c r="B96" s="208"/>
      <c r="C96" s="265"/>
      <c r="D96" s="265"/>
      <c r="E96" s="265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1"/>
    </row>
    <row r="97" spans="2:20">
      <c r="B97" s="208"/>
      <c r="C97" s="265"/>
      <c r="D97" s="265"/>
      <c r="E97" s="265"/>
      <c r="F97" s="168" t="s">
        <v>435</v>
      </c>
      <c r="G97" s="168"/>
      <c r="H97" s="168" t="s">
        <v>436</v>
      </c>
      <c r="I97" s="168"/>
      <c r="J97" s="168"/>
      <c r="K97" s="179" t="s">
        <v>908</v>
      </c>
      <c r="L97" s="180"/>
      <c r="M97" s="180"/>
      <c r="N97" s="180"/>
      <c r="O97" s="180"/>
      <c r="P97" s="180"/>
      <c r="Q97" s="180"/>
      <c r="R97" s="180"/>
      <c r="S97" s="180"/>
      <c r="T97" s="181"/>
    </row>
    <row r="98" spans="2:20">
      <c r="B98" s="208"/>
      <c r="C98" s="265"/>
      <c r="D98" s="265"/>
      <c r="E98" s="265"/>
      <c r="F98" s="168" t="s">
        <v>389</v>
      </c>
      <c r="G98" s="168"/>
      <c r="H98" s="168" t="s">
        <v>388</v>
      </c>
      <c r="I98" s="168"/>
      <c r="J98" s="168"/>
      <c r="K98" s="180"/>
      <c r="L98" s="180"/>
      <c r="M98" s="180"/>
      <c r="N98" s="180"/>
      <c r="O98" s="180"/>
      <c r="P98" s="180"/>
      <c r="Q98" s="180"/>
      <c r="R98" s="180"/>
      <c r="S98" s="180"/>
      <c r="T98" s="181"/>
    </row>
    <row r="99" spans="2:20">
      <c r="B99" s="208"/>
      <c r="C99" s="265"/>
      <c r="D99" s="265"/>
      <c r="E99" s="265"/>
      <c r="F99" s="168" t="s">
        <v>437</v>
      </c>
      <c r="G99" s="168"/>
      <c r="H99" s="168" t="s">
        <v>390</v>
      </c>
      <c r="I99" s="168"/>
      <c r="J99" s="168"/>
      <c r="K99" s="180"/>
      <c r="L99" s="180"/>
      <c r="M99" s="180"/>
      <c r="N99" s="180"/>
      <c r="O99" s="180"/>
      <c r="P99" s="180"/>
      <c r="Q99" s="180"/>
      <c r="R99" s="180"/>
      <c r="S99" s="180"/>
      <c r="T99" s="181"/>
    </row>
    <row r="100" spans="2:20" ht="14.25" thickBot="1">
      <c r="B100" s="268"/>
      <c r="C100" s="313"/>
      <c r="D100" s="313"/>
      <c r="E100" s="313"/>
      <c r="F100" s="169" t="s">
        <v>392</v>
      </c>
      <c r="G100" s="169"/>
      <c r="H100" s="169" t="s">
        <v>391</v>
      </c>
      <c r="I100" s="169"/>
      <c r="J100" s="1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77"/>
    </row>
    <row r="101" spans="2:20" ht="14.25" thickTop="1"/>
  </sheetData>
  <mergeCells count="182">
    <mergeCell ref="K90:O90"/>
    <mergeCell ref="K89:O89"/>
    <mergeCell ref="L70:M74"/>
    <mergeCell ref="L75:M79"/>
    <mergeCell ref="N70:O74"/>
    <mergeCell ref="F99:G99"/>
    <mergeCell ref="F100:G100"/>
    <mergeCell ref="H97:I97"/>
    <mergeCell ref="H98:I98"/>
    <mergeCell ref="H99:I99"/>
    <mergeCell ref="H100:I100"/>
    <mergeCell ref="D94:T94"/>
    <mergeCell ref="F86:T87"/>
    <mergeCell ref="F95:T96"/>
    <mergeCell ref="F97:G97"/>
    <mergeCell ref="F98:G98"/>
    <mergeCell ref="K97:T100"/>
    <mergeCell ref="J97:J100"/>
    <mergeCell ref="K88:O88"/>
    <mergeCell ref="K91:O91"/>
    <mergeCell ref="K92:O92"/>
    <mergeCell ref="K93:O93"/>
    <mergeCell ref="P88:T93"/>
    <mergeCell ref="I91:J91"/>
    <mergeCell ref="I92:J92"/>
    <mergeCell ref="I93:J93"/>
    <mergeCell ref="G70:H74"/>
    <mergeCell ref="G75:H79"/>
    <mergeCell ref="I50:K50"/>
    <mergeCell ref="R4:T39"/>
    <mergeCell ref="P50:T79"/>
    <mergeCell ref="D81:E84"/>
    <mergeCell ref="F83:T84"/>
    <mergeCell ref="F81:T82"/>
    <mergeCell ref="B80:T80"/>
    <mergeCell ref="N50:O50"/>
    <mergeCell ref="D50:F50"/>
    <mergeCell ref="B81:C100"/>
    <mergeCell ref="D86:E93"/>
    <mergeCell ref="D95:E100"/>
    <mergeCell ref="D85:T85"/>
    <mergeCell ref="F88:H88"/>
    <mergeCell ref="F89:H89"/>
    <mergeCell ref="F90:H90"/>
    <mergeCell ref="F91:H91"/>
    <mergeCell ref="F92:H92"/>
    <mergeCell ref="F93:H93"/>
    <mergeCell ref="I88:J88"/>
    <mergeCell ref="I89:J89"/>
    <mergeCell ref="I90:J90"/>
    <mergeCell ref="I47:I48"/>
    <mergeCell ref="J47:J48"/>
    <mergeCell ref="K47:K48"/>
    <mergeCell ref="L47:L48"/>
    <mergeCell ref="D76:F76"/>
    <mergeCell ref="D77:F77"/>
    <mergeCell ref="D78:F78"/>
    <mergeCell ref="D79:F79"/>
    <mergeCell ref="G50:H50"/>
    <mergeCell ref="G51:H54"/>
    <mergeCell ref="D71:F71"/>
    <mergeCell ref="D72:F72"/>
    <mergeCell ref="D73:F73"/>
    <mergeCell ref="D74:F74"/>
    <mergeCell ref="D75:F75"/>
    <mergeCell ref="D64:F64"/>
    <mergeCell ref="D65:F65"/>
    <mergeCell ref="D66:F66"/>
    <mergeCell ref="D67:F67"/>
    <mergeCell ref="D68:F68"/>
    <mergeCell ref="D69:F69"/>
    <mergeCell ref="D70:F70"/>
    <mergeCell ref="N75:O79"/>
    <mergeCell ref="N51:O69"/>
    <mergeCell ref="L50:M50"/>
    <mergeCell ref="L51:M54"/>
    <mergeCell ref="I60:K79"/>
    <mergeCell ref="I51:K59"/>
    <mergeCell ref="G55:H59"/>
    <mergeCell ref="G60:H65"/>
    <mergeCell ref="G66:H69"/>
    <mergeCell ref="O47:O48"/>
    <mergeCell ref="P47:P48"/>
    <mergeCell ref="Q47:Q48"/>
    <mergeCell ref="R47:R48"/>
    <mergeCell ref="S47:S48"/>
    <mergeCell ref="L60:M69"/>
    <mergeCell ref="L55:M59"/>
    <mergeCell ref="B49:T49"/>
    <mergeCell ref="B50:C79"/>
    <mergeCell ref="D63:F63"/>
    <mergeCell ref="D62:F62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T47:T48"/>
    <mergeCell ref="B41:C48"/>
    <mergeCell ref="D60:F60"/>
    <mergeCell ref="D61:F61"/>
    <mergeCell ref="O45:O46"/>
    <mergeCell ref="P45:P46"/>
    <mergeCell ref="Q45:Q46"/>
    <mergeCell ref="R45:R46"/>
    <mergeCell ref="S45:S46"/>
    <mergeCell ref="T45:T46"/>
    <mergeCell ref="R41:R42"/>
    <mergeCell ref="S41:S42"/>
    <mergeCell ref="T41:T42"/>
    <mergeCell ref="T43:T44"/>
    <mergeCell ref="S43:S44"/>
    <mergeCell ref="R43:R44"/>
    <mergeCell ref="Q43:Q44"/>
    <mergeCell ref="P43:P44"/>
    <mergeCell ref="O43:O44"/>
    <mergeCell ref="N43:N44"/>
    <mergeCell ref="M43:M44"/>
    <mergeCell ref="L43:L44"/>
    <mergeCell ref="K43:K44"/>
    <mergeCell ref="D47:E48"/>
    <mergeCell ref="F41:F42"/>
    <mergeCell ref="G41:G42"/>
    <mergeCell ref="H41:H42"/>
    <mergeCell ref="I41:I42"/>
    <mergeCell ref="I43:I44"/>
    <mergeCell ref="H43:H44"/>
    <mergeCell ref="G43:G44"/>
    <mergeCell ref="F43:F44"/>
    <mergeCell ref="F45:F46"/>
    <mergeCell ref="G45:G46"/>
    <mergeCell ref="H45:H46"/>
    <mergeCell ref="I45:I46"/>
    <mergeCell ref="J43:J44"/>
    <mergeCell ref="F47:F48"/>
    <mergeCell ref="G47:G48"/>
    <mergeCell ref="H47:H48"/>
    <mergeCell ref="M47:M48"/>
    <mergeCell ref="N47:N48"/>
    <mergeCell ref="B34:Q34"/>
    <mergeCell ref="D38:D39"/>
    <mergeCell ref="D36:D37"/>
    <mergeCell ref="E35:Q35"/>
    <mergeCell ref="E36:Q37"/>
    <mergeCell ref="E38:Q39"/>
    <mergeCell ref="B35:C39"/>
    <mergeCell ref="J45:J46"/>
    <mergeCell ref="K45:K46"/>
    <mergeCell ref="L45:L46"/>
    <mergeCell ref="M45:M46"/>
    <mergeCell ref="N45:N46"/>
    <mergeCell ref="B40:Q40"/>
    <mergeCell ref="D41:E42"/>
    <mergeCell ref="D43:E44"/>
    <mergeCell ref="D45:E46"/>
    <mergeCell ref="J41:J42"/>
    <mergeCell ref="K41:K42"/>
    <mergeCell ref="L41:L42"/>
    <mergeCell ref="M41:M42"/>
    <mergeCell ref="N41:N42"/>
    <mergeCell ref="O41:O42"/>
    <mergeCell ref="P41:P42"/>
    <mergeCell ref="Q41:Q42"/>
    <mergeCell ref="D4:Q5"/>
    <mergeCell ref="D6:Q7"/>
    <mergeCell ref="D8:Q9"/>
    <mergeCell ref="D10:Q11"/>
    <mergeCell ref="B4:C11"/>
    <mergeCell ref="B18:C33"/>
    <mergeCell ref="D18:J33"/>
    <mergeCell ref="K18:Q22"/>
    <mergeCell ref="K23:Q28"/>
    <mergeCell ref="K29:Q33"/>
    <mergeCell ref="B12:Q12"/>
    <mergeCell ref="D13:Q14"/>
    <mergeCell ref="D15:Q16"/>
    <mergeCell ref="B13:C16"/>
    <mergeCell ref="B17:Q17"/>
  </mergeCells>
  <phoneticPr fontId="1" type="noConversion"/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B2:V156"/>
  <sheetViews>
    <sheetView topLeftCell="A27" workbookViewId="0">
      <selection activeCell="U139" sqref="U139"/>
    </sheetView>
  </sheetViews>
  <sheetFormatPr defaultRowHeight="13.5"/>
  <cols>
    <col min="1" max="1" width="9" style="1"/>
    <col min="2" max="3" width="10" style="1" customWidth="1"/>
    <col min="4" max="21" width="9" style="1"/>
    <col min="22" max="22" width="10.5" style="1" customWidth="1"/>
    <col min="23" max="16384" width="9" style="1"/>
  </cols>
  <sheetData>
    <row r="2" spans="2:22" ht="20.25">
      <c r="B2" s="266" t="s">
        <v>1071</v>
      </c>
      <c r="C2" s="266"/>
      <c r="D2" s="266"/>
      <c r="E2" s="266"/>
      <c r="F2" s="266"/>
      <c r="G2" s="266"/>
    </row>
    <row r="4" spans="2:22" ht="14.25" thickBot="1">
      <c r="V4" s="3"/>
    </row>
    <row r="5" spans="2:22" ht="14.25" thickTop="1">
      <c r="B5" s="364" t="s">
        <v>918</v>
      </c>
      <c r="C5" s="291"/>
      <c r="D5" s="281" t="s">
        <v>438</v>
      </c>
      <c r="E5" s="281"/>
      <c r="F5" s="281" t="s">
        <v>355</v>
      </c>
      <c r="G5" s="281"/>
      <c r="H5" s="281"/>
      <c r="I5" s="281"/>
      <c r="J5" s="281"/>
      <c r="K5" s="281"/>
      <c r="L5" s="281"/>
      <c r="M5" s="281" t="s">
        <v>439</v>
      </c>
      <c r="N5" s="281"/>
      <c r="O5" s="281"/>
      <c r="P5" s="281"/>
      <c r="Q5" s="281"/>
      <c r="R5" s="281"/>
      <c r="S5" s="281"/>
      <c r="T5" s="365"/>
    </row>
    <row r="6" spans="2:22">
      <c r="B6" s="208"/>
      <c r="C6" s="265"/>
      <c r="D6" s="168" t="s">
        <v>271</v>
      </c>
      <c r="E6" s="168"/>
      <c r="F6" s="168" t="s">
        <v>350</v>
      </c>
      <c r="G6" s="168"/>
      <c r="H6" s="168"/>
      <c r="I6" s="168"/>
      <c r="J6" s="168"/>
      <c r="K6" s="168"/>
      <c r="L6" s="168"/>
      <c r="M6" s="168" t="s">
        <v>351</v>
      </c>
      <c r="N6" s="168"/>
      <c r="O6" s="168"/>
      <c r="P6" s="168"/>
      <c r="Q6" s="168"/>
      <c r="R6" s="168"/>
      <c r="S6" s="168"/>
      <c r="T6" s="170"/>
    </row>
    <row r="7" spans="2:22">
      <c r="B7" s="208"/>
      <c r="C7" s="265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70"/>
    </row>
    <row r="8" spans="2:22">
      <c r="B8" s="208"/>
      <c r="C8" s="265"/>
      <c r="D8" s="168" t="s">
        <v>348</v>
      </c>
      <c r="E8" s="168"/>
      <c r="F8" s="168" t="s">
        <v>350</v>
      </c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70"/>
    </row>
    <row r="9" spans="2:22">
      <c r="B9" s="208"/>
      <c r="C9" s="265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70"/>
    </row>
    <row r="10" spans="2:22">
      <c r="B10" s="208"/>
      <c r="C10" s="265"/>
      <c r="D10" s="168" t="s">
        <v>349</v>
      </c>
      <c r="E10" s="168"/>
      <c r="F10" s="168" t="s">
        <v>352</v>
      </c>
      <c r="G10" s="168"/>
      <c r="H10" s="168"/>
      <c r="I10" s="168"/>
      <c r="J10" s="168"/>
      <c r="K10" s="168"/>
      <c r="L10" s="168"/>
      <c r="M10" s="168" t="s">
        <v>353</v>
      </c>
      <c r="N10" s="168"/>
      <c r="O10" s="168"/>
      <c r="P10" s="168"/>
      <c r="Q10" s="168"/>
      <c r="R10" s="168"/>
      <c r="S10" s="168"/>
      <c r="T10" s="170"/>
    </row>
    <row r="11" spans="2:22">
      <c r="B11" s="208"/>
      <c r="C11" s="265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70"/>
    </row>
    <row r="12" spans="2:22" ht="45" customHeight="1">
      <c r="B12" s="176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70"/>
    </row>
    <row r="13" spans="2:22">
      <c r="B13" s="208" t="s">
        <v>917</v>
      </c>
      <c r="C13" s="265"/>
      <c r="D13" s="265" t="s">
        <v>441</v>
      </c>
      <c r="E13" s="265"/>
      <c r="F13" s="254" t="s">
        <v>909</v>
      </c>
      <c r="G13" s="254"/>
      <c r="H13" s="254"/>
      <c r="I13" s="254"/>
      <c r="J13" s="254"/>
      <c r="K13" s="265" t="s">
        <v>452</v>
      </c>
      <c r="L13" s="265"/>
      <c r="M13" s="254" t="s">
        <v>910</v>
      </c>
      <c r="N13" s="254"/>
      <c r="O13" s="254"/>
      <c r="P13" s="254"/>
      <c r="Q13" s="254"/>
      <c r="R13" s="168"/>
      <c r="S13" s="168"/>
      <c r="T13" s="170"/>
    </row>
    <row r="14" spans="2:22">
      <c r="B14" s="208"/>
      <c r="C14" s="265"/>
      <c r="D14" s="265"/>
      <c r="E14" s="265"/>
      <c r="F14" s="254"/>
      <c r="G14" s="254"/>
      <c r="H14" s="254"/>
      <c r="I14" s="254"/>
      <c r="J14" s="254"/>
      <c r="K14" s="265"/>
      <c r="L14" s="265"/>
      <c r="M14" s="254"/>
      <c r="N14" s="254"/>
      <c r="O14" s="254"/>
      <c r="P14" s="254"/>
      <c r="Q14" s="254"/>
      <c r="R14" s="168"/>
      <c r="S14" s="168"/>
      <c r="T14" s="170"/>
    </row>
    <row r="15" spans="2:22">
      <c r="B15" s="208"/>
      <c r="C15" s="265"/>
      <c r="D15" s="265"/>
      <c r="E15" s="265"/>
      <c r="F15" s="168"/>
      <c r="G15" s="168"/>
      <c r="H15" s="168"/>
      <c r="I15" s="168"/>
      <c r="J15" s="168"/>
      <c r="K15" s="265"/>
      <c r="L15" s="265"/>
      <c r="M15" s="168"/>
      <c r="N15" s="168"/>
      <c r="O15" s="168"/>
      <c r="P15" s="168"/>
      <c r="Q15" s="168"/>
      <c r="R15" s="168"/>
      <c r="S15" s="168"/>
      <c r="T15" s="170"/>
    </row>
    <row r="16" spans="2:22">
      <c r="B16" s="208"/>
      <c r="C16" s="265"/>
      <c r="D16" s="265"/>
      <c r="E16" s="265"/>
      <c r="F16" s="168"/>
      <c r="G16" s="168"/>
      <c r="H16" s="168"/>
      <c r="I16" s="168"/>
      <c r="J16" s="168"/>
      <c r="K16" s="265"/>
      <c r="L16" s="265"/>
      <c r="M16" s="168"/>
      <c r="N16" s="168"/>
      <c r="O16" s="168"/>
      <c r="P16" s="168"/>
      <c r="Q16" s="168"/>
      <c r="R16" s="168"/>
      <c r="S16" s="168"/>
      <c r="T16" s="170"/>
    </row>
    <row r="17" spans="2:20">
      <c r="B17" s="208"/>
      <c r="C17" s="265"/>
      <c r="D17" s="265"/>
      <c r="E17" s="265"/>
      <c r="F17" s="168"/>
      <c r="G17" s="168"/>
      <c r="H17" s="168"/>
      <c r="I17" s="168"/>
      <c r="J17" s="168"/>
      <c r="K17" s="265"/>
      <c r="L17" s="265"/>
      <c r="M17" s="168"/>
      <c r="N17" s="168"/>
      <c r="O17" s="168"/>
      <c r="P17" s="168"/>
      <c r="Q17" s="168"/>
      <c r="R17" s="168"/>
      <c r="S17" s="168"/>
      <c r="T17" s="170"/>
    </row>
    <row r="18" spans="2:20">
      <c r="B18" s="208"/>
      <c r="C18" s="265"/>
      <c r="D18" s="265"/>
      <c r="E18" s="265"/>
      <c r="F18" s="168"/>
      <c r="G18" s="168"/>
      <c r="H18" s="168"/>
      <c r="I18" s="168"/>
      <c r="J18" s="168"/>
      <c r="K18" s="265"/>
      <c r="L18" s="265"/>
      <c r="M18" s="168"/>
      <c r="N18" s="168"/>
      <c r="O18" s="168"/>
      <c r="P18" s="168"/>
      <c r="Q18" s="168"/>
      <c r="R18" s="168"/>
      <c r="S18" s="168"/>
      <c r="T18" s="170"/>
    </row>
    <row r="19" spans="2:20">
      <c r="B19" s="208"/>
      <c r="C19" s="265"/>
      <c r="D19" s="265"/>
      <c r="E19" s="265"/>
      <c r="F19" s="168"/>
      <c r="G19" s="168"/>
      <c r="H19" s="168"/>
      <c r="I19" s="168"/>
      <c r="J19" s="168"/>
      <c r="K19" s="265"/>
      <c r="L19" s="265"/>
      <c r="M19" s="168"/>
      <c r="N19" s="168"/>
      <c r="O19" s="168"/>
      <c r="P19" s="168"/>
      <c r="Q19" s="168"/>
      <c r="R19" s="168"/>
      <c r="S19" s="168"/>
      <c r="T19" s="170"/>
    </row>
    <row r="20" spans="2:20">
      <c r="B20" s="208"/>
      <c r="C20" s="265"/>
      <c r="D20" s="265"/>
      <c r="E20" s="265"/>
      <c r="F20" s="168"/>
      <c r="G20" s="168"/>
      <c r="H20" s="168"/>
      <c r="I20" s="168"/>
      <c r="J20" s="168"/>
      <c r="K20" s="265"/>
      <c r="L20" s="265"/>
      <c r="M20" s="168"/>
      <c r="N20" s="168"/>
      <c r="O20" s="168"/>
      <c r="P20" s="168"/>
      <c r="Q20" s="168"/>
      <c r="R20" s="168"/>
      <c r="S20" s="168"/>
      <c r="T20" s="170"/>
    </row>
    <row r="21" spans="2:20">
      <c r="B21" s="208"/>
      <c r="C21" s="265"/>
      <c r="D21" s="265"/>
      <c r="E21" s="265"/>
      <c r="F21" s="168"/>
      <c r="G21" s="168"/>
      <c r="H21" s="168"/>
      <c r="I21" s="168"/>
      <c r="J21" s="168"/>
      <c r="K21" s="265"/>
      <c r="L21" s="265"/>
      <c r="M21" s="168"/>
      <c r="N21" s="168"/>
      <c r="O21" s="168"/>
      <c r="P21" s="168"/>
      <c r="Q21" s="168"/>
      <c r="R21" s="168"/>
      <c r="S21" s="168"/>
      <c r="T21" s="170"/>
    </row>
    <row r="22" spans="2:20">
      <c r="B22" s="208"/>
      <c r="C22" s="265"/>
      <c r="D22" s="168" t="s">
        <v>911</v>
      </c>
      <c r="E22" s="168"/>
      <c r="F22" s="168" t="s">
        <v>442</v>
      </c>
      <c r="G22" s="168"/>
      <c r="H22" s="168"/>
      <c r="I22" s="168"/>
      <c r="J22" s="168"/>
      <c r="K22" s="168" t="s">
        <v>911</v>
      </c>
      <c r="L22" s="168"/>
      <c r="M22" s="168" t="s">
        <v>454</v>
      </c>
      <c r="N22" s="168"/>
      <c r="O22" s="168"/>
      <c r="P22" s="168"/>
      <c r="Q22" s="168"/>
      <c r="R22" s="168"/>
      <c r="S22" s="168"/>
      <c r="T22" s="170"/>
    </row>
    <row r="23" spans="2:20">
      <c r="B23" s="208"/>
      <c r="C23" s="265"/>
      <c r="D23" s="168"/>
      <c r="E23" s="168"/>
      <c r="F23" s="168" t="s">
        <v>450</v>
      </c>
      <c r="G23" s="168"/>
      <c r="H23" s="168" t="s">
        <v>451</v>
      </c>
      <c r="I23" s="168"/>
      <c r="J23" s="168"/>
      <c r="K23" s="168"/>
      <c r="L23" s="168"/>
      <c r="M23" s="168" t="s">
        <v>453</v>
      </c>
      <c r="N23" s="168"/>
      <c r="O23" s="168" t="s">
        <v>460</v>
      </c>
      <c r="P23" s="168"/>
      <c r="Q23" s="168"/>
      <c r="R23" s="168"/>
      <c r="S23" s="168"/>
      <c r="T23" s="170"/>
    </row>
    <row r="24" spans="2:20" ht="45" customHeight="1">
      <c r="B24" s="208" t="s">
        <v>912</v>
      </c>
      <c r="C24" s="265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356"/>
    </row>
    <row r="25" spans="2:20">
      <c r="B25" s="208" t="s">
        <v>916</v>
      </c>
      <c r="C25" s="265"/>
      <c r="D25" s="168" t="s">
        <v>405</v>
      </c>
      <c r="E25" s="168"/>
      <c r="F25" s="168" t="s">
        <v>443</v>
      </c>
      <c r="G25" s="168" t="s">
        <v>502</v>
      </c>
      <c r="H25" s="168" t="s">
        <v>503</v>
      </c>
      <c r="I25" s="168" t="s">
        <v>444</v>
      </c>
      <c r="J25" s="168" t="s">
        <v>445</v>
      </c>
      <c r="K25" s="168" t="s">
        <v>446</v>
      </c>
      <c r="L25" s="168" t="s">
        <v>505</v>
      </c>
      <c r="M25" s="168" t="s">
        <v>506</v>
      </c>
      <c r="N25" s="168" t="s">
        <v>447</v>
      </c>
      <c r="O25" s="168" t="s">
        <v>507</v>
      </c>
      <c r="P25" s="168" t="s">
        <v>448</v>
      </c>
      <c r="Q25" s="168" t="s">
        <v>508</v>
      </c>
      <c r="R25" s="168" t="s">
        <v>449</v>
      </c>
      <c r="S25" s="168" t="s">
        <v>509</v>
      </c>
      <c r="T25" s="170" t="s">
        <v>504</v>
      </c>
    </row>
    <row r="26" spans="2:20">
      <c r="B26" s="208"/>
      <c r="C26" s="265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70"/>
    </row>
    <row r="27" spans="2:20">
      <c r="B27" s="208"/>
      <c r="C27" s="265"/>
      <c r="D27" s="168" t="s">
        <v>501</v>
      </c>
      <c r="E27" s="168"/>
      <c r="F27" s="168">
        <v>20</v>
      </c>
      <c r="G27" s="168">
        <f>F27+10</f>
        <v>30</v>
      </c>
      <c r="H27" s="168">
        <f>G27+10</f>
        <v>40</v>
      </c>
      <c r="I27" s="168">
        <f>H27+10</f>
        <v>50</v>
      </c>
      <c r="J27" s="168">
        <f t="shared" ref="J27:T27" si="0">I27+10</f>
        <v>60</v>
      </c>
      <c r="K27" s="168">
        <f t="shared" si="0"/>
        <v>70</v>
      </c>
      <c r="L27" s="168">
        <f t="shared" si="0"/>
        <v>80</v>
      </c>
      <c r="M27" s="168">
        <f t="shared" si="0"/>
        <v>90</v>
      </c>
      <c r="N27" s="168">
        <f t="shared" si="0"/>
        <v>100</v>
      </c>
      <c r="O27" s="168">
        <f t="shared" si="0"/>
        <v>110</v>
      </c>
      <c r="P27" s="168">
        <f t="shared" si="0"/>
        <v>120</v>
      </c>
      <c r="Q27" s="168">
        <f t="shared" si="0"/>
        <v>130</v>
      </c>
      <c r="R27" s="168">
        <f t="shared" si="0"/>
        <v>140</v>
      </c>
      <c r="S27" s="168">
        <f t="shared" si="0"/>
        <v>150</v>
      </c>
      <c r="T27" s="170">
        <f t="shared" si="0"/>
        <v>160</v>
      </c>
    </row>
    <row r="28" spans="2:20">
      <c r="B28" s="208"/>
      <c r="C28" s="265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70"/>
    </row>
    <row r="29" spans="2:20" ht="45" customHeight="1">
      <c r="B29" s="176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70"/>
    </row>
    <row r="30" spans="2:20">
      <c r="B30" s="208" t="s">
        <v>915</v>
      </c>
      <c r="C30" s="265"/>
      <c r="D30" s="180" t="s">
        <v>913</v>
      </c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1"/>
    </row>
    <row r="31" spans="2:20">
      <c r="B31" s="208"/>
      <c r="C31" s="265"/>
      <c r="D31" s="168" t="s">
        <v>510</v>
      </c>
      <c r="E31" s="168"/>
      <c r="F31" s="168"/>
      <c r="G31" s="168" t="s">
        <v>511</v>
      </c>
      <c r="H31" s="168"/>
      <c r="I31" s="168"/>
      <c r="J31" s="168"/>
      <c r="K31" s="179" t="s">
        <v>914</v>
      </c>
      <c r="L31" s="180"/>
      <c r="M31" s="180"/>
      <c r="N31" s="180"/>
      <c r="O31" s="180"/>
      <c r="P31" s="180"/>
      <c r="Q31" s="180"/>
      <c r="R31" s="180"/>
      <c r="S31" s="180"/>
      <c r="T31" s="181"/>
    </row>
    <row r="32" spans="2:20">
      <c r="B32" s="208"/>
      <c r="C32" s="265"/>
      <c r="D32" s="168" t="s">
        <v>2</v>
      </c>
      <c r="E32" s="168"/>
      <c r="F32" s="168"/>
      <c r="G32" s="168">
        <v>10</v>
      </c>
      <c r="H32" s="168"/>
      <c r="I32" s="168"/>
      <c r="J32" s="168"/>
      <c r="K32" s="180"/>
      <c r="L32" s="180"/>
      <c r="M32" s="180"/>
      <c r="N32" s="180"/>
      <c r="O32" s="180"/>
      <c r="P32" s="180"/>
      <c r="Q32" s="180"/>
      <c r="R32" s="180"/>
      <c r="S32" s="180"/>
      <c r="T32" s="181"/>
    </row>
    <row r="33" spans="2:20">
      <c r="B33" s="208"/>
      <c r="C33" s="265"/>
      <c r="D33" s="168"/>
      <c r="E33" s="168"/>
      <c r="F33" s="168"/>
      <c r="G33" s="168"/>
      <c r="H33" s="168"/>
      <c r="I33" s="168"/>
      <c r="J33" s="168"/>
      <c r="K33" s="180"/>
      <c r="L33" s="180"/>
      <c r="M33" s="180"/>
      <c r="N33" s="180"/>
      <c r="O33" s="180"/>
      <c r="P33" s="180"/>
      <c r="Q33" s="180"/>
      <c r="R33" s="180"/>
      <c r="S33" s="180"/>
      <c r="T33" s="181"/>
    </row>
    <row r="34" spans="2:20">
      <c r="B34" s="208"/>
      <c r="C34" s="265"/>
      <c r="D34" s="168" t="s">
        <v>3</v>
      </c>
      <c r="E34" s="168"/>
      <c r="F34" s="168"/>
      <c r="G34" s="168">
        <v>20</v>
      </c>
      <c r="H34" s="168"/>
      <c r="I34" s="168"/>
      <c r="J34" s="168"/>
      <c r="K34" s="180"/>
      <c r="L34" s="180"/>
      <c r="M34" s="180"/>
      <c r="N34" s="180"/>
      <c r="O34" s="180"/>
      <c r="P34" s="180"/>
      <c r="Q34" s="180"/>
      <c r="R34" s="180"/>
      <c r="S34" s="180"/>
      <c r="T34" s="181"/>
    </row>
    <row r="35" spans="2:20">
      <c r="B35" s="208"/>
      <c r="C35" s="265"/>
      <c r="D35" s="168"/>
      <c r="E35" s="168"/>
      <c r="F35" s="168"/>
      <c r="G35" s="168"/>
      <c r="H35" s="168"/>
      <c r="I35" s="168"/>
      <c r="J35" s="168"/>
      <c r="K35" s="180"/>
      <c r="L35" s="180"/>
      <c r="M35" s="180"/>
      <c r="N35" s="180"/>
      <c r="O35" s="180"/>
      <c r="P35" s="180"/>
      <c r="Q35" s="180"/>
      <c r="R35" s="180"/>
      <c r="S35" s="180"/>
      <c r="T35" s="181"/>
    </row>
    <row r="36" spans="2:20">
      <c r="B36" s="208"/>
      <c r="C36" s="265"/>
      <c r="D36" s="168" t="s">
        <v>4</v>
      </c>
      <c r="E36" s="168"/>
      <c r="F36" s="168"/>
      <c r="G36" s="168">
        <v>40</v>
      </c>
      <c r="H36" s="168"/>
      <c r="I36" s="168"/>
      <c r="J36" s="168"/>
      <c r="K36" s="180"/>
      <c r="L36" s="180"/>
      <c r="M36" s="180"/>
      <c r="N36" s="180"/>
      <c r="O36" s="180"/>
      <c r="P36" s="180"/>
      <c r="Q36" s="180"/>
      <c r="R36" s="180"/>
      <c r="S36" s="180"/>
      <c r="T36" s="181"/>
    </row>
    <row r="37" spans="2:20">
      <c r="B37" s="208"/>
      <c r="C37" s="265"/>
      <c r="D37" s="168"/>
      <c r="E37" s="168"/>
      <c r="F37" s="168"/>
      <c r="G37" s="168"/>
      <c r="H37" s="168"/>
      <c r="I37" s="168"/>
      <c r="J37" s="168"/>
      <c r="K37" s="180"/>
      <c r="L37" s="180"/>
      <c r="M37" s="180"/>
      <c r="N37" s="180"/>
      <c r="O37" s="180"/>
      <c r="P37" s="180"/>
      <c r="Q37" s="180"/>
      <c r="R37" s="180"/>
      <c r="S37" s="180"/>
      <c r="T37" s="181"/>
    </row>
    <row r="38" spans="2:20">
      <c r="B38" s="208"/>
      <c r="C38" s="265"/>
      <c r="D38" s="168" t="s">
        <v>6</v>
      </c>
      <c r="E38" s="168"/>
      <c r="F38" s="168"/>
      <c r="G38" s="168">
        <v>80</v>
      </c>
      <c r="H38" s="168"/>
      <c r="I38" s="168"/>
      <c r="J38" s="168"/>
      <c r="K38" s="180"/>
      <c r="L38" s="180"/>
      <c r="M38" s="180"/>
      <c r="N38" s="180"/>
      <c r="O38" s="180"/>
      <c r="P38" s="180"/>
      <c r="Q38" s="180"/>
      <c r="R38" s="180"/>
      <c r="S38" s="180"/>
      <c r="T38" s="181"/>
    </row>
    <row r="39" spans="2:20">
      <c r="B39" s="208"/>
      <c r="C39" s="265"/>
      <c r="D39" s="168"/>
      <c r="E39" s="168"/>
      <c r="F39" s="168"/>
      <c r="G39" s="168"/>
      <c r="H39" s="168"/>
      <c r="I39" s="168"/>
      <c r="J39" s="168"/>
      <c r="K39" s="180"/>
      <c r="L39" s="180"/>
      <c r="M39" s="180"/>
      <c r="N39" s="180"/>
      <c r="O39" s="180"/>
      <c r="P39" s="180"/>
      <c r="Q39" s="180"/>
      <c r="R39" s="180"/>
      <c r="S39" s="180"/>
      <c r="T39" s="181"/>
    </row>
    <row r="40" spans="2:20">
      <c r="B40" s="208"/>
      <c r="C40" s="265"/>
      <c r="D40" s="168" t="s">
        <v>5</v>
      </c>
      <c r="E40" s="168"/>
      <c r="F40" s="168"/>
      <c r="G40" s="168">
        <v>160</v>
      </c>
      <c r="H40" s="168"/>
      <c r="I40" s="168"/>
      <c r="J40" s="168"/>
      <c r="K40" s="180"/>
      <c r="L40" s="180"/>
      <c r="M40" s="180"/>
      <c r="N40" s="180"/>
      <c r="O40" s="180"/>
      <c r="P40" s="180"/>
      <c r="Q40" s="180"/>
      <c r="R40" s="180"/>
      <c r="S40" s="180"/>
      <c r="T40" s="181"/>
    </row>
    <row r="41" spans="2:20">
      <c r="B41" s="208"/>
      <c r="C41" s="265"/>
      <c r="D41" s="168"/>
      <c r="E41" s="168"/>
      <c r="F41" s="168"/>
      <c r="G41" s="168"/>
      <c r="H41" s="168"/>
      <c r="I41" s="168"/>
      <c r="J41" s="168"/>
      <c r="K41" s="180"/>
      <c r="L41" s="180"/>
      <c r="M41" s="180"/>
      <c r="N41" s="180"/>
      <c r="O41" s="180"/>
      <c r="P41" s="180"/>
      <c r="Q41" s="180"/>
      <c r="R41" s="180"/>
      <c r="S41" s="180"/>
      <c r="T41" s="181"/>
    </row>
    <row r="42" spans="2:20" ht="45" customHeight="1">
      <c r="B42" s="176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70"/>
    </row>
    <row r="43" spans="2:20">
      <c r="B43" s="208" t="s">
        <v>456</v>
      </c>
      <c r="C43" s="265"/>
      <c r="D43" s="168" t="s">
        <v>455</v>
      </c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70"/>
    </row>
    <row r="44" spans="2:20">
      <c r="B44" s="208"/>
      <c r="C44" s="265"/>
      <c r="D44" s="168" t="s">
        <v>354</v>
      </c>
      <c r="E44" s="168"/>
      <c r="F44" s="201" t="s">
        <v>426</v>
      </c>
      <c r="G44" s="201"/>
      <c r="H44" s="168" t="s">
        <v>457</v>
      </c>
      <c r="I44" s="168"/>
      <c r="J44" s="168" t="s">
        <v>459</v>
      </c>
      <c r="K44" s="168"/>
      <c r="L44" s="168"/>
      <c r="M44" s="168"/>
      <c r="N44" s="168"/>
      <c r="O44" s="168"/>
      <c r="P44" s="168"/>
      <c r="Q44" s="168"/>
      <c r="R44" s="168"/>
      <c r="S44" s="168"/>
      <c r="T44" s="170"/>
    </row>
    <row r="45" spans="2:20">
      <c r="B45" s="208"/>
      <c r="C45" s="265"/>
      <c r="D45" s="168"/>
      <c r="E45" s="168"/>
      <c r="F45" s="201"/>
      <c r="G45" s="201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70"/>
    </row>
    <row r="46" spans="2:20">
      <c r="B46" s="208"/>
      <c r="C46" s="265"/>
      <c r="D46" s="168" t="s">
        <v>440</v>
      </c>
      <c r="E46" s="168"/>
      <c r="F46" s="376">
        <v>0.05</v>
      </c>
      <c r="G46" s="376"/>
      <c r="H46" s="168" t="s">
        <v>458</v>
      </c>
      <c r="I46" s="168"/>
      <c r="J46" s="201">
        <v>0.35</v>
      </c>
      <c r="K46" s="201"/>
      <c r="L46" s="168"/>
      <c r="M46" s="168"/>
      <c r="N46" s="168"/>
      <c r="O46" s="168"/>
      <c r="P46" s="168"/>
      <c r="Q46" s="168"/>
      <c r="R46" s="168"/>
      <c r="S46" s="168"/>
      <c r="T46" s="170"/>
    </row>
    <row r="47" spans="2:20">
      <c r="B47" s="208"/>
      <c r="C47" s="265"/>
      <c r="D47" s="168"/>
      <c r="E47" s="168"/>
      <c r="F47" s="376"/>
      <c r="G47" s="376"/>
      <c r="H47" s="168"/>
      <c r="I47" s="168"/>
      <c r="J47" s="201"/>
      <c r="K47" s="201"/>
      <c r="L47" s="168"/>
      <c r="M47" s="168"/>
      <c r="N47" s="168"/>
      <c r="O47" s="168"/>
      <c r="P47" s="168"/>
      <c r="Q47" s="168"/>
      <c r="R47" s="168"/>
      <c r="S47" s="168"/>
      <c r="T47" s="170"/>
    </row>
    <row r="48" spans="2:20">
      <c r="B48" s="208"/>
      <c r="C48" s="265"/>
      <c r="D48" s="168" t="s">
        <v>452</v>
      </c>
      <c r="E48" s="168"/>
      <c r="F48" s="376">
        <v>0.05</v>
      </c>
      <c r="G48" s="376"/>
      <c r="H48" s="168" t="s">
        <v>458</v>
      </c>
      <c r="I48" s="168"/>
      <c r="J48" s="201">
        <v>0.35</v>
      </c>
      <c r="K48" s="201"/>
      <c r="L48" s="168"/>
      <c r="M48" s="168"/>
      <c r="N48" s="168"/>
      <c r="O48" s="168"/>
      <c r="P48" s="168"/>
      <c r="Q48" s="168"/>
      <c r="R48" s="168"/>
      <c r="S48" s="168"/>
      <c r="T48" s="170"/>
    </row>
    <row r="49" spans="2:20">
      <c r="B49" s="208"/>
      <c r="C49" s="265"/>
      <c r="D49" s="168"/>
      <c r="E49" s="168"/>
      <c r="F49" s="376"/>
      <c r="G49" s="376"/>
      <c r="H49" s="168"/>
      <c r="I49" s="168"/>
      <c r="J49" s="201"/>
      <c r="K49" s="201"/>
      <c r="L49" s="168"/>
      <c r="M49" s="168"/>
      <c r="N49" s="168"/>
      <c r="O49" s="168"/>
      <c r="P49" s="168"/>
      <c r="Q49" s="168"/>
      <c r="R49" s="168"/>
      <c r="S49" s="168"/>
      <c r="T49" s="170"/>
    </row>
    <row r="50" spans="2:20" ht="45" customHeight="1">
      <c r="B50" s="176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70"/>
    </row>
    <row r="51" spans="2:20" ht="13.5" customHeight="1">
      <c r="B51" s="172" t="s">
        <v>920</v>
      </c>
      <c r="C51" s="265"/>
      <c r="D51" s="179" t="s">
        <v>919</v>
      </c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257"/>
    </row>
    <row r="52" spans="2:20">
      <c r="B52" s="208"/>
      <c r="C52" s="265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257"/>
    </row>
    <row r="53" spans="2:20">
      <c r="B53" s="208"/>
      <c r="C53" s="265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257"/>
    </row>
    <row r="54" spans="2:20">
      <c r="B54" s="208"/>
      <c r="C54" s="265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257"/>
    </row>
    <row r="55" spans="2:20">
      <c r="B55" s="208"/>
      <c r="C55" s="265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257"/>
    </row>
    <row r="56" spans="2:20">
      <c r="B56" s="208"/>
      <c r="C56" s="265"/>
      <c r="D56" s="180" t="s">
        <v>463</v>
      </c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1"/>
    </row>
    <row r="57" spans="2:20">
      <c r="B57" s="208"/>
      <c r="C57" s="265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1"/>
    </row>
    <row r="58" spans="2:20" ht="45" customHeight="1">
      <c r="B58" s="176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70"/>
    </row>
    <row r="59" spans="2:20">
      <c r="B59" s="208" t="s">
        <v>461</v>
      </c>
      <c r="C59" s="265"/>
      <c r="D59" s="180" t="s">
        <v>462</v>
      </c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1"/>
    </row>
    <row r="60" spans="2:20">
      <c r="B60" s="208"/>
      <c r="C60" s="265"/>
      <c r="D60" s="168" t="s">
        <v>467</v>
      </c>
      <c r="E60" s="168"/>
      <c r="F60" s="168" t="s">
        <v>471</v>
      </c>
      <c r="G60" s="168"/>
      <c r="H60" s="168" t="s">
        <v>468</v>
      </c>
      <c r="I60" s="168"/>
      <c r="J60" s="168"/>
      <c r="K60" s="168" t="s">
        <v>470</v>
      </c>
      <c r="L60" s="168"/>
      <c r="M60" s="168" t="s">
        <v>457</v>
      </c>
      <c r="N60" s="168"/>
      <c r="O60" s="168" t="s">
        <v>459</v>
      </c>
      <c r="P60" s="168"/>
      <c r="Q60" s="168"/>
      <c r="R60" s="168"/>
      <c r="S60" s="168"/>
      <c r="T60" s="170"/>
    </row>
    <row r="61" spans="2:20">
      <c r="B61" s="208"/>
      <c r="C61" s="265"/>
      <c r="D61" s="168"/>
      <c r="E61" s="168"/>
      <c r="F61" s="168" t="s">
        <v>464</v>
      </c>
      <c r="G61" s="168"/>
      <c r="H61" s="168" t="s">
        <v>466</v>
      </c>
      <c r="I61" s="168"/>
      <c r="J61" s="168"/>
      <c r="K61" s="201">
        <v>0.1</v>
      </c>
      <c r="L61" s="201"/>
      <c r="M61" s="201">
        <v>0.01</v>
      </c>
      <c r="N61" s="201"/>
      <c r="O61" s="201">
        <v>0.35</v>
      </c>
      <c r="P61" s="201"/>
      <c r="Q61" s="168"/>
      <c r="R61" s="168"/>
      <c r="S61" s="168"/>
      <c r="T61" s="170"/>
    </row>
    <row r="62" spans="2:20">
      <c r="B62" s="208"/>
      <c r="C62" s="265"/>
      <c r="D62" s="168"/>
      <c r="E62" s="168"/>
      <c r="F62" s="168"/>
      <c r="G62" s="168"/>
      <c r="H62" s="168"/>
      <c r="I62" s="168"/>
      <c r="J62" s="168"/>
      <c r="K62" s="201"/>
      <c r="L62" s="201"/>
      <c r="M62" s="201"/>
      <c r="N62" s="201"/>
      <c r="O62" s="201"/>
      <c r="P62" s="201"/>
      <c r="Q62" s="168"/>
      <c r="R62" s="168"/>
      <c r="S62" s="168"/>
      <c r="T62" s="170"/>
    </row>
    <row r="63" spans="2:20">
      <c r="B63" s="208"/>
      <c r="C63" s="265"/>
      <c r="D63" s="168"/>
      <c r="E63" s="168"/>
      <c r="F63" s="168" t="s">
        <v>465</v>
      </c>
      <c r="G63" s="168"/>
      <c r="H63" s="168" t="s">
        <v>469</v>
      </c>
      <c r="I63" s="168"/>
      <c r="J63" s="168"/>
      <c r="K63" s="168" t="s">
        <v>417</v>
      </c>
      <c r="L63" s="168"/>
      <c r="M63" s="168" t="s">
        <v>417</v>
      </c>
      <c r="N63" s="168"/>
      <c r="O63" s="168" t="s">
        <v>417</v>
      </c>
      <c r="P63" s="168"/>
      <c r="Q63" s="168"/>
      <c r="R63" s="168"/>
      <c r="S63" s="168"/>
      <c r="T63" s="170"/>
    </row>
    <row r="64" spans="2:20">
      <c r="B64" s="208"/>
      <c r="C64" s="265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70"/>
    </row>
    <row r="65" spans="2:20">
      <c r="B65" s="208"/>
      <c r="C65" s="265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70"/>
    </row>
    <row r="66" spans="2:20">
      <c r="B66" s="208"/>
      <c r="C66" s="265"/>
      <c r="D66" s="168" t="s">
        <v>486</v>
      </c>
      <c r="E66" s="168"/>
      <c r="F66" s="168" t="s">
        <v>471</v>
      </c>
      <c r="G66" s="168"/>
      <c r="H66" s="168" t="s">
        <v>468</v>
      </c>
      <c r="I66" s="168"/>
      <c r="J66" s="168"/>
      <c r="K66" s="168" t="s">
        <v>470</v>
      </c>
      <c r="L66" s="168"/>
      <c r="M66" s="168" t="s">
        <v>457</v>
      </c>
      <c r="N66" s="168"/>
      <c r="O66" s="168" t="s">
        <v>459</v>
      </c>
      <c r="P66" s="168"/>
      <c r="Q66" s="168"/>
      <c r="R66" s="168"/>
      <c r="S66" s="168"/>
      <c r="T66" s="170"/>
    </row>
    <row r="67" spans="2:20">
      <c r="B67" s="208"/>
      <c r="C67" s="265"/>
      <c r="D67" s="168"/>
      <c r="E67" s="168"/>
      <c r="F67" s="168" t="s">
        <v>464</v>
      </c>
      <c r="G67" s="168"/>
      <c r="H67" s="168" t="s">
        <v>472</v>
      </c>
      <c r="I67" s="168"/>
      <c r="J67" s="168"/>
      <c r="K67" s="201">
        <v>0.1</v>
      </c>
      <c r="L67" s="201"/>
      <c r="M67" s="201">
        <v>0.01</v>
      </c>
      <c r="N67" s="201"/>
      <c r="O67" s="201">
        <v>0.35</v>
      </c>
      <c r="P67" s="201"/>
      <c r="Q67" s="168"/>
      <c r="R67" s="168"/>
      <c r="S67" s="168"/>
      <c r="T67" s="170"/>
    </row>
    <row r="68" spans="2:20">
      <c r="B68" s="208"/>
      <c r="C68" s="265"/>
      <c r="D68" s="168"/>
      <c r="E68" s="168"/>
      <c r="F68" s="168"/>
      <c r="G68" s="168"/>
      <c r="H68" s="168"/>
      <c r="I68" s="168"/>
      <c r="J68" s="168"/>
      <c r="K68" s="201"/>
      <c r="L68" s="201"/>
      <c r="M68" s="201"/>
      <c r="N68" s="201"/>
      <c r="O68" s="201"/>
      <c r="P68" s="201"/>
      <c r="Q68" s="168"/>
      <c r="R68" s="168"/>
      <c r="S68" s="168"/>
      <c r="T68" s="170"/>
    </row>
    <row r="69" spans="2:20">
      <c r="B69" s="208"/>
      <c r="C69" s="265"/>
      <c r="D69" s="168"/>
      <c r="E69" s="168"/>
      <c r="F69" s="168" t="s">
        <v>465</v>
      </c>
      <c r="G69" s="168"/>
      <c r="H69" s="168" t="s">
        <v>473</v>
      </c>
      <c r="I69" s="168"/>
      <c r="J69" s="168"/>
      <c r="K69" s="201">
        <v>0.1</v>
      </c>
      <c r="L69" s="201"/>
      <c r="M69" s="201">
        <v>0.01</v>
      </c>
      <c r="N69" s="201"/>
      <c r="O69" s="201">
        <v>0.35</v>
      </c>
      <c r="P69" s="201"/>
      <c r="Q69" s="168"/>
      <c r="R69" s="168"/>
      <c r="S69" s="168"/>
      <c r="T69" s="170"/>
    </row>
    <row r="70" spans="2:20">
      <c r="B70" s="208"/>
      <c r="C70" s="265"/>
      <c r="D70" s="168"/>
      <c r="E70" s="168"/>
      <c r="F70" s="168"/>
      <c r="G70" s="168"/>
      <c r="H70" s="168"/>
      <c r="I70" s="168"/>
      <c r="J70" s="168"/>
      <c r="K70" s="201"/>
      <c r="L70" s="201"/>
      <c r="M70" s="201"/>
      <c r="N70" s="201"/>
      <c r="O70" s="201"/>
      <c r="P70" s="201"/>
      <c r="Q70" s="168"/>
      <c r="R70" s="168"/>
      <c r="S70" s="168"/>
      <c r="T70" s="170"/>
    </row>
    <row r="71" spans="2:20">
      <c r="B71" s="208"/>
      <c r="C71" s="265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70"/>
    </row>
    <row r="72" spans="2:20" ht="13.5" customHeight="1">
      <c r="B72" s="208"/>
      <c r="C72" s="265"/>
      <c r="D72" s="254" t="s">
        <v>926</v>
      </c>
      <c r="E72" s="254"/>
      <c r="F72" s="180" t="s">
        <v>495</v>
      </c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1"/>
    </row>
    <row r="73" spans="2:20">
      <c r="B73" s="208"/>
      <c r="C73" s="265"/>
      <c r="D73" s="254"/>
      <c r="E73" s="254"/>
      <c r="F73" s="168" t="s">
        <v>499</v>
      </c>
      <c r="G73" s="168"/>
      <c r="H73" s="168" t="s">
        <v>426</v>
      </c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70"/>
    </row>
    <row r="74" spans="2:20">
      <c r="B74" s="208"/>
      <c r="C74" s="265"/>
      <c r="D74" s="254"/>
      <c r="E74" s="254"/>
      <c r="F74" s="168" t="s">
        <v>496</v>
      </c>
      <c r="G74" s="168"/>
      <c r="H74" s="201">
        <v>0.7</v>
      </c>
      <c r="I74" s="201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70"/>
    </row>
    <row r="75" spans="2:20">
      <c r="B75" s="208"/>
      <c r="C75" s="265"/>
      <c r="D75" s="254"/>
      <c r="E75" s="254"/>
      <c r="F75" s="168"/>
      <c r="G75" s="168"/>
      <c r="H75" s="201"/>
      <c r="I75" s="201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70"/>
    </row>
    <row r="76" spans="2:20">
      <c r="B76" s="208"/>
      <c r="C76" s="265"/>
      <c r="D76" s="254"/>
      <c r="E76" s="254"/>
      <c r="F76" s="168" t="s">
        <v>497</v>
      </c>
      <c r="G76" s="168"/>
      <c r="H76" s="201">
        <v>0.2</v>
      </c>
      <c r="I76" s="201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70"/>
    </row>
    <row r="77" spans="2:20">
      <c r="B77" s="208"/>
      <c r="C77" s="265"/>
      <c r="D77" s="254"/>
      <c r="E77" s="254"/>
      <c r="F77" s="168"/>
      <c r="G77" s="168"/>
      <c r="H77" s="201"/>
      <c r="I77" s="201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70"/>
    </row>
    <row r="78" spans="2:20">
      <c r="B78" s="208"/>
      <c r="C78" s="265"/>
      <c r="D78" s="254"/>
      <c r="E78" s="254"/>
      <c r="F78" s="168" t="s">
        <v>498</v>
      </c>
      <c r="G78" s="168"/>
      <c r="H78" s="201">
        <v>0.1</v>
      </c>
      <c r="I78" s="201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70"/>
    </row>
    <row r="79" spans="2:20">
      <c r="B79" s="208"/>
      <c r="C79" s="265"/>
      <c r="D79" s="254"/>
      <c r="E79" s="254"/>
      <c r="F79" s="168"/>
      <c r="G79" s="168"/>
      <c r="H79" s="201"/>
      <c r="I79" s="201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70"/>
    </row>
    <row r="80" spans="2:20" ht="45" customHeight="1">
      <c r="B80" s="208"/>
      <c r="C80" s="265"/>
      <c r="D80" s="265"/>
      <c r="E80" s="265"/>
      <c r="F80" s="265"/>
      <c r="G80" s="265"/>
      <c r="H80" s="265"/>
      <c r="I80" s="265"/>
      <c r="J80" s="265"/>
      <c r="K80" s="265"/>
      <c r="L80" s="265"/>
      <c r="M80" s="265"/>
      <c r="N80" s="265"/>
      <c r="O80" s="265"/>
      <c r="P80" s="265"/>
      <c r="Q80" s="265"/>
      <c r="R80" s="265"/>
      <c r="S80" s="265"/>
      <c r="T80" s="356"/>
    </row>
    <row r="81" spans="2:20" ht="13.5" customHeight="1">
      <c r="B81" s="172" t="s">
        <v>927</v>
      </c>
      <c r="C81" s="173"/>
      <c r="D81" s="180" t="s">
        <v>928</v>
      </c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1"/>
    </row>
    <row r="82" spans="2:20">
      <c r="B82" s="172"/>
      <c r="C82" s="173"/>
      <c r="D82" s="168" t="s">
        <v>471</v>
      </c>
      <c r="E82" s="168"/>
      <c r="F82" s="168" t="s">
        <v>487</v>
      </c>
      <c r="G82" s="168"/>
      <c r="H82" s="168" t="s">
        <v>488</v>
      </c>
      <c r="I82" s="168"/>
      <c r="J82" s="168" t="s">
        <v>489</v>
      </c>
      <c r="K82" s="168"/>
      <c r="L82" s="201" t="s">
        <v>932</v>
      </c>
      <c r="M82" s="201"/>
      <c r="N82" s="201"/>
      <c r="O82" s="201"/>
      <c r="P82" s="201"/>
      <c r="Q82" s="201"/>
      <c r="R82" s="201"/>
      <c r="S82" s="201"/>
      <c r="T82" s="377"/>
    </row>
    <row r="83" spans="2:20">
      <c r="B83" s="172"/>
      <c r="C83" s="173"/>
      <c r="D83" s="168" t="s">
        <v>492</v>
      </c>
      <c r="E83" s="168"/>
      <c r="F83" s="168" t="s">
        <v>491</v>
      </c>
      <c r="G83" s="168"/>
      <c r="H83" s="168" t="s">
        <v>490</v>
      </c>
      <c r="I83" s="168"/>
      <c r="J83" s="168" t="s">
        <v>490</v>
      </c>
      <c r="K83" s="168"/>
      <c r="L83" s="254" t="s">
        <v>931</v>
      </c>
      <c r="M83" s="168"/>
      <c r="N83" s="168"/>
      <c r="O83" s="168"/>
      <c r="P83" s="168"/>
      <c r="Q83" s="168"/>
      <c r="R83" s="168"/>
      <c r="S83" s="168"/>
      <c r="T83" s="170"/>
    </row>
    <row r="84" spans="2:20">
      <c r="B84" s="172"/>
      <c r="C84" s="173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70"/>
    </row>
    <row r="85" spans="2:20">
      <c r="B85" s="172"/>
      <c r="C85" s="173"/>
      <c r="D85" s="168" t="s">
        <v>493</v>
      </c>
      <c r="E85" s="168"/>
      <c r="F85" s="168" t="s">
        <v>490</v>
      </c>
      <c r="G85" s="168"/>
      <c r="H85" s="168" t="s">
        <v>490</v>
      </c>
      <c r="I85" s="168"/>
      <c r="J85" s="168" t="s">
        <v>491</v>
      </c>
      <c r="K85" s="168"/>
      <c r="L85" s="168" t="s">
        <v>929</v>
      </c>
      <c r="M85" s="168"/>
      <c r="N85" s="168"/>
      <c r="O85" s="168"/>
      <c r="P85" s="168"/>
      <c r="Q85" s="168"/>
      <c r="R85" s="168"/>
      <c r="S85" s="168"/>
      <c r="T85" s="170"/>
    </row>
    <row r="86" spans="2:20">
      <c r="B86" s="172"/>
      <c r="C86" s="173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70"/>
    </row>
    <row r="87" spans="2:20">
      <c r="B87" s="172"/>
      <c r="C87" s="173"/>
      <c r="D87" s="168" t="s">
        <v>494</v>
      </c>
      <c r="E87" s="168"/>
      <c r="F87" s="168" t="s">
        <v>490</v>
      </c>
      <c r="G87" s="168"/>
      <c r="H87" s="168" t="s">
        <v>490</v>
      </c>
      <c r="I87" s="168"/>
      <c r="J87" s="168" t="s">
        <v>490</v>
      </c>
      <c r="K87" s="168"/>
      <c r="L87" s="168" t="s">
        <v>930</v>
      </c>
      <c r="M87" s="168"/>
      <c r="N87" s="168"/>
      <c r="O87" s="168"/>
      <c r="P87" s="168"/>
      <c r="Q87" s="168"/>
      <c r="R87" s="168"/>
      <c r="S87" s="168"/>
      <c r="T87" s="170"/>
    </row>
    <row r="88" spans="2:20">
      <c r="B88" s="172"/>
      <c r="C88" s="173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70"/>
    </row>
    <row r="89" spans="2:20" ht="45" customHeight="1">
      <c r="B89" s="176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70"/>
    </row>
    <row r="90" spans="2:20">
      <c r="B90" s="208" t="s">
        <v>500</v>
      </c>
      <c r="C90" s="265"/>
      <c r="D90" s="168" t="s">
        <v>485</v>
      </c>
      <c r="E90" s="168"/>
      <c r="F90" s="168" t="s">
        <v>477</v>
      </c>
      <c r="G90" s="168"/>
      <c r="H90" s="168"/>
      <c r="I90" s="168"/>
      <c r="J90" s="168"/>
      <c r="K90" s="168" t="s">
        <v>481</v>
      </c>
      <c r="L90" s="168"/>
      <c r="M90" s="168"/>
      <c r="N90" s="168"/>
      <c r="O90" s="168"/>
      <c r="P90" s="168"/>
      <c r="Q90" s="168"/>
      <c r="R90" s="168"/>
      <c r="S90" s="168"/>
      <c r="T90" s="170"/>
    </row>
    <row r="91" spans="2:20">
      <c r="B91" s="208"/>
      <c r="C91" s="265"/>
      <c r="D91" s="168" t="s">
        <v>474</v>
      </c>
      <c r="E91" s="168"/>
      <c r="F91" s="168" t="s">
        <v>478</v>
      </c>
      <c r="G91" s="168"/>
      <c r="H91" s="168"/>
      <c r="I91" s="168"/>
      <c r="J91" s="168"/>
      <c r="K91" s="168" t="s">
        <v>482</v>
      </c>
      <c r="L91" s="168"/>
      <c r="M91" s="168"/>
      <c r="N91" s="168"/>
      <c r="O91" s="168"/>
      <c r="P91" s="168"/>
      <c r="Q91" s="168"/>
      <c r="R91" s="168"/>
      <c r="S91" s="168"/>
      <c r="T91" s="170"/>
    </row>
    <row r="92" spans="2:20">
      <c r="B92" s="208"/>
      <c r="C92" s="265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70"/>
    </row>
    <row r="93" spans="2:20">
      <c r="B93" s="208"/>
      <c r="C93" s="265"/>
      <c r="D93" s="168" t="s">
        <v>475</v>
      </c>
      <c r="E93" s="168"/>
      <c r="F93" s="168" t="s">
        <v>479</v>
      </c>
      <c r="G93" s="168"/>
      <c r="H93" s="168"/>
      <c r="I93" s="168"/>
      <c r="J93" s="168"/>
      <c r="K93" s="168" t="s">
        <v>483</v>
      </c>
      <c r="L93" s="168"/>
      <c r="M93" s="168"/>
      <c r="N93" s="168"/>
      <c r="O93" s="168"/>
      <c r="P93" s="168"/>
      <c r="Q93" s="168"/>
      <c r="R93" s="168"/>
      <c r="S93" s="168"/>
      <c r="T93" s="170"/>
    </row>
    <row r="94" spans="2:20">
      <c r="B94" s="208"/>
      <c r="C94" s="265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70"/>
    </row>
    <row r="95" spans="2:20">
      <c r="B95" s="208"/>
      <c r="C95" s="265"/>
      <c r="D95" s="168" t="s">
        <v>476</v>
      </c>
      <c r="E95" s="168"/>
      <c r="F95" s="168" t="s">
        <v>480</v>
      </c>
      <c r="G95" s="168"/>
      <c r="H95" s="168"/>
      <c r="I95" s="168"/>
      <c r="J95" s="168"/>
      <c r="K95" s="168" t="s">
        <v>484</v>
      </c>
      <c r="L95" s="168"/>
      <c r="M95" s="168"/>
      <c r="N95" s="168"/>
      <c r="O95" s="168"/>
      <c r="P95" s="168"/>
      <c r="Q95" s="168"/>
      <c r="R95" s="168"/>
      <c r="S95" s="168"/>
      <c r="T95" s="170"/>
    </row>
    <row r="96" spans="2:20">
      <c r="B96" s="208"/>
      <c r="C96" s="265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70"/>
    </row>
    <row r="97" spans="2:20" ht="45" customHeight="1">
      <c r="B97" s="176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70"/>
    </row>
    <row r="98" spans="2:20" ht="13.5" customHeight="1">
      <c r="B98" s="172" t="s">
        <v>933</v>
      </c>
      <c r="C98" s="173"/>
      <c r="D98" s="180" t="s">
        <v>934</v>
      </c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68"/>
      <c r="Q98" s="168"/>
      <c r="R98" s="168"/>
      <c r="S98" s="168"/>
      <c r="T98" s="170"/>
    </row>
    <row r="99" spans="2:20">
      <c r="B99" s="172"/>
      <c r="C99" s="173"/>
      <c r="D99" s="168" t="s">
        <v>935</v>
      </c>
      <c r="E99" s="168"/>
      <c r="F99" s="168" t="s">
        <v>937</v>
      </c>
      <c r="G99" s="168"/>
      <c r="H99" s="168" t="s">
        <v>936</v>
      </c>
      <c r="I99" s="168"/>
      <c r="J99" s="168" t="s">
        <v>938</v>
      </c>
      <c r="K99" s="168"/>
      <c r="L99" s="168" t="s">
        <v>939</v>
      </c>
      <c r="M99" s="168"/>
      <c r="N99" s="168" t="s">
        <v>940</v>
      </c>
      <c r="O99" s="168"/>
      <c r="P99" s="168"/>
      <c r="Q99" s="168"/>
      <c r="R99" s="168"/>
      <c r="S99" s="168"/>
      <c r="T99" s="170"/>
    </row>
    <row r="100" spans="2:20">
      <c r="B100" s="172"/>
      <c r="C100" s="173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70"/>
    </row>
    <row r="101" spans="2:20">
      <c r="B101" s="172"/>
      <c r="C101" s="173"/>
      <c r="D101" s="168" t="s">
        <v>941</v>
      </c>
      <c r="E101" s="168"/>
      <c r="F101" s="201">
        <v>0</v>
      </c>
      <c r="G101" s="201"/>
      <c r="H101" s="201">
        <v>0</v>
      </c>
      <c r="I101" s="201"/>
      <c r="J101" s="201">
        <v>0.3</v>
      </c>
      <c r="K101" s="201"/>
      <c r="L101" s="201">
        <v>0.6</v>
      </c>
      <c r="M101" s="201"/>
      <c r="N101" s="201">
        <v>1</v>
      </c>
      <c r="O101" s="201"/>
      <c r="P101" s="168"/>
      <c r="Q101" s="168"/>
      <c r="R101" s="168"/>
      <c r="S101" s="168"/>
      <c r="T101" s="170"/>
    </row>
    <row r="102" spans="2:20">
      <c r="B102" s="172"/>
      <c r="C102" s="173"/>
      <c r="D102" s="168"/>
      <c r="E102" s="168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168"/>
      <c r="Q102" s="168"/>
      <c r="R102" s="168"/>
      <c r="S102" s="168"/>
      <c r="T102" s="170"/>
    </row>
    <row r="103" spans="2:20">
      <c r="B103" s="172"/>
      <c r="C103" s="173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70"/>
    </row>
    <row r="104" spans="2:20">
      <c r="B104" s="172"/>
      <c r="C104" s="173"/>
      <c r="D104" s="168" t="s">
        <v>942</v>
      </c>
      <c r="E104" s="168"/>
      <c r="F104" s="168" t="s">
        <v>945</v>
      </c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70"/>
    </row>
    <row r="105" spans="2:20">
      <c r="B105" s="172"/>
      <c r="C105" s="173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70"/>
    </row>
    <row r="106" spans="2:20">
      <c r="B106" s="172"/>
      <c r="C106" s="173"/>
      <c r="D106" s="168"/>
      <c r="E106" s="168"/>
      <c r="F106" s="254" t="s">
        <v>943</v>
      </c>
      <c r="G106" s="168"/>
      <c r="H106" s="168"/>
      <c r="I106" s="168"/>
      <c r="J106" s="168"/>
      <c r="K106" s="254" t="s">
        <v>944</v>
      </c>
      <c r="L106" s="168"/>
      <c r="M106" s="168"/>
      <c r="N106" s="168"/>
      <c r="O106" s="168"/>
      <c r="P106" s="168"/>
      <c r="Q106" s="168"/>
      <c r="R106" s="168"/>
      <c r="S106" s="168"/>
      <c r="T106" s="170"/>
    </row>
    <row r="107" spans="2:20">
      <c r="B107" s="172"/>
      <c r="C107" s="173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70"/>
    </row>
    <row r="108" spans="2:20">
      <c r="B108" s="172"/>
      <c r="C108" s="173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70"/>
    </row>
    <row r="109" spans="2:20">
      <c r="B109" s="172"/>
      <c r="C109" s="173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70"/>
    </row>
    <row r="110" spans="2:20">
      <c r="B110" s="172"/>
      <c r="C110" s="173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70"/>
    </row>
    <row r="111" spans="2:20">
      <c r="B111" s="172"/>
      <c r="C111" s="173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70"/>
    </row>
    <row r="112" spans="2:20">
      <c r="B112" s="172"/>
      <c r="C112" s="173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70"/>
    </row>
    <row r="113" spans="2:20">
      <c r="B113" s="172"/>
      <c r="C113" s="173"/>
      <c r="D113" s="168" t="s">
        <v>946</v>
      </c>
      <c r="E113" s="168"/>
      <c r="F113" s="179" t="s">
        <v>947</v>
      </c>
      <c r="G113" s="180"/>
      <c r="H113" s="180"/>
      <c r="I113" s="180"/>
      <c r="J113" s="180"/>
      <c r="K113" s="180"/>
      <c r="L113" s="180"/>
      <c r="M113" s="180"/>
      <c r="N113" s="180"/>
      <c r="O113" s="180"/>
      <c r="P113" s="168"/>
      <c r="Q113" s="168"/>
      <c r="R113" s="168"/>
      <c r="S113" s="168"/>
      <c r="T113" s="170"/>
    </row>
    <row r="114" spans="2:20">
      <c r="B114" s="378"/>
      <c r="C114" s="379"/>
      <c r="D114" s="191"/>
      <c r="E114" s="191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1"/>
      <c r="Q114" s="191"/>
      <c r="R114" s="191"/>
      <c r="S114" s="191"/>
      <c r="T114" s="200"/>
    </row>
    <row r="115" spans="2:20" ht="45" customHeight="1">
      <c r="B115" s="176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70"/>
    </row>
    <row r="116" spans="2:20">
      <c r="B116" s="208" t="s">
        <v>1162</v>
      </c>
      <c r="C116" s="265"/>
      <c r="D116" s="177" t="s">
        <v>1072</v>
      </c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297"/>
      <c r="Q116" s="380"/>
      <c r="R116" s="380"/>
      <c r="S116" s="380"/>
      <c r="T116" s="381"/>
    </row>
    <row r="117" spans="2:20">
      <c r="B117" s="208"/>
      <c r="C117" s="265"/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299"/>
      <c r="Q117" s="382"/>
      <c r="R117" s="382"/>
      <c r="S117" s="382"/>
      <c r="T117" s="383"/>
    </row>
    <row r="118" spans="2:20">
      <c r="B118" s="208" t="s">
        <v>1163</v>
      </c>
      <c r="C118" s="265"/>
      <c r="D118" s="177" t="s">
        <v>1073</v>
      </c>
      <c r="E118" s="177"/>
      <c r="F118" s="177" t="s">
        <v>1074</v>
      </c>
      <c r="G118" s="177"/>
      <c r="H118" s="177"/>
      <c r="I118" s="177" t="s">
        <v>1075</v>
      </c>
      <c r="J118" s="177"/>
      <c r="K118" s="177" t="s">
        <v>1076</v>
      </c>
      <c r="L118" s="177"/>
      <c r="M118" s="177" t="s">
        <v>1077</v>
      </c>
      <c r="N118" s="177"/>
      <c r="O118" s="177"/>
      <c r="P118" s="299"/>
      <c r="Q118" s="382"/>
      <c r="R118" s="382"/>
      <c r="S118" s="382"/>
      <c r="T118" s="383"/>
    </row>
    <row r="119" spans="2:20">
      <c r="B119" s="208"/>
      <c r="C119" s="265"/>
      <c r="D119" s="177"/>
      <c r="E119" s="177"/>
      <c r="F119" s="177"/>
      <c r="G119" s="177"/>
      <c r="H119" s="177"/>
      <c r="I119" s="177"/>
      <c r="J119" s="177"/>
      <c r="K119" s="177" t="s">
        <v>1078</v>
      </c>
      <c r="L119" s="177"/>
      <c r="M119" s="177" t="s">
        <v>1079</v>
      </c>
      <c r="N119" s="177"/>
      <c r="O119" s="177"/>
      <c r="P119" s="299"/>
      <c r="Q119" s="382"/>
      <c r="R119" s="382"/>
      <c r="S119" s="382"/>
      <c r="T119" s="383"/>
    </row>
    <row r="120" spans="2:20">
      <c r="B120" s="172" t="s">
        <v>1164</v>
      </c>
      <c r="C120" s="265"/>
      <c r="D120" s="177" t="s">
        <v>1080</v>
      </c>
      <c r="E120" s="177"/>
      <c r="F120" s="177"/>
      <c r="G120" s="177"/>
      <c r="H120" s="177"/>
      <c r="I120" s="177" t="s">
        <v>1081</v>
      </c>
      <c r="J120" s="177"/>
      <c r="K120" s="271" t="s">
        <v>1082</v>
      </c>
      <c r="L120" s="177"/>
      <c r="M120" s="177"/>
      <c r="N120" s="177"/>
      <c r="O120" s="177"/>
      <c r="P120" s="299"/>
      <c r="Q120" s="382"/>
      <c r="R120" s="382"/>
      <c r="S120" s="382"/>
      <c r="T120" s="383"/>
    </row>
    <row r="121" spans="2:20">
      <c r="B121" s="208"/>
      <c r="C121" s="265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301"/>
      <c r="Q121" s="384"/>
      <c r="R121" s="384"/>
      <c r="S121" s="384"/>
      <c r="T121" s="385"/>
    </row>
    <row r="122" spans="2:20">
      <c r="B122" s="172" t="s">
        <v>1161</v>
      </c>
      <c r="C122" s="265"/>
      <c r="D122" s="177" t="s">
        <v>1083</v>
      </c>
      <c r="E122" s="177"/>
      <c r="F122" s="177" t="s">
        <v>1084</v>
      </c>
      <c r="G122" s="177"/>
      <c r="H122" s="177"/>
      <c r="I122" s="177" t="s">
        <v>1085</v>
      </c>
      <c r="J122" s="177"/>
      <c r="K122" s="177"/>
      <c r="L122" s="177" t="s">
        <v>1086</v>
      </c>
      <c r="M122" s="177"/>
      <c r="N122" s="177"/>
      <c r="O122" s="177" t="s">
        <v>1087</v>
      </c>
      <c r="P122" s="177"/>
      <c r="Q122" s="177"/>
      <c r="R122" s="177"/>
      <c r="S122" s="177"/>
      <c r="T122" s="178"/>
    </row>
    <row r="123" spans="2:20" ht="13.5" customHeight="1">
      <c r="B123" s="208"/>
      <c r="C123" s="265"/>
      <c r="D123" s="177" t="s">
        <v>1088</v>
      </c>
      <c r="E123" s="177"/>
      <c r="F123" s="271" t="s">
        <v>1089</v>
      </c>
      <c r="G123" s="177"/>
      <c r="H123" s="177"/>
      <c r="I123" s="177" t="s">
        <v>1090</v>
      </c>
      <c r="J123" s="177"/>
      <c r="K123" s="177"/>
      <c r="L123" s="177" t="s">
        <v>1091</v>
      </c>
      <c r="M123" s="177"/>
      <c r="N123" s="177"/>
      <c r="O123" s="271" t="s">
        <v>1092</v>
      </c>
      <c r="P123" s="177"/>
      <c r="Q123" s="177"/>
      <c r="R123" s="177"/>
      <c r="S123" s="177"/>
      <c r="T123" s="178"/>
    </row>
    <row r="124" spans="2:20">
      <c r="B124" s="208"/>
      <c r="C124" s="265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8"/>
    </row>
    <row r="125" spans="2:20" ht="13.5" customHeight="1">
      <c r="B125" s="208"/>
      <c r="C125" s="265"/>
      <c r="D125" s="177"/>
      <c r="E125" s="177"/>
      <c r="F125" s="177" t="s">
        <v>1093</v>
      </c>
      <c r="G125" s="177"/>
      <c r="H125" s="177"/>
      <c r="I125" s="177" t="s">
        <v>1093</v>
      </c>
      <c r="J125" s="177"/>
      <c r="K125" s="177"/>
      <c r="L125" s="177" t="s">
        <v>1094</v>
      </c>
      <c r="M125" s="177"/>
      <c r="N125" s="177"/>
      <c r="O125" s="177" t="s">
        <v>1095</v>
      </c>
      <c r="P125" s="177"/>
      <c r="Q125" s="177"/>
      <c r="R125" s="177"/>
      <c r="S125" s="177"/>
      <c r="T125" s="178"/>
    </row>
    <row r="126" spans="2:20">
      <c r="B126" s="208"/>
      <c r="C126" s="265"/>
      <c r="D126" s="177" t="s">
        <v>1096</v>
      </c>
      <c r="E126" s="177"/>
      <c r="F126" s="271" t="s">
        <v>1089</v>
      </c>
      <c r="G126" s="177"/>
      <c r="H126" s="177"/>
      <c r="I126" s="177" t="s">
        <v>1097</v>
      </c>
      <c r="J126" s="177"/>
      <c r="K126" s="177"/>
      <c r="L126" s="177" t="s">
        <v>1098</v>
      </c>
      <c r="M126" s="177"/>
      <c r="N126" s="177"/>
      <c r="O126" s="271" t="s">
        <v>1092</v>
      </c>
      <c r="P126" s="177"/>
      <c r="Q126" s="177"/>
      <c r="R126" s="177"/>
      <c r="S126" s="177"/>
      <c r="T126" s="178"/>
    </row>
    <row r="127" spans="2:20" ht="13.5" customHeight="1">
      <c r="B127" s="208"/>
      <c r="C127" s="265"/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8"/>
    </row>
    <row r="128" spans="2:20">
      <c r="B128" s="208"/>
      <c r="C128" s="265"/>
      <c r="D128" s="177"/>
      <c r="E128" s="177"/>
      <c r="F128" s="177" t="s">
        <v>1094</v>
      </c>
      <c r="G128" s="177"/>
      <c r="H128" s="177"/>
      <c r="I128" s="177" t="s">
        <v>1094</v>
      </c>
      <c r="J128" s="177"/>
      <c r="K128" s="177"/>
      <c r="L128" s="177" t="s">
        <v>1094</v>
      </c>
      <c r="M128" s="177"/>
      <c r="N128" s="177"/>
      <c r="O128" s="177" t="s">
        <v>1095</v>
      </c>
      <c r="P128" s="177"/>
      <c r="Q128" s="177"/>
      <c r="R128" s="177"/>
      <c r="S128" s="177"/>
      <c r="T128" s="178"/>
    </row>
    <row r="129" spans="2:21">
      <c r="B129" s="208"/>
      <c r="C129" s="265"/>
      <c r="D129" s="177" t="s">
        <v>1099</v>
      </c>
      <c r="E129" s="177"/>
      <c r="F129" s="177" t="s">
        <v>1100</v>
      </c>
      <c r="G129" s="177"/>
      <c r="H129" s="177"/>
      <c r="I129" s="177" t="s">
        <v>1101</v>
      </c>
      <c r="J129" s="177"/>
      <c r="K129" s="177"/>
      <c r="L129" s="177" t="s">
        <v>1102</v>
      </c>
      <c r="M129" s="177"/>
      <c r="N129" s="177"/>
      <c r="O129" s="271" t="s">
        <v>1103</v>
      </c>
      <c r="P129" s="177"/>
      <c r="Q129" s="177"/>
      <c r="R129" s="177"/>
      <c r="S129" s="177"/>
      <c r="T129" s="178"/>
    </row>
    <row r="130" spans="2:21">
      <c r="B130" s="208"/>
      <c r="C130" s="265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8"/>
    </row>
    <row r="131" spans="2:21">
      <c r="B131" s="208"/>
      <c r="C131" s="265"/>
      <c r="D131" s="177"/>
      <c r="E131" s="177"/>
      <c r="F131" s="177" t="s">
        <v>1095</v>
      </c>
      <c r="G131" s="177"/>
      <c r="H131" s="177"/>
      <c r="I131" s="177" t="s">
        <v>1094</v>
      </c>
      <c r="J131" s="177"/>
      <c r="K131" s="177"/>
      <c r="L131" s="177" t="s">
        <v>1094</v>
      </c>
      <c r="M131" s="177"/>
      <c r="N131" s="177"/>
      <c r="O131" s="177" t="s">
        <v>1093</v>
      </c>
      <c r="P131" s="177"/>
      <c r="Q131" s="177"/>
      <c r="R131" s="177"/>
      <c r="S131" s="177"/>
      <c r="T131" s="178"/>
    </row>
    <row r="132" spans="2:21" ht="45" customHeight="1">
      <c r="B132" s="247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8"/>
    </row>
    <row r="133" spans="2:21">
      <c r="B133" s="172" t="s">
        <v>1160</v>
      </c>
      <c r="C133" s="265"/>
      <c r="D133" s="177" t="s">
        <v>1083</v>
      </c>
      <c r="E133" s="177"/>
      <c r="F133" s="177" t="s">
        <v>1075</v>
      </c>
      <c r="G133" s="177"/>
      <c r="H133" s="177" t="s">
        <v>1104</v>
      </c>
      <c r="I133" s="177"/>
      <c r="J133" s="177" t="s">
        <v>1105</v>
      </c>
      <c r="K133" s="177"/>
      <c r="L133" s="177" t="s">
        <v>1106</v>
      </c>
      <c r="M133" s="177"/>
      <c r="N133" s="177" t="s">
        <v>1107</v>
      </c>
      <c r="O133" s="177"/>
      <c r="P133" s="177" t="s">
        <v>1108</v>
      </c>
      <c r="Q133" s="177"/>
      <c r="R133" s="177"/>
      <c r="S133" s="177"/>
      <c r="T133" s="178"/>
    </row>
    <row r="134" spans="2:21">
      <c r="B134" s="208"/>
      <c r="C134" s="265"/>
      <c r="D134" s="177" t="s">
        <v>1088</v>
      </c>
      <c r="E134" s="177"/>
      <c r="F134" s="177" t="s">
        <v>1109</v>
      </c>
      <c r="G134" s="177"/>
      <c r="H134" s="271" t="s">
        <v>1110</v>
      </c>
      <c r="I134" s="271"/>
      <c r="J134" s="177" t="s">
        <v>1111</v>
      </c>
      <c r="K134" s="177"/>
      <c r="L134" s="177" t="s">
        <v>1112</v>
      </c>
      <c r="M134" s="177"/>
      <c r="N134" s="177" t="s">
        <v>1113</v>
      </c>
      <c r="O134" s="177"/>
      <c r="P134" s="177" t="s">
        <v>1114</v>
      </c>
      <c r="Q134" s="177"/>
      <c r="R134" s="177"/>
      <c r="S134" s="177"/>
      <c r="T134" s="178"/>
    </row>
    <row r="135" spans="2:21">
      <c r="B135" s="208"/>
      <c r="C135" s="265"/>
      <c r="D135" s="177"/>
      <c r="E135" s="177"/>
      <c r="F135" s="177"/>
      <c r="G135" s="177"/>
      <c r="H135" s="271"/>
      <c r="I135" s="271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8"/>
    </row>
    <row r="136" spans="2:21">
      <c r="B136" s="208"/>
      <c r="C136" s="265"/>
      <c r="D136" s="177"/>
      <c r="E136" s="177"/>
      <c r="F136" s="177"/>
      <c r="G136" s="177"/>
      <c r="H136" s="177" t="s">
        <v>1115</v>
      </c>
      <c r="I136" s="177"/>
      <c r="J136" s="177" t="s">
        <v>1116</v>
      </c>
      <c r="K136" s="177"/>
      <c r="L136" s="177" t="s">
        <v>1117</v>
      </c>
      <c r="M136" s="177"/>
      <c r="N136" s="177" t="s">
        <v>1118</v>
      </c>
      <c r="O136" s="177"/>
      <c r="P136" s="177" t="s">
        <v>1119</v>
      </c>
      <c r="Q136" s="177"/>
      <c r="R136" s="177"/>
      <c r="S136" s="177"/>
      <c r="T136" s="178"/>
    </row>
    <row r="137" spans="2:21">
      <c r="B137" s="208"/>
      <c r="C137" s="265"/>
      <c r="D137" s="177" t="s">
        <v>1096</v>
      </c>
      <c r="E137" s="177"/>
      <c r="F137" s="177" t="s">
        <v>1120</v>
      </c>
      <c r="G137" s="177"/>
      <c r="H137" s="177" t="s">
        <v>1112</v>
      </c>
      <c r="I137" s="177"/>
      <c r="J137" s="177" t="s">
        <v>1121</v>
      </c>
      <c r="K137" s="177"/>
      <c r="L137" s="177" t="s">
        <v>1113</v>
      </c>
      <c r="M137" s="177"/>
      <c r="N137" s="177" t="s">
        <v>1114</v>
      </c>
      <c r="O137" s="177"/>
      <c r="P137" s="177" t="s">
        <v>1122</v>
      </c>
      <c r="Q137" s="177"/>
      <c r="R137" s="177"/>
      <c r="S137" s="177"/>
      <c r="T137" s="178"/>
    </row>
    <row r="138" spans="2:21">
      <c r="B138" s="208"/>
      <c r="C138" s="265"/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8"/>
    </row>
    <row r="139" spans="2:21">
      <c r="B139" s="208"/>
      <c r="C139" s="265"/>
      <c r="D139" s="177"/>
      <c r="E139" s="177"/>
      <c r="F139" s="177"/>
      <c r="G139" s="177"/>
      <c r="H139" s="177" t="s">
        <v>1123</v>
      </c>
      <c r="I139" s="177"/>
      <c r="J139" s="177" t="s">
        <v>1124</v>
      </c>
      <c r="K139" s="177"/>
      <c r="L139" s="177" t="s">
        <v>1119</v>
      </c>
      <c r="M139" s="177"/>
      <c r="N139" s="177" t="s">
        <v>1125</v>
      </c>
      <c r="O139" s="177"/>
      <c r="P139" s="177" t="s">
        <v>1126</v>
      </c>
      <c r="Q139" s="177"/>
      <c r="R139" s="177"/>
      <c r="S139" s="177"/>
      <c r="T139" s="178"/>
    </row>
    <row r="140" spans="2:21">
      <c r="B140" s="208"/>
      <c r="C140" s="265"/>
      <c r="D140" s="177" t="s">
        <v>1099</v>
      </c>
      <c r="E140" s="177"/>
      <c r="F140" s="177" t="s">
        <v>1127</v>
      </c>
      <c r="G140" s="177"/>
      <c r="H140" s="177" t="s">
        <v>1113</v>
      </c>
      <c r="I140" s="177"/>
      <c r="J140" s="177" t="s">
        <v>1128</v>
      </c>
      <c r="K140" s="177"/>
      <c r="L140" s="177" t="s">
        <v>1114</v>
      </c>
      <c r="M140" s="177"/>
      <c r="N140" s="177" t="s">
        <v>1122</v>
      </c>
      <c r="O140" s="177"/>
      <c r="P140" s="177" t="s">
        <v>1129</v>
      </c>
      <c r="Q140" s="177"/>
      <c r="R140" s="177"/>
      <c r="S140" s="177"/>
      <c r="T140" s="178"/>
      <c r="U140" s="100"/>
    </row>
    <row r="141" spans="2:21">
      <c r="B141" s="208"/>
      <c r="C141" s="265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8"/>
      <c r="U141" s="100"/>
    </row>
    <row r="142" spans="2:21">
      <c r="B142" s="208"/>
      <c r="C142" s="265"/>
      <c r="D142" s="177"/>
      <c r="E142" s="177"/>
      <c r="F142" s="177"/>
      <c r="G142" s="177"/>
      <c r="H142" s="177" t="s">
        <v>1130</v>
      </c>
      <c r="I142" s="177"/>
      <c r="J142" s="177" t="s">
        <v>1131</v>
      </c>
      <c r="K142" s="177"/>
      <c r="L142" s="177" t="s">
        <v>1126</v>
      </c>
      <c r="M142" s="177"/>
      <c r="N142" s="177" t="s">
        <v>1132</v>
      </c>
      <c r="O142" s="177"/>
      <c r="P142" s="177" t="s">
        <v>1133</v>
      </c>
      <c r="Q142" s="177"/>
      <c r="R142" s="177"/>
      <c r="S142" s="177"/>
      <c r="T142" s="178"/>
    </row>
    <row r="143" spans="2:21" ht="45" customHeight="1">
      <c r="B143" s="247"/>
      <c r="C143" s="177"/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8"/>
    </row>
    <row r="144" spans="2:21">
      <c r="B144" s="208" t="s">
        <v>1154</v>
      </c>
      <c r="C144" s="265"/>
      <c r="D144" s="242" t="s">
        <v>1134</v>
      </c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177"/>
      <c r="S144" s="177"/>
      <c r="T144" s="178"/>
    </row>
    <row r="145" spans="2:20">
      <c r="B145" s="208"/>
      <c r="C145" s="265"/>
      <c r="D145" s="242"/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242"/>
      <c r="P145" s="242"/>
      <c r="Q145" s="242"/>
      <c r="R145" s="177"/>
      <c r="S145" s="177"/>
      <c r="T145" s="178"/>
    </row>
    <row r="146" spans="2:20">
      <c r="B146" s="208" t="s">
        <v>1155</v>
      </c>
      <c r="C146" s="265"/>
      <c r="D146" s="242" t="s">
        <v>1135</v>
      </c>
      <c r="E146" s="242"/>
      <c r="F146" s="242"/>
      <c r="G146" s="242"/>
      <c r="H146" s="242"/>
      <c r="I146" s="242"/>
      <c r="J146" s="242"/>
      <c r="K146" s="242"/>
      <c r="L146" s="242"/>
      <c r="M146" s="242"/>
      <c r="N146" s="242"/>
      <c r="O146" s="242"/>
      <c r="P146" s="242"/>
      <c r="Q146" s="242"/>
      <c r="R146" s="177"/>
      <c r="S146" s="177"/>
      <c r="T146" s="178"/>
    </row>
    <row r="147" spans="2:20">
      <c r="B147" s="208"/>
      <c r="C147" s="265"/>
      <c r="D147" s="242"/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  <c r="R147" s="177"/>
      <c r="S147" s="177"/>
      <c r="T147" s="178"/>
    </row>
    <row r="148" spans="2:20">
      <c r="B148" s="208" t="s">
        <v>1156</v>
      </c>
      <c r="C148" s="265"/>
      <c r="D148" s="242" t="s">
        <v>1136</v>
      </c>
      <c r="E148" s="242"/>
      <c r="F148" s="242"/>
      <c r="G148" s="242"/>
      <c r="H148" s="242"/>
      <c r="I148" s="242"/>
      <c r="J148" s="242"/>
      <c r="K148" s="242"/>
      <c r="L148" s="242"/>
      <c r="M148" s="242"/>
      <c r="N148" s="242"/>
      <c r="O148" s="242"/>
      <c r="P148" s="242"/>
      <c r="Q148" s="242"/>
      <c r="R148" s="177"/>
      <c r="S148" s="177"/>
      <c r="T148" s="178"/>
    </row>
    <row r="149" spans="2:20">
      <c r="B149" s="208"/>
      <c r="C149" s="265"/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177"/>
      <c r="S149" s="177"/>
      <c r="T149" s="178"/>
    </row>
    <row r="150" spans="2:20">
      <c r="B150" s="208" t="s">
        <v>1157</v>
      </c>
      <c r="C150" s="265"/>
      <c r="D150" s="242" t="s">
        <v>1137</v>
      </c>
      <c r="E150" s="242"/>
      <c r="F150" s="242"/>
      <c r="G150" s="242"/>
      <c r="H150" s="242"/>
      <c r="I150" s="242"/>
      <c r="J150" s="242"/>
      <c r="K150" s="242"/>
      <c r="L150" s="242"/>
      <c r="M150" s="242"/>
      <c r="N150" s="242"/>
      <c r="O150" s="242"/>
      <c r="P150" s="242"/>
      <c r="Q150" s="242"/>
      <c r="R150" s="177"/>
      <c r="S150" s="177"/>
      <c r="T150" s="178"/>
    </row>
    <row r="151" spans="2:20">
      <c r="B151" s="208"/>
      <c r="C151" s="265"/>
      <c r="D151" s="242"/>
      <c r="E151" s="242"/>
      <c r="F151" s="242"/>
      <c r="G151" s="242"/>
      <c r="H151" s="242"/>
      <c r="I151" s="242"/>
      <c r="J151" s="242"/>
      <c r="K151" s="242"/>
      <c r="L151" s="242"/>
      <c r="M151" s="242"/>
      <c r="N151" s="242"/>
      <c r="O151" s="242"/>
      <c r="P151" s="242"/>
      <c r="Q151" s="242"/>
      <c r="R151" s="177"/>
      <c r="S151" s="177"/>
      <c r="T151" s="178"/>
    </row>
    <row r="152" spans="2:20">
      <c r="B152" s="208" t="s">
        <v>1158</v>
      </c>
      <c r="C152" s="265"/>
      <c r="D152" s="242" t="s">
        <v>1138</v>
      </c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242"/>
      <c r="P152" s="242"/>
      <c r="Q152" s="242"/>
      <c r="R152" s="177"/>
      <c r="S152" s="177"/>
      <c r="T152" s="178"/>
    </row>
    <row r="153" spans="2:20">
      <c r="B153" s="208"/>
      <c r="C153" s="265"/>
      <c r="D153" s="242"/>
      <c r="E153" s="242"/>
      <c r="F153" s="242"/>
      <c r="G153" s="242"/>
      <c r="H153" s="242"/>
      <c r="I153" s="242"/>
      <c r="J153" s="242"/>
      <c r="K153" s="242"/>
      <c r="L153" s="242"/>
      <c r="M153" s="242"/>
      <c r="N153" s="242"/>
      <c r="O153" s="242"/>
      <c r="P153" s="242"/>
      <c r="Q153" s="242"/>
      <c r="R153" s="177"/>
      <c r="S153" s="177"/>
      <c r="T153" s="178"/>
    </row>
    <row r="154" spans="2:20">
      <c r="B154" s="172" t="s">
        <v>1159</v>
      </c>
      <c r="C154" s="265"/>
      <c r="D154" s="98" t="s">
        <v>1139</v>
      </c>
      <c r="E154" s="98" t="s">
        <v>1140</v>
      </c>
      <c r="F154" s="98" t="s">
        <v>1141</v>
      </c>
      <c r="G154" s="98" t="s">
        <v>1142</v>
      </c>
      <c r="H154" s="98" t="s">
        <v>1143</v>
      </c>
      <c r="I154" s="98" t="s">
        <v>1144</v>
      </c>
      <c r="J154" s="98" t="s">
        <v>1145</v>
      </c>
      <c r="K154" s="98" t="s">
        <v>1146</v>
      </c>
      <c r="L154" s="98" t="s">
        <v>1147</v>
      </c>
      <c r="M154" s="98" t="s">
        <v>1148</v>
      </c>
      <c r="N154" s="98" t="s">
        <v>1149</v>
      </c>
      <c r="O154" s="98" t="s">
        <v>1150</v>
      </c>
      <c r="P154" s="98" t="s">
        <v>1151</v>
      </c>
      <c r="Q154" s="98" t="s">
        <v>1152</v>
      </c>
      <c r="R154" s="98" t="s">
        <v>1153</v>
      </c>
      <c r="S154" s="168"/>
      <c r="T154" s="170"/>
    </row>
    <row r="155" spans="2:20" ht="14.25" thickBot="1">
      <c r="B155" s="268"/>
      <c r="C155" s="313"/>
      <c r="D155" s="101">
        <v>1</v>
      </c>
      <c r="E155" s="101">
        <f>D155+1</f>
        <v>2</v>
      </c>
      <c r="F155" s="101">
        <f t="shared" ref="F155:H155" si="1">E155+1</f>
        <v>3</v>
      </c>
      <c r="G155" s="101">
        <f t="shared" si="1"/>
        <v>4</v>
      </c>
      <c r="H155" s="101">
        <f t="shared" si="1"/>
        <v>5</v>
      </c>
      <c r="I155" s="101">
        <v>3</v>
      </c>
      <c r="J155" s="101">
        <f>I155+1</f>
        <v>4</v>
      </c>
      <c r="K155" s="101">
        <f t="shared" ref="K155:M155" si="2">J155+1</f>
        <v>5</v>
      </c>
      <c r="L155" s="101">
        <f t="shared" si="2"/>
        <v>6</v>
      </c>
      <c r="M155" s="101">
        <f t="shared" si="2"/>
        <v>7</v>
      </c>
      <c r="N155" s="101">
        <v>5</v>
      </c>
      <c r="O155" s="101">
        <f>N155+1</f>
        <v>6</v>
      </c>
      <c r="P155" s="101">
        <f t="shared" ref="P155:R155" si="3">O155+1</f>
        <v>7</v>
      </c>
      <c r="Q155" s="101">
        <f t="shared" si="3"/>
        <v>8</v>
      </c>
      <c r="R155" s="101">
        <f t="shared" si="3"/>
        <v>9</v>
      </c>
      <c r="S155" s="169"/>
      <c r="T155" s="171"/>
    </row>
    <row r="156" spans="2:20" ht="14.25" thickTop="1"/>
  </sheetData>
  <mergeCells count="321">
    <mergeCell ref="B152:C153"/>
    <mergeCell ref="D152:Q153"/>
    <mergeCell ref="B154:C155"/>
    <mergeCell ref="R122:T153"/>
    <mergeCell ref="S154:T155"/>
    <mergeCell ref="P116:T121"/>
    <mergeCell ref="B143:Q143"/>
    <mergeCell ref="B144:C145"/>
    <mergeCell ref="D144:Q145"/>
    <mergeCell ref="B146:C147"/>
    <mergeCell ref="D146:Q147"/>
    <mergeCell ref="B148:C149"/>
    <mergeCell ref="D148:Q149"/>
    <mergeCell ref="B150:C151"/>
    <mergeCell ref="D150:Q151"/>
    <mergeCell ref="D140:E142"/>
    <mergeCell ref="F140:G142"/>
    <mergeCell ref="H140:I141"/>
    <mergeCell ref="J140:K141"/>
    <mergeCell ref="L140:M141"/>
    <mergeCell ref="N140:O141"/>
    <mergeCell ref="P140:Q141"/>
    <mergeCell ref="H142:I142"/>
    <mergeCell ref="J142:K142"/>
    <mergeCell ref="D137:E139"/>
    <mergeCell ref="F137:G139"/>
    <mergeCell ref="H137:I138"/>
    <mergeCell ref="J137:K138"/>
    <mergeCell ref="L137:M138"/>
    <mergeCell ref="N137:O138"/>
    <mergeCell ref="P137:Q138"/>
    <mergeCell ref="H139:I139"/>
    <mergeCell ref="J139:K139"/>
    <mergeCell ref="L139:M139"/>
    <mergeCell ref="N139:O139"/>
    <mergeCell ref="P139:Q139"/>
    <mergeCell ref="I129:K130"/>
    <mergeCell ref="L129:N130"/>
    <mergeCell ref="O129:Q130"/>
    <mergeCell ref="F131:H131"/>
    <mergeCell ref="I131:K131"/>
    <mergeCell ref="L142:M142"/>
    <mergeCell ref="N142:O142"/>
    <mergeCell ref="P142:Q142"/>
    <mergeCell ref="P136:Q136"/>
    <mergeCell ref="L131:N131"/>
    <mergeCell ref="O131:Q131"/>
    <mergeCell ref="P133:Q133"/>
    <mergeCell ref="D120:H121"/>
    <mergeCell ref="I120:J121"/>
    <mergeCell ref="K120:O121"/>
    <mergeCell ref="B132:Q132"/>
    <mergeCell ref="P134:Q135"/>
    <mergeCell ref="H136:I136"/>
    <mergeCell ref="J136:K136"/>
    <mergeCell ref="L136:M136"/>
    <mergeCell ref="N136:O136"/>
    <mergeCell ref="I128:K128"/>
    <mergeCell ref="L128:N128"/>
    <mergeCell ref="O128:Q128"/>
    <mergeCell ref="D129:E131"/>
    <mergeCell ref="F129:H130"/>
    <mergeCell ref="B122:C131"/>
    <mergeCell ref="F122:H122"/>
    <mergeCell ref="I122:K122"/>
    <mergeCell ref="L122:N122"/>
    <mergeCell ref="O122:Q122"/>
    <mergeCell ref="D123:E125"/>
    <mergeCell ref="F123:H124"/>
    <mergeCell ref="I123:K124"/>
    <mergeCell ref="L123:N124"/>
    <mergeCell ref="O123:Q124"/>
    <mergeCell ref="B133:C142"/>
    <mergeCell ref="D133:E133"/>
    <mergeCell ref="F133:G133"/>
    <mergeCell ref="H133:I133"/>
    <mergeCell ref="J133:K133"/>
    <mergeCell ref="L133:M133"/>
    <mergeCell ref="D122:E122"/>
    <mergeCell ref="F128:H128"/>
    <mergeCell ref="N133:O133"/>
    <mergeCell ref="D134:E136"/>
    <mergeCell ref="F134:G136"/>
    <mergeCell ref="H134:I135"/>
    <mergeCell ref="J134:K135"/>
    <mergeCell ref="L134:M135"/>
    <mergeCell ref="N134:O135"/>
    <mergeCell ref="F125:H125"/>
    <mergeCell ref="I125:K125"/>
    <mergeCell ref="L125:N125"/>
    <mergeCell ref="O125:Q125"/>
    <mergeCell ref="D126:E128"/>
    <mergeCell ref="F126:H127"/>
    <mergeCell ref="I126:K127"/>
    <mergeCell ref="L126:N127"/>
    <mergeCell ref="O126:Q127"/>
    <mergeCell ref="B2:G2"/>
    <mergeCell ref="B116:C117"/>
    <mergeCell ref="B118:C119"/>
    <mergeCell ref="B120:C121"/>
    <mergeCell ref="B115:T115"/>
    <mergeCell ref="D116:O117"/>
    <mergeCell ref="D118:E119"/>
    <mergeCell ref="F118:H119"/>
    <mergeCell ref="I118:J119"/>
    <mergeCell ref="K118:L118"/>
    <mergeCell ref="M118:O118"/>
    <mergeCell ref="B97:T97"/>
    <mergeCell ref="D99:E100"/>
    <mergeCell ref="D101:E102"/>
    <mergeCell ref="F101:G102"/>
    <mergeCell ref="F99:G100"/>
    <mergeCell ref="H99:I100"/>
    <mergeCell ref="J99:K100"/>
    <mergeCell ref="L99:M100"/>
    <mergeCell ref="N99:O100"/>
    <mergeCell ref="D98:O98"/>
    <mergeCell ref="H101:I102"/>
    <mergeCell ref="K119:L119"/>
    <mergeCell ref="M119:O119"/>
    <mergeCell ref="J101:K102"/>
    <mergeCell ref="L101:M102"/>
    <mergeCell ref="N101:O102"/>
    <mergeCell ref="P98:T114"/>
    <mergeCell ref="H106:J111"/>
    <mergeCell ref="M106:O111"/>
    <mergeCell ref="B98:C114"/>
    <mergeCell ref="D113:E114"/>
    <mergeCell ref="F113:O114"/>
    <mergeCell ref="D112:O112"/>
    <mergeCell ref="F106:G111"/>
    <mergeCell ref="D104:E111"/>
    <mergeCell ref="F104:O105"/>
    <mergeCell ref="D103:O103"/>
    <mergeCell ref="K106:L111"/>
    <mergeCell ref="D95:E96"/>
    <mergeCell ref="F91:J92"/>
    <mergeCell ref="F93:J94"/>
    <mergeCell ref="F95:J96"/>
    <mergeCell ref="K90:N90"/>
    <mergeCell ref="K91:N92"/>
    <mergeCell ref="K93:N94"/>
    <mergeCell ref="K95:N96"/>
    <mergeCell ref="B80:T80"/>
    <mergeCell ref="B89:T89"/>
    <mergeCell ref="D90:E90"/>
    <mergeCell ref="F90:J90"/>
    <mergeCell ref="D91:E92"/>
    <mergeCell ref="O90:T96"/>
    <mergeCell ref="B90:C96"/>
    <mergeCell ref="B81:C88"/>
    <mergeCell ref="L83:T84"/>
    <mergeCell ref="L85:T86"/>
    <mergeCell ref="L87:T88"/>
    <mergeCell ref="L82:T82"/>
    <mergeCell ref="D81:T81"/>
    <mergeCell ref="D85:E86"/>
    <mergeCell ref="D87:E88"/>
    <mergeCell ref="F82:G82"/>
    <mergeCell ref="H82:I82"/>
    <mergeCell ref="J82:K82"/>
    <mergeCell ref="J83:K84"/>
    <mergeCell ref="H83:I84"/>
    <mergeCell ref="F83:G84"/>
    <mergeCell ref="F85:G86"/>
    <mergeCell ref="H85:I86"/>
    <mergeCell ref="J85:K86"/>
    <mergeCell ref="J87:K88"/>
    <mergeCell ref="H87:I88"/>
    <mergeCell ref="F87:G88"/>
    <mergeCell ref="B58:T58"/>
    <mergeCell ref="D59:T59"/>
    <mergeCell ref="Q60:T70"/>
    <mergeCell ref="D65:P65"/>
    <mergeCell ref="F73:G73"/>
    <mergeCell ref="F74:G75"/>
    <mergeCell ref="H73:I73"/>
    <mergeCell ref="H74:I75"/>
    <mergeCell ref="D72:E79"/>
    <mergeCell ref="D71:T71"/>
    <mergeCell ref="J73:T79"/>
    <mergeCell ref="B59:C79"/>
    <mergeCell ref="F72:T72"/>
    <mergeCell ref="F60:G60"/>
    <mergeCell ref="O60:P60"/>
    <mergeCell ref="H66:J66"/>
    <mergeCell ref="F66:G66"/>
    <mergeCell ref="K67:L68"/>
    <mergeCell ref="M67:N68"/>
    <mergeCell ref="O66:P66"/>
    <mergeCell ref="O67:P68"/>
    <mergeCell ref="F67:G68"/>
    <mergeCell ref="H67:J68"/>
    <mergeCell ref="K66:L66"/>
    <mergeCell ref="K69:L70"/>
    <mergeCell ref="F69:G70"/>
    <mergeCell ref="H69:J70"/>
    <mergeCell ref="O61:P62"/>
    <mergeCell ref="M61:N62"/>
    <mergeCell ref="K63:L64"/>
    <mergeCell ref="M63:N64"/>
    <mergeCell ref="O63:P64"/>
    <mergeCell ref="B51:C57"/>
    <mergeCell ref="D51:T55"/>
    <mergeCell ref="D56:T57"/>
    <mergeCell ref="F61:G62"/>
    <mergeCell ref="F63:G64"/>
    <mergeCell ref="D60:E64"/>
    <mergeCell ref="H61:J62"/>
    <mergeCell ref="H63:J64"/>
    <mergeCell ref="K60:L60"/>
    <mergeCell ref="H60:J60"/>
    <mergeCell ref="M66:N66"/>
    <mergeCell ref="K61:L62"/>
    <mergeCell ref="O69:P70"/>
    <mergeCell ref="M69:N70"/>
    <mergeCell ref="D66:E70"/>
    <mergeCell ref="M60:N60"/>
    <mergeCell ref="B43:C49"/>
    <mergeCell ref="D43:K43"/>
    <mergeCell ref="L43:T49"/>
    <mergeCell ref="B50:T50"/>
    <mergeCell ref="H44:I45"/>
    <mergeCell ref="H46:I47"/>
    <mergeCell ref="H48:I49"/>
    <mergeCell ref="J44:K45"/>
    <mergeCell ref="J46:K47"/>
    <mergeCell ref="J48:K49"/>
    <mergeCell ref="D46:E47"/>
    <mergeCell ref="D48:E49"/>
    <mergeCell ref="F44:G45"/>
    <mergeCell ref="F46:G47"/>
    <mergeCell ref="F48:G49"/>
    <mergeCell ref="T27:T28"/>
    <mergeCell ref="B29:T29"/>
    <mergeCell ref="D30:T30"/>
    <mergeCell ref="D32:F33"/>
    <mergeCell ref="D34:F35"/>
    <mergeCell ref="G31:J31"/>
    <mergeCell ref="G32:J33"/>
    <mergeCell ref="G34:J35"/>
    <mergeCell ref="K31:T41"/>
    <mergeCell ref="B30:C41"/>
    <mergeCell ref="O27:O28"/>
    <mergeCell ref="P27:P28"/>
    <mergeCell ref="Q27:Q28"/>
    <mergeCell ref="R27:R28"/>
    <mergeCell ref="S27:S28"/>
    <mergeCell ref="M27:M28"/>
    <mergeCell ref="N27:N28"/>
    <mergeCell ref="D25:E26"/>
    <mergeCell ref="F25:F26"/>
    <mergeCell ref="G25:G26"/>
    <mergeCell ref="H25:H26"/>
    <mergeCell ref="I25:I26"/>
    <mergeCell ref="J25:J26"/>
    <mergeCell ref="K25:K26"/>
    <mergeCell ref="L25:L26"/>
    <mergeCell ref="M10:Q11"/>
    <mergeCell ref="M6:Q9"/>
    <mergeCell ref="B12:Q12"/>
    <mergeCell ref="B5:C11"/>
    <mergeCell ref="M5:Q5"/>
    <mergeCell ref="M25:M26"/>
    <mergeCell ref="N25:N26"/>
    <mergeCell ref="O25:O26"/>
    <mergeCell ref="P25:P26"/>
    <mergeCell ref="Q25:Q26"/>
    <mergeCell ref="K22:L23"/>
    <mergeCell ref="M22:Q22"/>
    <mergeCell ref="M23:N23"/>
    <mergeCell ref="O23:Q23"/>
    <mergeCell ref="B24:T24"/>
    <mergeCell ref="B25:C28"/>
    <mergeCell ref="D27:E28"/>
    <mergeCell ref="F27:F28"/>
    <mergeCell ref="G27:G28"/>
    <mergeCell ref="H27:H28"/>
    <mergeCell ref="I27:I28"/>
    <mergeCell ref="J27:J28"/>
    <mergeCell ref="K27:K28"/>
    <mergeCell ref="L27:L28"/>
    <mergeCell ref="D5:E5"/>
    <mergeCell ref="D6:E7"/>
    <mergeCell ref="D8:E9"/>
    <mergeCell ref="D10:E11"/>
    <mergeCell ref="F5:L5"/>
    <mergeCell ref="F6:L7"/>
    <mergeCell ref="F8:L9"/>
    <mergeCell ref="F10:L11"/>
    <mergeCell ref="F23:G23"/>
    <mergeCell ref="F22:J22"/>
    <mergeCell ref="D22:E23"/>
    <mergeCell ref="D13:E21"/>
    <mergeCell ref="F13:J14"/>
    <mergeCell ref="K13:L21"/>
    <mergeCell ref="F15:J21"/>
    <mergeCell ref="F78:G79"/>
    <mergeCell ref="F76:G77"/>
    <mergeCell ref="H76:I77"/>
    <mergeCell ref="H78:I79"/>
    <mergeCell ref="D82:E82"/>
    <mergeCell ref="D83:E84"/>
    <mergeCell ref="D93:E94"/>
    <mergeCell ref="H23:J23"/>
    <mergeCell ref="D31:F31"/>
    <mergeCell ref="D36:F37"/>
    <mergeCell ref="D38:F39"/>
    <mergeCell ref="D40:F41"/>
    <mergeCell ref="G36:J37"/>
    <mergeCell ref="G38:J39"/>
    <mergeCell ref="G40:J41"/>
    <mergeCell ref="B42:T42"/>
    <mergeCell ref="D44:E45"/>
    <mergeCell ref="B13:C23"/>
    <mergeCell ref="M13:Q14"/>
    <mergeCell ref="M15:Q21"/>
    <mergeCell ref="R25:R26"/>
    <mergeCell ref="S25:S26"/>
    <mergeCell ref="T25:T26"/>
    <mergeCell ref="R5:T23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B2:I20"/>
  <sheetViews>
    <sheetView workbookViewId="0">
      <pane xSplit="16710" topLeftCell="P1"/>
      <selection activeCell="N12" sqref="N12"/>
      <selection pane="topRight" activeCell="P17" sqref="P17"/>
    </sheetView>
  </sheetViews>
  <sheetFormatPr defaultRowHeight="13.5"/>
  <cols>
    <col min="1" max="16384" width="9" style="1"/>
  </cols>
  <sheetData>
    <row r="2" spans="2:9" ht="20.25">
      <c r="B2" s="10" t="s">
        <v>512</v>
      </c>
    </row>
    <row r="4" spans="2:9" ht="17.25" customHeight="1">
      <c r="B4" s="168" t="s">
        <v>354</v>
      </c>
      <c r="C4" s="168"/>
      <c r="D4" s="168" t="s">
        <v>355</v>
      </c>
      <c r="E4" s="168"/>
      <c r="F4" s="168"/>
      <c r="G4" s="168"/>
      <c r="H4" s="168"/>
      <c r="I4" s="168"/>
    </row>
    <row r="5" spans="2:9" ht="25.5" customHeight="1">
      <c r="B5" s="265" t="s">
        <v>513</v>
      </c>
      <c r="C5" s="265"/>
      <c r="D5" s="168" t="s">
        <v>514</v>
      </c>
      <c r="E5" s="168"/>
      <c r="F5" s="168"/>
      <c r="G5" s="168"/>
      <c r="H5" s="168"/>
      <c r="I5" s="168"/>
    </row>
    <row r="6" spans="2:9" ht="24.75" customHeight="1">
      <c r="B6" s="265" t="s">
        <v>534</v>
      </c>
      <c r="C6" s="265"/>
      <c r="D6" s="168" t="s">
        <v>515</v>
      </c>
      <c r="E6" s="168"/>
      <c r="F6" s="168"/>
      <c r="G6" s="168"/>
      <c r="H6" s="168"/>
      <c r="I6" s="168"/>
    </row>
    <row r="7" spans="2:9" ht="16.5" customHeight="1">
      <c r="B7" s="386" t="s">
        <v>535</v>
      </c>
      <c r="C7" s="214"/>
      <c r="D7" s="168" t="s">
        <v>529</v>
      </c>
      <c r="E7" s="168"/>
      <c r="F7" s="168"/>
      <c r="G7" s="168" t="s">
        <v>528</v>
      </c>
      <c r="H7" s="168"/>
      <c r="I7" s="168"/>
    </row>
    <row r="8" spans="2:9">
      <c r="B8" s="387"/>
      <c r="C8" s="307"/>
      <c r="D8" s="5" t="s">
        <v>516</v>
      </c>
      <c r="E8" s="180" t="s">
        <v>521</v>
      </c>
      <c r="F8" s="180"/>
      <c r="G8" s="168" t="s">
        <v>527</v>
      </c>
      <c r="H8" s="168"/>
      <c r="I8" s="168"/>
    </row>
    <row r="9" spans="2:9">
      <c r="B9" s="387"/>
      <c r="C9" s="307"/>
      <c r="D9" s="5" t="s">
        <v>517</v>
      </c>
      <c r="E9" s="180" t="s">
        <v>522</v>
      </c>
      <c r="F9" s="180"/>
      <c r="G9" s="168" t="s">
        <v>527</v>
      </c>
      <c r="H9" s="168"/>
      <c r="I9" s="168"/>
    </row>
    <row r="10" spans="2:9">
      <c r="B10" s="387"/>
      <c r="C10" s="307"/>
      <c r="D10" s="5" t="s">
        <v>518</v>
      </c>
      <c r="E10" s="180" t="s">
        <v>523</v>
      </c>
      <c r="F10" s="180"/>
      <c r="G10" s="168">
        <v>500</v>
      </c>
      <c r="H10" s="168"/>
      <c r="I10" s="254" t="s">
        <v>524</v>
      </c>
    </row>
    <row r="11" spans="2:9">
      <c r="B11" s="387"/>
      <c r="C11" s="307"/>
      <c r="D11" s="5" t="s">
        <v>519</v>
      </c>
      <c r="E11" s="180" t="s">
        <v>523</v>
      </c>
      <c r="F11" s="180"/>
      <c r="G11" s="168">
        <v>1000</v>
      </c>
      <c r="H11" s="168"/>
      <c r="I11" s="168"/>
    </row>
    <row r="12" spans="2:9">
      <c r="B12" s="388"/>
      <c r="C12" s="310"/>
      <c r="D12" s="5" t="s">
        <v>520</v>
      </c>
      <c r="E12" s="180" t="s">
        <v>523</v>
      </c>
      <c r="F12" s="180"/>
      <c r="G12" s="168">
        <v>1500</v>
      </c>
      <c r="H12" s="168"/>
      <c r="I12" s="168"/>
    </row>
    <row r="13" spans="2:9">
      <c r="B13" s="168"/>
      <c r="C13" s="168"/>
      <c r="D13" s="168"/>
      <c r="E13" s="168"/>
      <c r="F13" s="168"/>
      <c r="G13" s="168"/>
      <c r="H13" s="168"/>
      <c r="I13" s="168"/>
    </row>
    <row r="14" spans="2:9" ht="16.5" customHeight="1">
      <c r="B14" s="265" t="s">
        <v>536</v>
      </c>
      <c r="C14" s="265"/>
      <c r="D14" s="180" t="s">
        <v>525</v>
      </c>
      <c r="E14" s="180"/>
      <c r="F14" s="180"/>
      <c r="G14" s="180"/>
      <c r="H14" s="180"/>
      <c r="I14" s="180"/>
    </row>
    <row r="15" spans="2:9" ht="21" customHeight="1">
      <c r="B15" s="265"/>
      <c r="C15" s="265"/>
      <c r="D15" s="180" t="s">
        <v>526</v>
      </c>
      <c r="E15" s="180"/>
      <c r="F15" s="180"/>
      <c r="G15" s="180"/>
      <c r="H15" s="180"/>
      <c r="I15" s="180"/>
    </row>
    <row r="16" spans="2:9">
      <c r="B16" s="216"/>
      <c r="C16" s="334"/>
      <c r="D16" s="334"/>
      <c r="E16" s="334"/>
      <c r="F16" s="334"/>
      <c r="G16" s="334"/>
      <c r="H16" s="334"/>
      <c r="I16" s="236"/>
    </row>
    <row r="17" spans="2:9" ht="28.5" customHeight="1">
      <c r="B17" s="265" t="s">
        <v>537</v>
      </c>
      <c r="C17" s="265"/>
      <c r="D17" s="168" t="s">
        <v>530</v>
      </c>
      <c r="E17" s="168"/>
      <c r="F17" s="168"/>
      <c r="G17" s="168"/>
      <c r="H17" s="168"/>
      <c r="I17" s="168"/>
    </row>
    <row r="18" spans="2:9" ht="30.75" customHeight="1">
      <c r="B18" s="265" t="s">
        <v>538</v>
      </c>
      <c r="C18" s="265"/>
      <c r="D18" s="168" t="s">
        <v>533</v>
      </c>
      <c r="E18" s="168"/>
      <c r="F18" s="168"/>
      <c r="G18" s="168"/>
      <c r="H18" s="168"/>
      <c r="I18" s="168"/>
    </row>
    <row r="19" spans="2:9">
      <c r="B19" s="265" t="s">
        <v>539</v>
      </c>
      <c r="C19" s="265"/>
      <c r="D19" s="168" t="s">
        <v>532</v>
      </c>
      <c r="E19" s="168"/>
      <c r="F19" s="168"/>
      <c r="G19" s="168"/>
      <c r="H19" s="168"/>
      <c r="I19" s="168"/>
    </row>
    <row r="20" spans="2:9" ht="30.75" customHeight="1">
      <c r="B20" s="265"/>
      <c r="C20" s="265"/>
      <c r="D20" s="168" t="s">
        <v>531</v>
      </c>
      <c r="E20" s="168"/>
      <c r="F20" s="168"/>
      <c r="G20" s="168"/>
      <c r="H20" s="168"/>
      <c r="I20" s="168"/>
    </row>
  </sheetData>
  <mergeCells count="32">
    <mergeCell ref="B18:C18"/>
    <mergeCell ref="D19:I19"/>
    <mergeCell ref="D20:I20"/>
    <mergeCell ref="B19:C20"/>
    <mergeCell ref="D18:I18"/>
    <mergeCell ref="B17:C17"/>
    <mergeCell ref="D17:I17"/>
    <mergeCell ref="G11:H11"/>
    <mergeCell ref="G12:H12"/>
    <mergeCell ref="D5:I5"/>
    <mergeCell ref="D6:I6"/>
    <mergeCell ref="B16:I16"/>
    <mergeCell ref="B13:I13"/>
    <mergeCell ref="D14:I14"/>
    <mergeCell ref="D15:I15"/>
    <mergeCell ref="B14:C15"/>
    <mergeCell ref="B4:C4"/>
    <mergeCell ref="D4:I4"/>
    <mergeCell ref="G7:I7"/>
    <mergeCell ref="B7:C12"/>
    <mergeCell ref="E10:F10"/>
    <mergeCell ref="E11:F11"/>
    <mergeCell ref="E12:F12"/>
    <mergeCell ref="I10:I12"/>
    <mergeCell ref="G8:I8"/>
    <mergeCell ref="G9:I9"/>
    <mergeCell ref="G10:H10"/>
    <mergeCell ref="B5:C5"/>
    <mergeCell ref="B6:C6"/>
    <mergeCell ref="E8:F8"/>
    <mergeCell ref="E9:F9"/>
    <mergeCell ref="D7:F7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2"/>
  <sheetViews>
    <sheetView workbookViewId="0">
      <selection activeCell="B2" sqref="B2"/>
    </sheetView>
  </sheetViews>
  <sheetFormatPr defaultRowHeight="13.5"/>
  <cols>
    <col min="1" max="16384" width="9" style="1"/>
  </cols>
  <sheetData>
    <row r="2" spans="2:2" ht="20.25">
      <c r="B2" s="10" t="s">
        <v>272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T65"/>
  <sheetViews>
    <sheetView workbookViewId="0">
      <selection activeCell="B5" sqref="B5"/>
    </sheetView>
  </sheetViews>
  <sheetFormatPr defaultColWidth="11.5" defaultRowHeight="13.5"/>
  <cols>
    <col min="1" max="16384" width="11.5" style="11"/>
  </cols>
  <sheetData>
    <row r="2" spans="2:16" ht="20.25">
      <c r="B2" s="10" t="s">
        <v>1165</v>
      </c>
    </row>
    <row r="4" spans="2:16">
      <c r="B4" s="97" t="s">
        <v>1166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</row>
    <row r="5" spans="2:16"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</row>
    <row r="6" spans="2:16"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</row>
    <row r="7" spans="2:16"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</row>
    <row r="8" spans="2:16"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</row>
    <row r="9" spans="2:16"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</row>
    <row r="10" spans="2:16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</row>
    <row r="11" spans="2:16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</row>
    <row r="12" spans="2:16"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</row>
    <row r="13" spans="2:16"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</row>
    <row r="14" spans="2:16"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</row>
    <row r="15" spans="2:16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102"/>
    </row>
    <row r="16" spans="2:16">
      <c r="B16" s="97"/>
      <c r="C16" s="97"/>
      <c r="D16" s="97"/>
      <c r="E16" s="97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97"/>
      <c r="C17" s="97"/>
      <c r="D17" s="97"/>
      <c r="E17" s="97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97"/>
      <c r="C18" s="97"/>
      <c r="D18" s="97"/>
      <c r="E18" s="97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5"/>
    </row>
    <row r="19" spans="2:16">
      <c r="B19" s="97"/>
      <c r="C19" s="97"/>
      <c r="D19" s="97"/>
      <c r="E19" s="97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97"/>
    </row>
    <row r="20" spans="2:16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2:16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2:16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pans="2:16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2:16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</row>
    <row r="25" spans="2:16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102"/>
    </row>
    <row r="26" spans="2:16">
      <c r="B26" s="97"/>
      <c r="C26" s="97"/>
      <c r="D26" s="96"/>
      <c r="E26" s="97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97"/>
      <c r="C27" s="97"/>
      <c r="D27" s="97"/>
      <c r="E27" s="97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97"/>
      <c r="C28" s="97"/>
      <c r="D28" s="97"/>
      <c r="E28" s="97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97"/>
      <c r="C29" s="97"/>
      <c r="D29" s="97"/>
      <c r="E29" s="97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97"/>
      <c r="C30" s="97"/>
      <c r="D30" s="97"/>
      <c r="E30" s="97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97"/>
    </row>
    <row r="31" spans="2:16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</row>
    <row r="32" spans="2:16">
      <c r="D32" s="97"/>
      <c r="E32" s="97"/>
    </row>
    <row r="33" spans="2:20">
      <c r="D33" s="97"/>
      <c r="E33" s="97"/>
    </row>
    <row r="36" spans="2:20">
      <c r="B36" s="97"/>
      <c r="C36" s="97"/>
      <c r="D36" s="97"/>
      <c r="E36" s="97"/>
    </row>
    <row r="38" spans="2:20" ht="13.5" customHeight="1">
      <c r="D38" s="96"/>
    </row>
    <row r="39" spans="2:20">
      <c r="D39" s="97"/>
    </row>
    <row r="42" spans="2:20">
      <c r="D42" s="97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20">
      <c r="D43" s="97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D44" s="97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D45" s="97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20"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20"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5:19"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5:19"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5:19"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5:19"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5:19"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5:19"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5:19"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5:19"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5:19"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5:19"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5:19"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5:19"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5:19"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5:19"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5:19"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5:19"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5:19"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2:B14"/>
  <sheetViews>
    <sheetView workbookViewId="0">
      <selection activeCell="E18" sqref="E18"/>
    </sheetView>
  </sheetViews>
  <sheetFormatPr defaultRowHeight="13.5"/>
  <cols>
    <col min="1" max="16384" width="9" style="1"/>
  </cols>
  <sheetData>
    <row r="2" spans="2:2" ht="20.25">
      <c r="B2" s="10" t="s">
        <v>542</v>
      </c>
    </row>
    <row r="4" spans="2:2">
      <c r="B4" s="1" t="s">
        <v>545</v>
      </c>
    </row>
    <row r="5" spans="2:2">
      <c r="B5" s="3" t="s">
        <v>546</v>
      </c>
    </row>
    <row r="7" spans="2:2">
      <c r="B7" s="1" t="str">
        <f>"도시에서의 바쁜 생활에 치어 악착같이 돈을 모으며-생긴것과는 딴판으로-살아가고 있던 주인공 "&amp;B5&amp;"."</f>
        <v>도시에서의 바쁜 생활에 치어 악착같이 돈을 모으며-생긴것과는 딴판으로-살아가고 있던 주인공 마리.</v>
      </c>
    </row>
    <row r="8" spans="2:2">
      <c r="B8" s="1" t="s">
        <v>552</v>
      </c>
    </row>
    <row r="9" spans="2:2">
      <c r="B9" s="1" t="str">
        <f>"하지만 현실은 "&amp;B5&amp;"의 생각과 달라도 너무 달랐다!"</f>
        <v>하지만 현실은 마리의 생각과 달라도 너무 달랐다!</v>
      </c>
    </row>
    <row r="10" spans="2:2">
      <c r="B10" s="1" t="s">
        <v>547</v>
      </c>
    </row>
    <row r="11" spans="2:2">
      <c r="B11" s="1" t="s">
        <v>548</v>
      </c>
    </row>
    <row r="12" spans="2:2">
      <c r="B12" s="1" t="s">
        <v>549</v>
      </c>
    </row>
    <row r="13" spans="2:2">
      <c r="B13" s="1" t="s">
        <v>550</v>
      </c>
    </row>
    <row r="14" spans="2:2">
      <c r="B14" s="1" t="s">
        <v>551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B2:S63"/>
  <sheetViews>
    <sheetView workbookViewId="0">
      <selection activeCell="R30" sqref="R30"/>
    </sheetView>
  </sheetViews>
  <sheetFormatPr defaultRowHeight="13.5"/>
  <cols>
    <col min="1" max="12" width="9" style="1"/>
    <col min="13" max="14" width="10.25" style="1" bestFit="1" customWidth="1"/>
    <col min="15" max="15" width="8" style="1" bestFit="1" customWidth="1"/>
    <col min="16" max="16" width="10.25" style="1" bestFit="1" customWidth="1"/>
    <col min="17" max="16384" width="9" style="1"/>
  </cols>
  <sheetData>
    <row r="2" spans="2:7" ht="20.25">
      <c r="B2" s="15" t="s">
        <v>543</v>
      </c>
    </row>
    <row r="3" spans="2:7">
      <c r="B3" s="1" t="s">
        <v>544</v>
      </c>
    </row>
    <row r="5" spans="2:7" ht="20.25">
      <c r="B5" s="10" t="s">
        <v>602</v>
      </c>
    </row>
    <row r="7" spans="2:7">
      <c r="B7" s="1" t="s">
        <v>553</v>
      </c>
    </row>
    <row r="8" spans="2:7">
      <c r="B8" s="19" t="s">
        <v>554</v>
      </c>
    </row>
    <row r="9" spans="2:7">
      <c r="B9" s="1" t="s">
        <v>555</v>
      </c>
    </row>
    <row r="10" spans="2:7">
      <c r="B10" s="1" t="s">
        <v>556</v>
      </c>
    </row>
    <row r="12" spans="2:7">
      <c r="B12" s="19" t="s">
        <v>554</v>
      </c>
    </row>
    <row r="13" spans="2:7">
      <c r="B13" s="1" t="s">
        <v>558</v>
      </c>
      <c r="G13" s="3" t="s">
        <v>557</v>
      </c>
    </row>
    <row r="14" spans="2:7">
      <c r="B14" s="1" t="s">
        <v>559</v>
      </c>
    </row>
    <row r="16" spans="2:7">
      <c r="B16" s="3" t="s">
        <v>600</v>
      </c>
    </row>
    <row r="17" spans="2:17">
      <c r="B17" s="3" t="s">
        <v>601</v>
      </c>
    </row>
    <row r="18" spans="2:17">
      <c r="B18" s="19"/>
    </row>
    <row r="20" spans="2:17">
      <c r="B20" s="1" t="s">
        <v>603</v>
      </c>
    </row>
    <row r="21" spans="2:17">
      <c r="B21" s="1" t="s">
        <v>606</v>
      </c>
      <c r="C21" s="1" t="s">
        <v>605</v>
      </c>
    </row>
    <row r="22" spans="2:17">
      <c r="B22" s="1" t="s">
        <v>604</v>
      </c>
      <c r="C22" s="1">
        <v>1</v>
      </c>
      <c r="Q22" s="1">
        <v>2</v>
      </c>
    </row>
    <row r="23" spans="2:17">
      <c r="B23" s="1" t="s">
        <v>579</v>
      </c>
      <c r="C23" s="1">
        <v>2</v>
      </c>
      <c r="Q23" s="1">
        <v>3</v>
      </c>
    </row>
    <row r="24" spans="2:17">
      <c r="B24" s="1" t="s">
        <v>580</v>
      </c>
      <c r="C24" s="1">
        <v>3</v>
      </c>
      <c r="Q24" s="1">
        <v>15</v>
      </c>
    </row>
    <row r="25" spans="2:17">
      <c r="B25" s="1" t="s">
        <v>581</v>
      </c>
      <c r="C25" s="1">
        <v>4</v>
      </c>
      <c r="Q25" s="1">
        <v>15</v>
      </c>
    </row>
    <row r="26" spans="2:17">
      <c r="B26" s="1" t="s">
        <v>582</v>
      </c>
      <c r="C26" s="1">
        <v>5</v>
      </c>
      <c r="Q26" s="1">
        <v>10</v>
      </c>
    </row>
    <row r="27" spans="2:17">
      <c r="B27" s="1" t="s">
        <v>583</v>
      </c>
      <c r="C27" s="1">
        <v>6</v>
      </c>
      <c r="Q27" s="1">
        <v>15</v>
      </c>
    </row>
    <row r="28" spans="2:17">
      <c r="B28" s="1" t="s">
        <v>584</v>
      </c>
      <c r="C28" s="1">
        <v>7</v>
      </c>
      <c r="Q28" s="1">
        <v>15</v>
      </c>
    </row>
    <row r="29" spans="2:17">
      <c r="B29" s="1" t="s">
        <v>586</v>
      </c>
      <c r="C29" s="1">
        <v>8</v>
      </c>
      <c r="Q29" s="1">
        <v>20</v>
      </c>
    </row>
    <row r="30" spans="2:17">
      <c r="B30" s="1" t="s">
        <v>591</v>
      </c>
      <c r="C30" s="1">
        <v>9</v>
      </c>
      <c r="Q30" s="1">
        <f>SUM(Q22:Q29)</f>
        <v>95</v>
      </c>
    </row>
    <row r="52" spans="2:19">
      <c r="B52" s="1" t="s">
        <v>560</v>
      </c>
      <c r="C52" s="1" t="s">
        <v>561</v>
      </c>
      <c r="D52" s="1" t="s">
        <v>564</v>
      </c>
      <c r="E52" s="1" t="s">
        <v>563</v>
      </c>
      <c r="F52" s="1" t="s">
        <v>571</v>
      </c>
      <c r="G52" s="1" t="s">
        <v>566</v>
      </c>
      <c r="H52" s="1" t="s">
        <v>562</v>
      </c>
      <c r="N52" s="1" t="s">
        <v>572</v>
      </c>
      <c r="O52" s="1" t="s">
        <v>573</v>
      </c>
      <c r="R52" s="1" t="s">
        <v>575</v>
      </c>
      <c r="S52" s="1" t="s">
        <v>577</v>
      </c>
    </row>
    <row r="53" spans="2:19">
      <c r="B53" s="1">
        <v>1</v>
      </c>
      <c r="C53" s="1">
        <v>1000</v>
      </c>
      <c r="D53" s="1" t="s">
        <v>578</v>
      </c>
      <c r="E53" s="1" t="s">
        <v>565</v>
      </c>
      <c r="F53" s="1">
        <v>-1</v>
      </c>
      <c r="G53" s="1">
        <v>1</v>
      </c>
      <c r="H53" s="1" t="s">
        <v>567</v>
      </c>
      <c r="N53" s="1">
        <v>1</v>
      </c>
      <c r="O53" s="1" t="s">
        <v>574</v>
      </c>
      <c r="R53" s="1" t="s">
        <v>576</v>
      </c>
      <c r="S53" s="1">
        <v>6</v>
      </c>
    </row>
    <row r="54" spans="2:19">
      <c r="B54" s="1">
        <v>2</v>
      </c>
      <c r="C54" s="1">
        <v>1001</v>
      </c>
      <c r="D54" s="1" t="s">
        <v>578</v>
      </c>
      <c r="F54" s="1">
        <v>-1</v>
      </c>
      <c r="G54" s="1">
        <v>3</v>
      </c>
      <c r="H54" s="1" t="s">
        <v>568</v>
      </c>
    </row>
    <row r="56" spans="2:19">
      <c r="B56" s="1">
        <v>3</v>
      </c>
      <c r="C56" s="1">
        <v>1002</v>
      </c>
      <c r="D56" s="1" t="s">
        <v>569</v>
      </c>
      <c r="E56" s="1" t="s">
        <v>570</v>
      </c>
      <c r="F56" s="1">
        <v>1000</v>
      </c>
    </row>
    <row r="58" spans="2:19">
      <c r="B58" s="1">
        <v>4</v>
      </c>
      <c r="C58" s="1">
        <v>1003</v>
      </c>
      <c r="D58" s="1" t="s">
        <v>578</v>
      </c>
      <c r="E58" s="1" t="s">
        <v>565</v>
      </c>
      <c r="F58" s="1">
        <v>-1</v>
      </c>
      <c r="G58" s="1">
        <v>2</v>
      </c>
      <c r="H58" s="1" t="s">
        <v>585</v>
      </c>
    </row>
    <row r="59" spans="2:19">
      <c r="B59" s="1">
        <v>5</v>
      </c>
      <c r="C59" s="1">
        <v>1004</v>
      </c>
      <c r="D59" s="1" t="s">
        <v>578</v>
      </c>
      <c r="E59" s="1" t="s">
        <v>565</v>
      </c>
      <c r="F59" s="1">
        <v>-1</v>
      </c>
      <c r="G59" s="1">
        <v>8</v>
      </c>
      <c r="H59" s="1" t="s">
        <v>587</v>
      </c>
    </row>
    <row r="60" spans="2:19">
      <c r="B60" s="1">
        <v>6</v>
      </c>
      <c r="C60" s="1">
        <v>1005</v>
      </c>
      <c r="D60" s="1" t="s">
        <v>578</v>
      </c>
      <c r="E60" s="1" t="s">
        <v>565</v>
      </c>
      <c r="F60" s="1">
        <v>-1</v>
      </c>
      <c r="G60" s="1">
        <v>3</v>
      </c>
      <c r="H60" s="1" t="s">
        <v>588</v>
      </c>
    </row>
    <row r="61" spans="2:19">
      <c r="B61" s="1">
        <v>7</v>
      </c>
      <c r="C61" s="1">
        <v>1006</v>
      </c>
      <c r="D61" s="1" t="s">
        <v>594</v>
      </c>
      <c r="E61" s="1" t="s">
        <v>595</v>
      </c>
      <c r="F61" s="1">
        <v>-1</v>
      </c>
      <c r="G61" s="1">
        <v>-1</v>
      </c>
      <c r="H61" s="1" t="s">
        <v>590</v>
      </c>
    </row>
    <row r="62" spans="2:19">
      <c r="B62" s="1">
        <v>7</v>
      </c>
      <c r="C62" s="1">
        <v>1007</v>
      </c>
      <c r="D62" s="1" t="s">
        <v>578</v>
      </c>
      <c r="E62" s="1" t="s">
        <v>589</v>
      </c>
      <c r="F62" s="1">
        <v>-1</v>
      </c>
      <c r="G62" s="37" t="s">
        <v>590</v>
      </c>
      <c r="H62" s="1" t="s">
        <v>593</v>
      </c>
    </row>
    <row r="63" spans="2:19">
      <c r="B63" s="1">
        <v>8</v>
      </c>
      <c r="C63" s="1">
        <v>1008</v>
      </c>
      <c r="D63" s="1" t="s">
        <v>578</v>
      </c>
      <c r="E63" s="1" t="s">
        <v>565</v>
      </c>
      <c r="F63" s="1">
        <v>-1</v>
      </c>
      <c r="G63" s="1">
        <v>9</v>
      </c>
      <c r="H63" s="1" t="s">
        <v>592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2:CB483"/>
  <sheetViews>
    <sheetView topLeftCell="S1" workbookViewId="0">
      <selection activeCell="AZ8" sqref="AZ8"/>
    </sheetView>
  </sheetViews>
  <sheetFormatPr defaultRowHeight="12"/>
  <cols>
    <col min="1" max="1" width="9" style="20"/>
    <col min="2" max="2" width="9.75" style="20" customWidth="1"/>
    <col min="3" max="3" width="4.5" style="21" bestFit="1" customWidth="1"/>
    <col min="4" max="4" width="6" style="20" bestFit="1" customWidth="1"/>
    <col min="5" max="5" width="4.5" style="20" bestFit="1" customWidth="1"/>
    <col min="6" max="6" width="4.5" style="20" customWidth="1"/>
    <col min="7" max="7" width="4.5" style="21" bestFit="1" customWidth="1"/>
    <col min="8" max="8" width="6" style="20" bestFit="1" customWidth="1"/>
    <col min="9" max="9" width="4.5" style="20" bestFit="1" customWidth="1"/>
    <col min="10" max="10" width="4.5" style="20" customWidth="1"/>
    <col min="11" max="11" width="4.5" style="21" bestFit="1" customWidth="1"/>
    <col min="12" max="12" width="6" style="20" bestFit="1" customWidth="1"/>
    <col min="13" max="13" width="4.5" style="20" bestFit="1" customWidth="1"/>
    <col min="14" max="14" width="4.5" style="20" customWidth="1"/>
    <col min="15" max="15" width="4.5" style="21" bestFit="1" customWidth="1"/>
    <col min="16" max="16" width="6" style="20" bestFit="1" customWidth="1"/>
    <col min="17" max="17" width="4.5" style="20" bestFit="1" customWidth="1"/>
    <col min="18" max="18" width="4.5" style="20" customWidth="1"/>
    <col min="19" max="19" width="4.5" style="21" bestFit="1" customWidth="1"/>
    <col min="20" max="20" width="6" style="20" bestFit="1" customWidth="1"/>
    <col min="21" max="21" width="4.5" style="20" bestFit="1" customWidth="1"/>
    <col min="22" max="22" width="4.5" style="20" customWidth="1"/>
    <col min="23" max="23" width="4.5" style="21" bestFit="1" customWidth="1"/>
    <col min="24" max="24" width="6" style="20" bestFit="1" customWidth="1"/>
    <col min="25" max="25" width="4.5" style="20" bestFit="1" customWidth="1"/>
    <col min="26" max="26" width="4.5" style="20" customWidth="1"/>
    <col min="27" max="27" width="4.5" style="21" bestFit="1" customWidth="1"/>
    <col min="28" max="28" width="6" style="20" bestFit="1" customWidth="1"/>
    <col min="29" max="29" width="4.5" style="20" bestFit="1" customWidth="1"/>
    <col min="30" max="30" width="4.5" style="20" customWidth="1"/>
    <col min="31" max="31" width="4.5" style="21" bestFit="1" customWidth="1"/>
    <col min="32" max="32" width="6" style="20" bestFit="1" customWidth="1"/>
    <col min="33" max="33" width="4.5" style="20" bestFit="1" customWidth="1"/>
    <col min="34" max="34" width="4.5" style="20" customWidth="1"/>
    <col min="35" max="35" width="4.5" style="21" bestFit="1" customWidth="1"/>
    <col min="36" max="36" width="6" style="20" bestFit="1" customWidth="1"/>
    <col min="37" max="37" width="4.5" style="20" bestFit="1" customWidth="1"/>
    <col min="38" max="38" width="4.5" style="20" customWidth="1"/>
    <col min="39" max="39" width="11.625" style="20" bestFit="1" customWidth="1"/>
    <col min="40" max="40" width="11.125" style="20" bestFit="1" customWidth="1"/>
    <col min="41" max="41" width="6" style="20" bestFit="1" customWidth="1"/>
    <col min="42" max="42" width="8" style="20" bestFit="1" customWidth="1"/>
    <col min="43" max="43" width="6" style="20" customWidth="1"/>
    <col min="44" max="45" width="8" style="20" bestFit="1" customWidth="1"/>
    <col min="46" max="47" width="9.5" style="20" bestFit="1" customWidth="1"/>
    <col min="48" max="48" width="13.375" style="20" bestFit="1" customWidth="1"/>
    <col min="49" max="49" width="11.625" style="20" bestFit="1" customWidth="1"/>
    <col min="50" max="50" width="11.625" style="20" customWidth="1"/>
    <col min="51" max="51" width="8" style="20" bestFit="1" customWidth="1"/>
    <col min="52" max="52" width="11.125" style="20" bestFit="1" customWidth="1"/>
    <col min="53" max="53" width="6" style="20" bestFit="1" customWidth="1"/>
    <col min="54" max="56" width="8" style="20" bestFit="1" customWidth="1"/>
    <col min="57" max="57" width="8" style="20" customWidth="1"/>
    <col min="58" max="16384" width="9" style="20"/>
  </cols>
  <sheetData>
    <row r="2" spans="1:75">
      <c r="B2" s="21" t="s">
        <v>227</v>
      </c>
    </row>
    <row r="4" spans="1:75">
      <c r="AV4" s="136"/>
      <c r="BF4" s="21" t="s">
        <v>228</v>
      </c>
      <c r="BH4" s="20">
        <v>5</v>
      </c>
      <c r="BK4" s="21" t="s">
        <v>253</v>
      </c>
      <c r="BO4" s="21" t="s">
        <v>254</v>
      </c>
      <c r="BU4" s="21" t="s">
        <v>255</v>
      </c>
    </row>
    <row r="5" spans="1:75">
      <c r="B5" s="112" t="s">
        <v>1385</v>
      </c>
      <c r="D5" s="112"/>
      <c r="E5" s="112"/>
      <c r="F5" s="112"/>
      <c r="G5" s="123"/>
      <c r="H5" s="112"/>
      <c r="I5" s="112"/>
      <c r="J5" s="112"/>
      <c r="K5" s="123"/>
      <c r="L5" s="112"/>
      <c r="M5" s="112"/>
      <c r="N5" s="112"/>
      <c r="O5" s="123"/>
      <c r="P5" s="112"/>
      <c r="Q5" s="112"/>
      <c r="R5" s="112"/>
      <c r="S5" s="123"/>
      <c r="T5" s="112"/>
      <c r="U5" s="112"/>
      <c r="V5" s="112"/>
      <c r="W5" s="123"/>
      <c r="X5" s="112"/>
      <c r="Y5" s="112"/>
      <c r="Z5" s="112"/>
      <c r="BF5" s="21" t="s">
        <v>262</v>
      </c>
      <c r="BH5" s="20">
        <v>3</v>
      </c>
      <c r="BK5" s="20" t="s">
        <v>250</v>
      </c>
      <c r="BL5" s="20" t="s">
        <v>251</v>
      </c>
      <c r="BM5" s="20" t="s">
        <v>252</v>
      </c>
      <c r="BO5" s="20" t="s">
        <v>241</v>
      </c>
      <c r="BP5" s="20" t="s">
        <v>242</v>
      </c>
      <c r="BQ5" s="20" t="s">
        <v>232</v>
      </c>
      <c r="BR5" s="20" t="s">
        <v>243</v>
      </c>
      <c r="BS5" s="20" t="s">
        <v>244</v>
      </c>
      <c r="BU5" s="20" t="s">
        <v>245</v>
      </c>
      <c r="BV5" s="20" t="s">
        <v>246</v>
      </c>
      <c r="BW5" s="20" t="s">
        <v>240</v>
      </c>
    </row>
    <row r="6" spans="1:75">
      <c r="C6" s="390">
        <v>1</v>
      </c>
      <c r="D6" s="390"/>
      <c r="E6" s="390"/>
      <c r="F6" s="390"/>
      <c r="G6" s="390">
        <v>2</v>
      </c>
      <c r="H6" s="390"/>
      <c r="I6" s="390"/>
      <c r="J6" s="390"/>
      <c r="K6" s="390">
        <v>3</v>
      </c>
      <c r="L6" s="390"/>
      <c r="M6" s="390"/>
      <c r="N6" s="390"/>
      <c r="O6" s="390">
        <v>4</v>
      </c>
      <c r="P6" s="390"/>
      <c r="Q6" s="390"/>
      <c r="R6" s="390"/>
      <c r="S6" s="390">
        <v>5</v>
      </c>
      <c r="T6" s="390"/>
      <c r="U6" s="390"/>
      <c r="V6" s="390"/>
      <c r="W6" s="390">
        <v>6</v>
      </c>
      <c r="X6" s="390"/>
      <c r="Y6" s="390"/>
      <c r="Z6" s="390"/>
      <c r="AA6" s="390">
        <v>7</v>
      </c>
      <c r="AB6" s="390"/>
      <c r="AC6" s="390"/>
      <c r="AD6" s="390"/>
      <c r="AE6" s="390">
        <v>8</v>
      </c>
      <c r="AF6" s="390"/>
      <c r="AG6" s="390"/>
      <c r="AH6" s="390"/>
      <c r="AI6" s="390">
        <v>9</v>
      </c>
      <c r="AJ6" s="390"/>
      <c r="AK6" s="390"/>
      <c r="AL6" s="390"/>
      <c r="BF6" s="21" t="s">
        <v>234</v>
      </c>
      <c r="BH6" s="20">
        <v>60</v>
      </c>
      <c r="BK6" s="20" t="s">
        <v>247</v>
      </c>
      <c r="BL6" s="20">
        <v>-1</v>
      </c>
      <c r="BM6" s="20">
        <v>1</v>
      </c>
      <c r="BO6" s="20">
        <v>5</v>
      </c>
      <c r="BP6" s="20">
        <v>1</v>
      </c>
      <c r="BQ6" s="20">
        <v>1</v>
      </c>
      <c r="BR6" s="20">
        <v>1</v>
      </c>
      <c r="BS6" s="20">
        <v>1</v>
      </c>
      <c r="BU6" s="20">
        <v>5</v>
      </c>
      <c r="BV6" s="20">
        <v>1</v>
      </c>
      <c r="BW6" s="20">
        <v>10</v>
      </c>
    </row>
    <row r="7" spans="1:75">
      <c r="A7" s="20" t="s">
        <v>256</v>
      </c>
      <c r="B7" s="20" t="s">
        <v>257</v>
      </c>
      <c r="C7" s="126" t="s">
        <v>1384</v>
      </c>
      <c r="D7" s="114" t="s">
        <v>1383</v>
      </c>
      <c r="E7" s="114" t="s">
        <v>1393</v>
      </c>
      <c r="F7" s="114" t="s">
        <v>1410</v>
      </c>
      <c r="G7" s="128" t="s">
        <v>1384</v>
      </c>
      <c r="H7" s="115" t="s">
        <v>1383</v>
      </c>
      <c r="I7" s="115" t="s">
        <v>1393</v>
      </c>
      <c r="J7" s="115" t="s">
        <v>1410</v>
      </c>
      <c r="K7" s="129" t="s">
        <v>1384</v>
      </c>
      <c r="L7" s="116" t="s">
        <v>1383</v>
      </c>
      <c r="M7" s="116" t="s">
        <v>1393</v>
      </c>
      <c r="N7" s="116" t="s">
        <v>1410</v>
      </c>
      <c r="O7" s="130" t="s">
        <v>1384</v>
      </c>
      <c r="P7" s="117" t="s">
        <v>1383</v>
      </c>
      <c r="Q7" s="117" t="s">
        <v>1393</v>
      </c>
      <c r="R7" s="117" t="s">
        <v>1410</v>
      </c>
      <c r="S7" s="131" t="s">
        <v>1384</v>
      </c>
      <c r="T7" s="118" t="s">
        <v>1383</v>
      </c>
      <c r="U7" s="118" t="s">
        <v>1393</v>
      </c>
      <c r="V7" s="118" t="s">
        <v>1410</v>
      </c>
      <c r="W7" s="132" t="s">
        <v>1384</v>
      </c>
      <c r="X7" s="113" t="s">
        <v>1383</v>
      </c>
      <c r="Y7" s="113" t="s">
        <v>1393</v>
      </c>
      <c r="Z7" s="113" t="s">
        <v>1410</v>
      </c>
      <c r="AA7" s="133" t="s">
        <v>1384</v>
      </c>
      <c r="AB7" s="121" t="s">
        <v>1383</v>
      </c>
      <c r="AC7" s="121" t="s">
        <v>1393</v>
      </c>
      <c r="AD7" s="121" t="s">
        <v>1410</v>
      </c>
      <c r="AE7" s="134" t="s">
        <v>1384</v>
      </c>
      <c r="AF7" s="119" t="s">
        <v>1383</v>
      </c>
      <c r="AG7" s="119" t="s">
        <v>1393</v>
      </c>
      <c r="AH7" s="119" t="s">
        <v>1410</v>
      </c>
      <c r="AI7" s="135" t="s">
        <v>1384</v>
      </c>
      <c r="AJ7" s="120" t="s">
        <v>1383</v>
      </c>
      <c r="AK7" s="120" t="s">
        <v>1393</v>
      </c>
      <c r="AL7" s="120" t="s">
        <v>1410</v>
      </c>
      <c r="AM7" s="20" t="s">
        <v>1386</v>
      </c>
      <c r="AN7" s="20" t="s">
        <v>1390</v>
      </c>
      <c r="AO7" s="20" t="s">
        <v>1388</v>
      </c>
      <c r="AP7" s="20" t="s">
        <v>1491</v>
      </c>
      <c r="AQ7" s="20" t="s">
        <v>1383</v>
      </c>
      <c r="AR7" s="20" t="s">
        <v>1490</v>
      </c>
      <c r="AS7" s="20" t="s">
        <v>1489</v>
      </c>
      <c r="AT7" s="20" t="s">
        <v>1413</v>
      </c>
      <c r="AU7" s="20" t="s">
        <v>1414</v>
      </c>
      <c r="AV7" s="20" t="s">
        <v>1387</v>
      </c>
      <c r="AW7" s="20" t="s">
        <v>1389</v>
      </c>
      <c r="AX7" s="20" t="s">
        <v>1411</v>
      </c>
      <c r="AY7" s="20" t="s">
        <v>258</v>
      </c>
      <c r="AZ7" s="20" t="s">
        <v>1391</v>
      </c>
      <c r="BA7" s="20" t="s">
        <v>1392</v>
      </c>
      <c r="BB7" s="20" t="s">
        <v>259</v>
      </c>
      <c r="BC7" s="20" t="s">
        <v>260</v>
      </c>
      <c r="BD7" s="20" t="s">
        <v>261</v>
      </c>
      <c r="BF7" s="21" t="s">
        <v>235</v>
      </c>
      <c r="BH7" s="20">
        <v>60</v>
      </c>
      <c r="BK7" s="20" t="s">
        <v>248</v>
      </c>
      <c r="BL7" s="20">
        <v>0</v>
      </c>
      <c r="BM7" s="20">
        <v>0</v>
      </c>
      <c r="BO7" s="20">
        <v>4</v>
      </c>
      <c r="BP7" s="20">
        <v>2</v>
      </c>
      <c r="BQ7" s="20">
        <v>1</v>
      </c>
      <c r="BR7" s="20">
        <v>1</v>
      </c>
      <c r="BS7" s="20">
        <v>1</v>
      </c>
      <c r="BU7" s="20">
        <v>4</v>
      </c>
      <c r="BV7" s="20">
        <v>2</v>
      </c>
      <c r="BW7" s="20">
        <v>20</v>
      </c>
    </row>
    <row r="8" spans="1:75">
      <c r="A8" s="20">
        <v>2013</v>
      </c>
      <c r="B8" s="24" t="s">
        <v>264</v>
      </c>
      <c r="C8" s="21">
        <v>1</v>
      </c>
      <c r="D8" s="20">
        <f>IF(E8=$BF$33,
INT($BL$31/ROUNDDOWN(3*($BJ$33)^(C8-1),2)),
IF(E8=$BN$33,
INT($BL$31/ROUNDDOWN(3*($BR$33)^(C8-1),2)),
IF(E8=$BV$33,
INT($BL$31/ROUNDDOWN(3*($BZ$33)^(C8-1),2)),0)))</f>
        <v>30</v>
      </c>
      <c r="E8" s="20" t="s">
        <v>1394</v>
      </c>
      <c r="F8" s="20">
        <f>IF(E8=$BF$33,
INT(10*($BH$33)^(C8-1)),
IF(E8=$BN$33,
INT(10*($BP$33)^(C8-1)),
IF(E8=$BV$33,
INT(10*($BX$33)^(C8-1)),
0)))</f>
        <v>10</v>
      </c>
      <c r="G8" s="21">
        <v>1</v>
      </c>
      <c r="H8" s="20">
        <f>IF(I8=$BF$33,
INT($BL$31/ROUNDDOWN(3*($BJ$33)^(G8-1),2)),
IF(I8=$BN$33,
INT($BL$31/ROUNDDOWN(3*($BR$33)^(G8-1),2)),
IF(I8=$BV$33,
INT($BL$31/ROUNDDOWN(3*($BZ$33)^(G8-1),2)),0)))</f>
        <v>30</v>
      </c>
      <c r="I8" s="20" t="s">
        <v>1394</v>
      </c>
      <c r="J8" s="20">
        <f>IF(I8=$BF$33,
INT(10*($BH$33)^(G8-1)),
IF(I8=$BN$33,
INT(10*($BP$33)^(G8-1)),
IF(I8=$BV$33,
INT(10*($BX$33)^(G8-1)),
0)))</f>
        <v>10</v>
      </c>
      <c r="K8" s="21">
        <v>1</v>
      </c>
      <c r="L8" s="20">
        <f>IF(M8=$BF$33,
INT($BL$31/ROUNDDOWN(3*($BJ$33)^(K8-1),2)),
IF(M8=$BN$33,
INT($BL$31/ROUNDDOWN(3*($BR$33)^(K8-1),2)),
IF(M8=$BV$33,
INT($BL$31/ROUNDDOWN(3*($BZ$33)^(K8-1),2)),0)))</f>
        <v>30</v>
      </c>
      <c r="M8" s="20" t="s">
        <v>1394</v>
      </c>
      <c r="N8" s="20">
        <f>IF(M8=$BF$33,
INT(10*($BH$33)^(K8-1)),
IF(M8=$BN$33,
INT(10*($BP$33)^(K8-1)),
IF(M8=$BV$33,
INT(10*($BX$33)^(K8-1)),
0)))</f>
        <v>10</v>
      </c>
      <c r="P8" s="20">
        <f>IF(Q8=$BF$33,
INT($BL$31/ROUNDDOWN(3*($BJ$33)^(O8-1),2)),
IF(Q8=$BN$33,
INT($BL$31/ROUNDDOWN(3*($BR$33)^(O8-1),2)),
IF(Q8=$BV$33,
INT($BL$31/ROUNDDOWN(3*($BZ$33)^(O8-1),2)),0)))</f>
        <v>0</v>
      </c>
      <c r="R8" s="20">
        <f>IF(Q8=$BF$33,
INT(10*($BH$33)^(O8-1)),
IF(Q8=$BN$33,
INT(10*($BP$33)^(O8-1)),
IF(Q8=$BV$33,
INT(10*($BX$33)^(O8-1)),
0)))</f>
        <v>0</v>
      </c>
      <c r="T8" s="20">
        <f>IF(U8=$BF$33,
INT($BL$31/ROUNDDOWN(3*($BJ$33)^(S8-1),2)),
IF(U8=$BN$33,
INT($BL$31/ROUNDDOWN(3*($BR$33)^(S8-1),2)),
IF(U8=$BV$33,
INT($BL$31/ROUNDDOWN(3*($BZ$33)^(S8-1),2)),0)))</f>
        <v>0</v>
      </c>
      <c r="V8" s="20">
        <f>IF(U8=$BF$33,
INT(10*($BH$33)^(S8-1)),
IF(U8=$BN$33,
INT(10*($BP$33)^(S8-1)),
IF(U8=$BV$33,
INT(10*($BX$33)^(S8-1)),
0)))</f>
        <v>0</v>
      </c>
      <c r="X8" s="20">
        <f>IF(Y8=$BF$33,
INT($BL$31/ROUNDDOWN(3*($BJ$33)^(W8-1),2)),
IF(Y8=$BN$33,
INT($BL$31/ROUNDDOWN(3*($BR$33)^(W8-1),2)),
IF(Y8=$BV$33,
INT($BL$31/ROUNDDOWN(3*($BZ$33)^(W8-1),2)),0)))</f>
        <v>0</v>
      </c>
      <c r="Z8" s="20">
        <f>IF(Y8=$BF$33,
INT(10*($BH$33)^(W8-1)),
IF(Y8=$BN$33,
INT(10*($BP$33)^(W8-1)),
IF(Y8=$BV$33,
INT(10*($BX$33)^(W8-1)),
0)))</f>
        <v>0</v>
      </c>
      <c r="AB8" s="20">
        <f>IF(AC8=$BF$33,
INT($BL$31/ROUNDDOWN(3*($BJ$33)^(AA8-1),2)),
IF(AC8=$BN$33,
INT($BL$31/ROUNDDOWN(3*($BR$33)^(AA8-1),2)),
IF(AC8=$BV$33,
INT($BL$31/ROUNDDOWN(3*($BZ$33)^(AA8-1),2)),0)))</f>
        <v>0</v>
      </c>
      <c r="AD8" s="20">
        <f>IF(AC8=$BF$33,
INT(10*($BH$33)^(AA8-1)),
IF(AC8=$BN$33,
INT(10*($BP$33)^(AA8-1)),
IF(AC8=$BV$33,
INT(10*($BX$33)^(AA8-1)),
0)))</f>
        <v>0</v>
      </c>
      <c r="AF8" s="20">
        <f>IF(AG8=$BF$33,
INT($BL$31/ROUNDDOWN(3*($BJ$33)^(AE8-1),2)),
IF(AG8=$BN$33,
INT($BL$31/ROUNDDOWN(3*($BR$33)^(AE8-1),2)),
IF(AG8=$BV$33,
INT($BL$31/ROUNDDOWN(3*($BZ$33)^(AE8-1),2)),0)))</f>
        <v>0</v>
      </c>
      <c r="AH8" s="20">
        <f>IF(AG8=$BF$33,
INT(10*($BH$33)^(AE8-1)),
IF(AG8=$BN$33,
INT(10*($BP$33)^(AE8-1)),
IF(AG8=$BV$33,
INT(10*($BX$33)^(AE8-1)),
0)))</f>
        <v>0</v>
      </c>
      <c r="AJ8" s="20">
        <f>IF(AK8=$BF$33,
INT($BL$31/ROUNDDOWN(3*($BJ$33)^(AI8-1),2)),
IF(AK8=$BN$33,
INT($BL$31/ROUNDDOWN(3*($BR$33)^(AI8-1),2)),
IF(AK8=$BV$33,
INT($BL$31/ROUNDDOWN(3*($BZ$33)^(AI8-1),2)),0)))</f>
        <v>0</v>
      </c>
      <c r="AL8" s="20">
        <f>IF(AK8=$BF$33,
INT(10*($BH$33)^(AI8-1)),
IF(AK8=$BN$33,
INT(10*($BP$33)^(AI8-1)),
IF(AK8=$BV$33,
INT(10*($BX$33)^(AI8-1)),
0)))</f>
        <v>0</v>
      </c>
      <c r="AM8" s="20">
        <f>COUNTA(C8,G8,K8,O8,S8,W8,AA8,AE8,AI8)</f>
        <v>3</v>
      </c>
      <c r="AN8" s="20">
        <f>D8+H8+L8+P8+T8+X8+AB8+AF8+AJ8</f>
        <v>90</v>
      </c>
      <c r="AO8" s="20">
        <f t="shared" ref="AO8:AO19" ca="1" si="0">IF(AN8&lt;=$BT$31,$AN$8,$BT$31+INT(RAND()*20))</f>
        <v>90</v>
      </c>
      <c r="AP8" s="20">
        <v>5</v>
      </c>
      <c r="AQ8" s="20">
        <f>INT(IF(AP8=$BF$23,$BH$6/$BJ$23,
IF(AP8=$BF$24,$BH$6/$BJ$24,
IF(AP8=$BF$25,$BH$6/$BJ$25,
IF(AP8=$BF$26,$BH$6/$BJ$26,
IF(AP8=$BF$27,$BH$6/$BJ$27,0))))))*9</f>
        <v>45</v>
      </c>
      <c r="AR8" s="20">
        <f>INT(IF(AP8=$BF$23,$BH$6/$BJ$23,
IF(AP8=$BF$24,$BH$6/$BJ$24,
IF(AP8=$BF$25,$BH$6/$BJ$25,
IF(AP8=$BF$26,$BH$6/$BJ$26,
IF(AP8=$BF$27,$BH$6/$BJ$27,0))))))*9*BK23</f>
        <v>0</v>
      </c>
      <c r="AS8" s="20">
        <v>5</v>
      </c>
      <c r="AT8" s="20">
        <f t="shared" ref="AT8:AT19" ca="1" si="1">IF(AS8=$BF$23,AO8/$BG$23,
IF(AS8=$BF$24,AO8/$BG$24,
IF(AS8=$BF$25,AO8/$BG$25,
IF(AS8=$BF$26,AO8/$BG$26,
IF(AS8=$BF$27,AO8/$BG$27,0)))))</f>
        <v>45</v>
      </c>
      <c r="AU8" s="20">
        <f ca="1">IF(AS8=$BF$23, AT8*$BM$23,
IF(AS8=$BF$24, AT8*$BM$24,
IF(AS8=$BF$25, AT8*$BM$25,
IF(AS8=$BF$26, AT8*$BM$26,
IF(AS8=$BF$27, AT8*$BM$27,0)))))</f>
        <v>45</v>
      </c>
      <c r="AV8" s="20">
        <f t="shared" ref="AV8:AV19" ca="1" si="2">(((AO8/AN8*D8)*F8)
+((AO8/AN8*H8)*J8)
+((AO8/AN8*L8)*N8)
+((AO8/AN8*P8)*R8)
+((AO8/AN8*T8)*V8)
+((AO8/AN8*X8)*Z8)
+((AO8/AN8*AB8)*AD8)
+((AO8/AN8*AF8)*AH8)
+((AO8/AN8*AJ8)*AL8))/AO8</f>
        <v>10</v>
      </c>
      <c r="AW8" s="20" t="str">
        <f ca="1">IF(AV8&gt;=$BR$61,$BP$61,
IF(AV8&gt;=$BR$60,$BP$60,
IF(AV8&gt;=$BR$59,$BP$59,
IF(AV8&gt;=$BR$58,$BP$58,
IF(AV8&gt;=$BR$57,$BP$57,
IF(AV8&gt;=$BR$56,$BP$56,
IF(AV8&gt;=$BR$55,$BP$55,0)))))))</f>
        <v>F</v>
      </c>
      <c r="AX8" s="20">
        <f ca="1">$BS$55+(A8-$A$8)+INT(RAND()*3)</f>
        <v>6</v>
      </c>
      <c r="AY8" s="20">
        <f ca="1">AX8*(IF(AW8=$BP$55,$BQ$55,
IF(AW8=$BP$56,$BQ$56,
IF(AW8=$BP$57,$BQ$57,
IF(AW8=$BP$58,$BQ$58,
IF(AW8=$BP$59,$BQ$59,
IF(AW8=$BP$60,$BQ$60,
IF(AW8=$BP$61,$BQ$61,
0))))))))</f>
        <v>72</v>
      </c>
      <c r="AZ8" s="20">
        <f ca="1">IF((AO8-(AX8*10))&gt;0, AO8-(AX8*10), AO8)</f>
        <v>30</v>
      </c>
      <c r="BA8" s="20">
        <f ca="1">IF(AZ8=AO8,BH8,BH8+10)</f>
        <v>10</v>
      </c>
      <c r="BB8" s="20">
        <f ca="1">BH9+AY8</f>
        <v>172</v>
      </c>
      <c r="BC8" s="20">
        <f ca="1">AU8</f>
        <v>45</v>
      </c>
      <c r="BD8" s="20">
        <f ca="1">BB8-BC8</f>
        <v>127</v>
      </c>
      <c r="BF8" s="21" t="s">
        <v>263</v>
      </c>
      <c r="BH8" s="20">
        <v>0</v>
      </c>
      <c r="BK8" s="20" t="s">
        <v>249</v>
      </c>
      <c r="BL8" s="20">
        <v>-2</v>
      </c>
      <c r="BM8" s="20">
        <v>1</v>
      </c>
      <c r="BO8" s="20">
        <v>3</v>
      </c>
      <c r="BP8" s="20">
        <v>3</v>
      </c>
      <c r="BQ8" s="20">
        <v>1</v>
      </c>
      <c r="BR8" s="20">
        <v>1</v>
      </c>
      <c r="BS8" s="20">
        <v>1</v>
      </c>
      <c r="BU8" s="20">
        <v>3</v>
      </c>
      <c r="BV8" s="20">
        <v>3</v>
      </c>
      <c r="BW8" s="20">
        <v>30</v>
      </c>
    </row>
    <row r="9" spans="1:75">
      <c r="A9" s="20">
        <v>2013</v>
      </c>
      <c r="B9" s="24" t="s">
        <v>80</v>
      </c>
      <c r="C9" s="21">
        <v>1</v>
      </c>
      <c r="D9" s="20">
        <f>IF(E9=$BF$33,
INT($BL$31/ROUNDDOWN(3*($BJ$33)^(C9-1),2)),
IF(E9=$BN$33,
INT($BL$31/ROUNDDOWN(3*($BR$33)^(C9-1),2)),
IF(E9=$BV$33,
INT($BL$31/ROUNDDOWN(3*($BZ$33)^(C9-1),2)),0)))</f>
        <v>30</v>
      </c>
      <c r="E9" s="20" t="s">
        <v>1394</v>
      </c>
      <c r="F9" s="20">
        <f>IF(E9=$BF$33,
INT(10*($BH$33)^(C9-1)),
IF(E9=$BN$33,
INT(10*($BP$33)^(C9-1)),
IF(E9=$BV$33,
INT(10*($BX$33)^(C9-1)),
0)))</f>
        <v>10</v>
      </c>
      <c r="G9" s="21">
        <v>1</v>
      </c>
      <c r="H9" s="20">
        <f>IF(I9=$BF$33,
INT($BL$31/ROUNDDOWN(3*($BJ$33)^(G9-1),2)),
IF(I9=$BN$33,
INT($BL$31/ROUNDDOWN(3*($BR$33)^(G9-1),2)),
IF(I9=$BV$33,
INT($BL$31/ROUNDDOWN(3*($BZ$33)^(G9-1),2)),0)))</f>
        <v>30</v>
      </c>
      <c r="I9" s="20" t="s">
        <v>1394</v>
      </c>
      <c r="J9" s="20">
        <f>IF(I9=$BF$33,
INT(10*($BH$33)^(G9-1)),
IF(I9=$BN$33,
INT(10*($BP$33)^(G9-1)),
IF(I9=$BV$33,
INT(10*($BX$33)^(G9-1)),
0)))</f>
        <v>10</v>
      </c>
      <c r="K9" s="21">
        <v>1</v>
      </c>
      <c r="L9" s="20">
        <f>IF(M9=$BF$33,
INT($BL$31/ROUNDDOWN(3*($BJ$33)^(K9-1),2)),
IF(M9=$BN$33,
INT($BL$31/ROUNDDOWN(3*($BR$33)^(K9-1),2)),
IF(M9=$BV$33,
INT($BL$31/ROUNDDOWN(3*($BZ$33)^(K9-1),2)),0)))</f>
        <v>30</v>
      </c>
      <c r="M9" s="20" t="s">
        <v>1394</v>
      </c>
      <c r="N9" s="20">
        <f>IF(M9=$BF$33,
INT(10*($BH$33)^(K9-1)),
IF(M9=$BN$33,
INT(10*($BP$33)^(K9-1)),
IF(M9=$BV$33,
INT(10*($BX$33)^(K9-1)),
0)))</f>
        <v>10</v>
      </c>
      <c r="P9" s="20">
        <f>IF(Q9=$BF$33,
INT($BL$31/ROUNDDOWN(3*($BJ$33)^(O9-1),2)),
IF(Q9=$BN$33,
INT($BL$31/ROUNDDOWN(3*($BR$33)^(O9-1),2)),
IF(Q9=$BV$33,
INT($BL$31/ROUNDDOWN(3*($BZ$33)^(O9-1),2)),0)))</f>
        <v>0</v>
      </c>
      <c r="R9" s="20">
        <f>IF(Q9=$BF$33,
INT(10*($BH$33)^(O9-1)),
IF(Q9=$BN$33,
INT(10*($BP$33)^(O9-1)),
IF(Q9=$BV$33,
INT(10*($BX$33)^(O9-1)),
0)))</f>
        <v>0</v>
      </c>
      <c r="T9" s="20">
        <f>IF(U9=$BF$33,
INT($BL$31/ROUNDDOWN(3*($BJ$33)^(S9-1),2)),
IF(U9=$BN$33,
INT($BL$31/ROUNDDOWN(3*($BR$33)^(S9-1),2)),
IF(U9=$BV$33,
INT($BL$31/ROUNDDOWN(3*($BZ$33)^(S9-1),2)),0)))</f>
        <v>0</v>
      </c>
      <c r="V9" s="20">
        <f>IF(U9=$BF$33,
INT(10*($BH$33)^(S9-1)),
IF(U9=$BN$33,
INT(10*($BP$33)^(S9-1)),
IF(U9=$BV$33,
INT(10*($BX$33)^(S9-1)),
0)))</f>
        <v>0</v>
      </c>
      <c r="X9" s="20">
        <f>IF(Y9=$BF$33,
INT($BL$31/ROUNDDOWN(3*($BJ$33)^(W9-1),2)),
IF(Y9=$BN$33,
INT($BL$31/ROUNDDOWN(3*($BR$33)^(W9-1),2)),
IF(Y9=$BV$33,
INT($BL$31/ROUNDDOWN(3*($BZ$33)^(W9-1),2)),0)))</f>
        <v>0</v>
      </c>
      <c r="Z9" s="20">
        <f>IF(Y9=$BF$33,
INT(10*($BH$33)^(W9-1)),
IF(Y9=$BN$33,
INT(10*($BP$33)^(W9-1)),
IF(Y9=$BV$33,
INT(10*($BX$33)^(W9-1)),
0)))</f>
        <v>0</v>
      </c>
      <c r="AB9" s="20">
        <f>IF(AC9=$BF$33,
INT($BL$31/ROUNDDOWN(3*($BJ$33)^(AA9-1),2)),
IF(AC9=$BN$33,
INT($BL$31/ROUNDDOWN(3*($BR$33)^(AA9-1),2)),
IF(AC9=$BV$33,
INT($BL$31/ROUNDDOWN(3*($BZ$33)^(AA9-1),2)),0)))</f>
        <v>0</v>
      </c>
      <c r="AD9" s="20">
        <f>IF(AC9=$BF$33,
INT(10*($BH$33)^(AA9-1)),
IF(AC9=$BN$33,
INT(10*($BP$33)^(AA9-1)),
IF(AC9=$BV$33,
INT(10*($BX$33)^(AA9-1)),
0)))</f>
        <v>0</v>
      </c>
      <c r="AF9" s="20">
        <f>IF(AG9=$BF$33,
INT($BL$31/ROUNDDOWN(3*($BJ$33)^(AE9-1),2)),
IF(AG9=$BN$33,
INT($BL$31/ROUNDDOWN(3*($BR$33)^(AE9-1),2)),
IF(AG9=$BV$33,
INT($BL$31/ROUNDDOWN(3*($BZ$33)^(AE9-1),2)),0)))</f>
        <v>0</v>
      </c>
      <c r="AH9" s="20">
        <f>IF(AG9=$BF$33,
INT(10*($BH$33)^(AE9-1)),
IF(AG9=$BN$33,
INT(10*($BP$33)^(AE9-1)),
IF(AG9=$BV$33,
INT(10*($BX$33)^(AE9-1)),
0)))</f>
        <v>0</v>
      </c>
      <c r="AJ9" s="20">
        <f>IF(AK9=$BF$33,
INT($BL$31/ROUNDDOWN(3*($BJ$33)^(AI9-1),2)),
IF(AK9=$BN$33,
INT($BL$31/ROUNDDOWN(3*($BR$33)^(AI9-1),2)),
IF(AK9=$BV$33,
INT($BL$31/ROUNDDOWN(3*($BZ$33)^(AI9-1),2)),0)))</f>
        <v>0</v>
      </c>
      <c r="AL9" s="20">
        <f>IF(AK9=$BF$33,
INT(10*($BH$33)^(AI9-1)),
IF(AK9=$BN$33,
INT(10*($BP$33)^(AI9-1)),
IF(AK9=$BV$33,
INT(10*($BX$33)^(AI9-1)),
0)))</f>
        <v>0</v>
      </c>
      <c r="AM9" s="20">
        <f>COUNTA(C9,G9,K9,O9,S9,W9,AA9,AE9,AI9)</f>
        <v>3</v>
      </c>
      <c r="AN9" s="20">
        <f>D9+H9+L9+P9+T9+X9+AB9+AF9+AJ9</f>
        <v>90</v>
      </c>
      <c r="AO9" s="20">
        <f t="shared" ca="1" si="0"/>
        <v>90</v>
      </c>
      <c r="AP9" s="20">
        <v>5</v>
      </c>
      <c r="AS9" s="20">
        <v>5</v>
      </c>
      <c r="AT9" s="20">
        <f t="shared" ca="1" si="1"/>
        <v>45</v>
      </c>
      <c r="AU9" s="20">
        <f t="shared" ref="AU9:AU19" ca="1" si="3">IF(AS9=$BF$23, AT9*$BM$23,
IF(AS9=$BF$24, AT9*$BM$24,
IF(AS9=$BF$25, AT9*$BM$25,
IF(AS9=$BF$26, AT9*$BM$26,
IF(AS9=$BF$27, AT9*$BM$27,0)))))</f>
        <v>45</v>
      </c>
      <c r="AV9" s="20">
        <f t="shared" ca="1" si="2"/>
        <v>10</v>
      </c>
      <c r="AW9" s="20" t="str">
        <f ca="1">IF(AV9&gt;=$BR$61,$BP$61,
IF(AV9&gt;=$BR$60,$BP$60,
IF(AV9&gt;=$BR$59,$BP$59,
IF(AV9&gt;=$BR$58,$BP$58,
IF(AV9&gt;=$BR$57,$BP$57,
IF(AV9&gt;=$BR$56,$BP$56,
IF(AV9&gt;=$BR$55,$BP$55,0)))))))</f>
        <v>F</v>
      </c>
      <c r="AX9" s="20">
        <f t="shared" ref="AX9:AX19" ca="1" si="4">$BS$55+(A9-$A$8)+INT(RAND()*3)</f>
        <v>6</v>
      </c>
      <c r="AY9" s="20">
        <f ca="1">AX9*(IF(AW9=$BP$55,$BQ$55,
IF(AW9=$BP$56,$BQ$56,
IF(AW9=$BP$57,$BQ$57,
IF(AW9=$BP$58,$BQ$58,
IF(AW9=$BP$59,$BQ$59,
IF(AW9=$BP$60,$BQ$60,
IF(AW9=$BP$61,$BQ$61,
0))))))))</f>
        <v>72</v>
      </c>
      <c r="AZ9" s="20">
        <f t="shared" ref="AZ9:AZ19" ca="1" si="5">IF((AO9-(AX9*10))&gt;0, AO9-(AX9*10), AO9)</f>
        <v>30</v>
      </c>
      <c r="BA9" s="20">
        <f t="shared" ref="BA9:BA19" ca="1" si="6">IF(AZ9=AO9,BA8,BA8+10)</f>
        <v>20</v>
      </c>
      <c r="BB9" s="20">
        <f ca="1">BD8+AY9</f>
        <v>199</v>
      </c>
      <c r="BC9" s="20">
        <f t="shared" ref="BC9:BC19" ca="1" si="7">AU9</f>
        <v>45</v>
      </c>
      <c r="BD9" s="20">
        <f ca="1">BB9-BC9</f>
        <v>154</v>
      </c>
      <c r="BF9" s="21" t="s">
        <v>229</v>
      </c>
      <c r="BH9" s="20">
        <v>100</v>
      </c>
      <c r="BI9" s="20" t="s">
        <v>230</v>
      </c>
      <c r="BK9" s="20" t="s">
        <v>53</v>
      </c>
      <c r="BL9" s="20">
        <v>1</v>
      </c>
      <c r="BM9" s="20">
        <v>0</v>
      </c>
      <c r="BO9" s="20">
        <v>2</v>
      </c>
      <c r="BP9" s="20">
        <v>4</v>
      </c>
      <c r="BQ9" s="20">
        <v>1</v>
      </c>
      <c r="BR9" s="20">
        <v>1</v>
      </c>
      <c r="BS9" s="20">
        <v>1</v>
      </c>
      <c r="BU9" s="20">
        <v>2</v>
      </c>
      <c r="BV9" s="20">
        <v>4</v>
      </c>
      <c r="BW9" s="20">
        <v>40</v>
      </c>
    </row>
    <row r="10" spans="1:75">
      <c r="A10" s="20">
        <v>2013</v>
      </c>
      <c r="B10" s="24" t="s">
        <v>81</v>
      </c>
      <c r="C10" s="21">
        <v>1</v>
      </c>
      <c r="D10" s="20">
        <f t="shared" ref="D10:D19" si="8">IF(E10=$BF$33,
INT($BL$31/ROUNDDOWN(3*($BJ$33)^(C10-1),2)),
IF(E10=$BN$33,
INT($BL$31/ROUNDDOWN(3*($BR$33)^(C10-1),2)),
IF(E10=$BV$33,
INT($BL$31/ROUNDDOWN(3*($BZ$33)^(C10-1),2)),0)))</f>
        <v>30</v>
      </c>
      <c r="E10" s="20" t="s">
        <v>1394</v>
      </c>
      <c r="F10" s="20">
        <f t="shared" ref="F10:F16" si="9">IF(E10=$BF$33,
INT(10*($BH$33)^(C10-1)),
IF(E10=$BN$33,
INT(10*($BP$33)^(C10-1)),
IF(E10=$BV$33,
INT(10*($BX$33)^(C10-1)),
0)))</f>
        <v>10</v>
      </c>
      <c r="G10" s="21">
        <v>1</v>
      </c>
      <c r="H10" s="20">
        <f t="shared" ref="H10:H19" si="10">IF(I10=$BF$33,
INT($BL$31/ROUNDDOWN(3*($BJ$33)^(G10-1),2)),
IF(I10=$BN$33,
INT($BL$31/ROUNDDOWN(3*($BR$33)^(G10-1),2)),
IF(I10=$BV$33,
INT($BL$31/ROUNDDOWN(3*($BZ$33)^(G10-1),2)),0)))</f>
        <v>30</v>
      </c>
      <c r="I10" s="20" t="s">
        <v>1394</v>
      </c>
      <c r="J10" s="20">
        <f t="shared" ref="J10:J16" si="11">IF(I10=$BF$33,
INT(10*($BH$33)^(G10-1)),
IF(I10=$BN$33,
INT(10*($BP$33)^(G10-1)),
IF(I10=$BV$33,
INT(10*($BX$33)^(G10-1)),
0)))</f>
        <v>10</v>
      </c>
      <c r="K10" s="21">
        <v>1</v>
      </c>
      <c r="L10" s="20">
        <f t="shared" ref="L10:L19" si="12">IF(M10=$BF$33,
INT($BL$31/ROUNDDOWN(3*($BJ$33)^(K10-1),2)),
IF(M10=$BN$33,
INT($BL$31/ROUNDDOWN(3*($BR$33)^(K10-1),2)),
IF(M10=$BV$33,
INT($BL$31/ROUNDDOWN(3*($BZ$33)^(K10-1),2)),0)))</f>
        <v>30</v>
      </c>
      <c r="M10" s="20" t="s">
        <v>1394</v>
      </c>
      <c r="N10" s="20">
        <f t="shared" ref="N10:N16" si="13">IF(M10=$BF$33,
INT(10*($BH$33)^(K10-1)),
IF(M10=$BN$33,
INT(10*($BP$33)^(K10-1)),
IF(M10=$BV$33,
INT(10*($BX$33)^(K10-1)),
0)))</f>
        <v>10</v>
      </c>
      <c r="P10" s="20">
        <f t="shared" ref="P10:P19" si="14">IF(Q10=$BF$33,
INT($BL$31/ROUNDDOWN(3*($BJ$33)^(O10-1),2)),
IF(Q10=$BN$33,
INT($BL$31/ROUNDDOWN(3*($BR$33)^(O10-1),2)),
IF(Q10=$BV$33,
INT($BL$31/ROUNDDOWN(3*($BZ$33)^(O10-1),2)),0)))</f>
        <v>0</v>
      </c>
      <c r="R10" s="20">
        <f t="shared" ref="R10:R16" si="15">IF(Q10=$BF$33,
INT(10*($BH$33)^(O10-1)),
IF(Q10=$BN$33,
INT(10*($BP$33)^(O10-1)),
IF(Q10=$BV$33,
INT(10*($BX$33)^(O10-1)),
0)))</f>
        <v>0</v>
      </c>
      <c r="T10" s="20">
        <f t="shared" ref="T10:T19" si="16">IF(U10=$BF$33,
INT($BL$31/ROUNDDOWN(3*($BJ$33)^(S10-1),2)),
IF(U10=$BN$33,
INT($BL$31/ROUNDDOWN(3*($BR$33)^(S10-1),2)),
IF(U10=$BV$33,
INT($BL$31/ROUNDDOWN(3*($BZ$33)^(S10-1),2)),0)))</f>
        <v>0</v>
      </c>
      <c r="V10" s="20">
        <f t="shared" ref="V10:V16" si="17">IF(U10=$BF$33,
INT(10*($BH$33)^(S10-1)),
IF(U10=$BN$33,
INT(10*($BP$33)^(S10-1)),
IF(U10=$BV$33,
INT(10*($BX$33)^(S10-1)),
0)))</f>
        <v>0</v>
      </c>
      <c r="X10" s="20">
        <f t="shared" ref="X10:X19" si="18">IF(Y10=$BF$33,
INT($BL$31/ROUNDDOWN(3*($BJ$33)^(W10-1),2)),
IF(Y10=$BN$33,
INT($BL$31/ROUNDDOWN(3*($BR$33)^(W10-1),2)),
IF(Y10=$BV$33,
INT($BL$31/ROUNDDOWN(3*($BZ$33)^(W10-1),2)),0)))</f>
        <v>0</v>
      </c>
      <c r="Z10" s="20">
        <f t="shared" ref="Z10:Z16" si="19">IF(Y10=$BF$33,
INT(10*($BH$33)^(W10-1)),
IF(Y10=$BN$33,
INT(10*($BP$33)^(W10-1)),
IF(Y10=$BV$33,
INT(10*($BX$33)^(W10-1)),
0)))</f>
        <v>0</v>
      </c>
      <c r="AB10" s="20">
        <f t="shared" ref="AB10:AB19" si="20">IF(AC10=$BF$33,
INT($BL$31/ROUNDDOWN(3*($BJ$33)^(AA10-1),2)),
IF(AC10=$BN$33,
INT($BL$31/ROUNDDOWN(3*($BR$33)^(AA10-1),2)),
IF(AC10=$BV$33,
INT($BL$31/ROUNDDOWN(3*($BZ$33)^(AA10-1),2)),0)))</f>
        <v>0</v>
      </c>
      <c r="AD10" s="20">
        <f t="shared" ref="AD10:AD16" si="21">IF(AC10=$BF$33,
INT(10*($BH$33)^(AA10-1)),
IF(AC10=$BN$33,
INT(10*($BP$33)^(AA10-1)),
IF(AC10=$BV$33,
INT(10*($BX$33)^(AA10-1)),
0)))</f>
        <v>0</v>
      </c>
      <c r="AF10" s="20">
        <f t="shared" ref="AF10:AF19" si="22">IF(AG10=$BF$33,
INT($BL$31/ROUNDDOWN(3*($BJ$33)^(AE10-1),2)),
IF(AG10=$BN$33,
INT($BL$31/ROUNDDOWN(3*($BR$33)^(AE10-1),2)),
IF(AG10=$BV$33,
INT($BL$31/ROUNDDOWN(3*($BZ$33)^(AE10-1),2)),0)))</f>
        <v>0</v>
      </c>
      <c r="AH10" s="20">
        <f t="shared" ref="AH10:AH16" si="23">IF(AG10=$BF$33,
INT(10*($BH$33)^(AE10-1)),
IF(AG10=$BN$33,
INT(10*($BP$33)^(AE10-1)),
IF(AG10=$BV$33,
INT(10*($BX$33)^(AE10-1)),
0)))</f>
        <v>0</v>
      </c>
      <c r="AJ10" s="20">
        <f t="shared" ref="AJ10:AJ19" si="24">IF(AK10=$BF$33,
INT($BL$31/ROUNDDOWN(3*($BJ$33)^(AI10-1),2)),
IF(AK10=$BN$33,
INT($BL$31/ROUNDDOWN(3*($BR$33)^(AI10-1),2)),
IF(AK10=$BV$33,
INT($BL$31/ROUNDDOWN(3*($BZ$33)^(AI10-1),2)),0)))</f>
        <v>0</v>
      </c>
      <c r="AL10" s="20">
        <f t="shared" ref="AL10:AL16" si="25">IF(AK10=$BF$33,
INT(10*($BH$33)^(AI10-1)),
IF(AK10=$BN$33,
INT(10*($BP$33)^(AI10-1)),
IF(AK10=$BV$33,
INT(10*($BX$33)^(AI10-1)),
0)))</f>
        <v>0</v>
      </c>
      <c r="AM10" s="20">
        <f t="shared" ref="AM10:AM16" si="26">COUNTA(C10,G10,K10,O10,S10,W10,AA10,AE10,AI10)</f>
        <v>3</v>
      </c>
      <c r="AN10" s="20">
        <f t="shared" ref="AN10:AN16" si="27">D10+H10+L10+P10+T10+X10+AB10+AF10+AJ10</f>
        <v>90</v>
      </c>
      <c r="AO10" s="20">
        <f t="shared" ca="1" si="0"/>
        <v>90</v>
      </c>
      <c r="AP10" s="20">
        <v>5</v>
      </c>
      <c r="AS10" s="20">
        <v>5</v>
      </c>
      <c r="AT10" s="20">
        <f t="shared" ca="1" si="1"/>
        <v>45</v>
      </c>
      <c r="AU10" s="20">
        <f t="shared" ca="1" si="3"/>
        <v>45</v>
      </c>
      <c r="AV10" s="20">
        <f t="shared" ca="1" si="2"/>
        <v>10</v>
      </c>
      <c r="AW10" s="20" t="str">
        <f t="shared" ref="AW10:AW19" ca="1" si="28">IF(AV10&gt;=$BR$61,$BP$61,
IF(AV10&gt;=$BR$60,$BP$60,
IF(AV10&gt;=$BR$59,$BP$59,
IF(AV10&gt;=$BR$58,$BP$58,
IF(AV10&gt;=$BR$57,$BP$57,
IF(AV10&gt;=$BR$56,$BP$56,
IF(AV10&gt;=$BR$55,$BP$55,0)))))))</f>
        <v>F</v>
      </c>
      <c r="AX10" s="20">
        <f t="shared" ca="1" si="4"/>
        <v>6</v>
      </c>
      <c r="AY10" s="20">
        <f t="shared" ref="AY10:AY16" ca="1" si="29">AX10*(IF(AW10=$BP$55,$BQ$55,
IF(AW10=$BP$56,$BQ$56,
IF(AW10=$BP$57,$BQ$57,
IF(AW10=$BP$58,$BQ$58,
IF(AW10=$BP$59,$BQ$59,
IF(AW10=$BP$60,$BQ$60,
IF(AW10=$BP$61,$BQ$61,
0))))))))</f>
        <v>72</v>
      </c>
      <c r="AZ10" s="20">
        <f t="shared" ca="1" si="5"/>
        <v>30</v>
      </c>
      <c r="BA10" s="20">
        <f t="shared" ca="1" si="6"/>
        <v>30</v>
      </c>
      <c r="BB10" s="20">
        <f t="shared" ref="BB10:BB19" ca="1" si="30">BD9+AY10</f>
        <v>226</v>
      </c>
      <c r="BC10" s="20">
        <f t="shared" ca="1" si="7"/>
        <v>45</v>
      </c>
      <c r="BD10" s="20">
        <f t="shared" ref="BD10:BD16" ca="1" si="31">BB10-BC10</f>
        <v>181</v>
      </c>
      <c r="BO10" s="20">
        <v>1</v>
      </c>
      <c r="BP10" s="20">
        <v>5</v>
      </c>
      <c r="BQ10" s="20">
        <v>1</v>
      </c>
      <c r="BR10" s="20">
        <v>1</v>
      </c>
      <c r="BS10" s="20">
        <v>1</v>
      </c>
      <c r="BU10" s="20">
        <v>1</v>
      </c>
      <c r="BV10" s="20">
        <v>5</v>
      </c>
      <c r="BW10" s="20">
        <v>50</v>
      </c>
    </row>
    <row r="11" spans="1:75">
      <c r="A11" s="20">
        <v>2013</v>
      </c>
      <c r="B11" s="24" t="s">
        <v>82</v>
      </c>
      <c r="C11" s="21">
        <v>1</v>
      </c>
      <c r="D11" s="20">
        <f t="shared" si="8"/>
        <v>30</v>
      </c>
      <c r="E11" s="20" t="s">
        <v>1394</v>
      </c>
      <c r="F11" s="20">
        <f t="shared" si="9"/>
        <v>10</v>
      </c>
      <c r="G11" s="21">
        <v>1</v>
      </c>
      <c r="H11" s="20">
        <f t="shared" si="10"/>
        <v>30</v>
      </c>
      <c r="I11" s="20" t="s">
        <v>1394</v>
      </c>
      <c r="J11" s="20">
        <f t="shared" si="11"/>
        <v>10</v>
      </c>
      <c r="K11" s="21">
        <v>1</v>
      </c>
      <c r="L11" s="20">
        <f t="shared" si="12"/>
        <v>30</v>
      </c>
      <c r="M11" s="20" t="s">
        <v>1394</v>
      </c>
      <c r="N11" s="20">
        <f t="shared" si="13"/>
        <v>10</v>
      </c>
      <c r="P11" s="20">
        <f t="shared" si="14"/>
        <v>0</v>
      </c>
      <c r="R11" s="20">
        <f t="shared" si="15"/>
        <v>0</v>
      </c>
      <c r="T11" s="20">
        <f t="shared" si="16"/>
        <v>0</v>
      </c>
      <c r="V11" s="20">
        <f t="shared" si="17"/>
        <v>0</v>
      </c>
      <c r="X11" s="20">
        <f t="shared" si="18"/>
        <v>0</v>
      </c>
      <c r="Z11" s="20">
        <f t="shared" si="19"/>
        <v>0</v>
      </c>
      <c r="AB11" s="20">
        <f t="shared" si="20"/>
        <v>0</v>
      </c>
      <c r="AD11" s="20">
        <f t="shared" si="21"/>
        <v>0</v>
      </c>
      <c r="AF11" s="20">
        <f t="shared" si="22"/>
        <v>0</v>
      </c>
      <c r="AH11" s="20">
        <f t="shared" si="23"/>
        <v>0</v>
      </c>
      <c r="AJ11" s="20">
        <f t="shared" si="24"/>
        <v>0</v>
      </c>
      <c r="AL11" s="20">
        <f t="shared" si="25"/>
        <v>0</v>
      </c>
      <c r="AM11" s="20">
        <f t="shared" si="26"/>
        <v>3</v>
      </c>
      <c r="AN11" s="20">
        <f t="shared" si="27"/>
        <v>90</v>
      </c>
      <c r="AO11" s="20">
        <f t="shared" ca="1" si="0"/>
        <v>90</v>
      </c>
      <c r="AP11" s="20">
        <v>5</v>
      </c>
      <c r="AS11" s="20">
        <v>5</v>
      </c>
      <c r="AT11" s="20">
        <f t="shared" ca="1" si="1"/>
        <v>45</v>
      </c>
      <c r="AU11" s="20">
        <f t="shared" ca="1" si="3"/>
        <v>45</v>
      </c>
      <c r="AV11" s="20">
        <f t="shared" ca="1" si="2"/>
        <v>10</v>
      </c>
      <c r="AW11" s="20" t="str">
        <f t="shared" ca="1" si="28"/>
        <v>F</v>
      </c>
      <c r="AX11" s="20">
        <f t="shared" ca="1" si="4"/>
        <v>6</v>
      </c>
      <c r="AY11" s="20">
        <f t="shared" ca="1" si="29"/>
        <v>72</v>
      </c>
      <c r="AZ11" s="20">
        <f t="shared" ca="1" si="5"/>
        <v>30</v>
      </c>
      <c r="BA11" s="20">
        <f t="shared" ca="1" si="6"/>
        <v>40</v>
      </c>
      <c r="BB11" s="20">
        <f t="shared" ca="1" si="30"/>
        <v>253</v>
      </c>
      <c r="BC11" s="20">
        <f t="shared" ca="1" si="7"/>
        <v>45</v>
      </c>
      <c r="BD11" s="20">
        <f t="shared" ca="1" si="31"/>
        <v>208</v>
      </c>
      <c r="BF11" s="21" t="s">
        <v>233</v>
      </c>
      <c r="BI11" s="21" t="s">
        <v>1412</v>
      </c>
      <c r="BJ11" s="20">
        <v>2013</v>
      </c>
    </row>
    <row r="12" spans="1:75">
      <c r="A12" s="20">
        <v>2013</v>
      </c>
      <c r="B12" s="24" t="s">
        <v>83</v>
      </c>
      <c r="C12" s="21">
        <v>1</v>
      </c>
      <c r="D12" s="20">
        <f t="shared" si="8"/>
        <v>30</v>
      </c>
      <c r="E12" s="20" t="s">
        <v>1394</v>
      </c>
      <c r="F12" s="20">
        <f t="shared" si="9"/>
        <v>10</v>
      </c>
      <c r="G12" s="21">
        <v>1</v>
      </c>
      <c r="H12" s="20">
        <f t="shared" si="10"/>
        <v>30</v>
      </c>
      <c r="I12" s="20" t="s">
        <v>1394</v>
      </c>
      <c r="J12" s="20">
        <f t="shared" si="11"/>
        <v>10</v>
      </c>
      <c r="K12" s="21">
        <v>1</v>
      </c>
      <c r="L12" s="20">
        <f t="shared" si="12"/>
        <v>30</v>
      </c>
      <c r="M12" s="20" t="s">
        <v>1394</v>
      </c>
      <c r="N12" s="20">
        <f t="shared" si="13"/>
        <v>10</v>
      </c>
      <c r="P12" s="20">
        <f t="shared" si="14"/>
        <v>0</v>
      </c>
      <c r="R12" s="20">
        <f t="shared" si="15"/>
        <v>0</v>
      </c>
      <c r="T12" s="20">
        <f t="shared" si="16"/>
        <v>0</v>
      </c>
      <c r="V12" s="20">
        <f t="shared" si="17"/>
        <v>0</v>
      </c>
      <c r="X12" s="20">
        <f t="shared" si="18"/>
        <v>0</v>
      </c>
      <c r="Z12" s="20">
        <f t="shared" si="19"/>
        <v>0</v>
      </c>
      <c r="AB12" s="20">
        <f t="shared" si="20"/>
        <v>0</v>
      </c>
      <c r="AD12" s="20">
        <f t="shared" si="21"/>
        <v>0</v>
      </c>
      <c r="AF12" s="20">
        <f t="shared" si="22"/>
        <v>0</v>
      </c>
      <c r="AH12" s="20">
        <f t="shared" si="23"/>
        <v>0</v>
      </c>
      <c r="AJ12" s="20">
        <f t="shared" si="24"/>
        <v>0</v>
      </c>
      <c r="AL12" s="20">
        <f t="shared" si="25"/>
        <v>0</v>
      </c>
      <c r="AM12" s="20">
        <f t="shared" si="26"/>
        <v>3</v>
      </c>
      <c r="AN12" s="20">
        <f t="shared" si="27"/>
        <v>90</v>
      </c>
      <c r="AO12" s="20">
        <f t="shared" ca="1" si="0"/>
        <v>90</v>
      </c>
      <c r="AP12" s="20">
        <v>5</v>
      </c>
      <c r="AS12" s="20">
        <v>5</v>
      </c>
      <c r="AT12" s="20">
        <f t="shared" ca="1" si="1"/>
        <v>45</v>
      </c>
      <c r="AU12" s="20">
        <f t="shared" ca="1" si="3"/>
        <v>45</v>
      </c>
      <c r="AV12" s="20">
        <f t="shared" ca="1" si="2"/>
        <v>10</v>
      </c>
      <c r="AW12" s="20" t="str">
        <f t="shared" ca="1" si="28"/>
        <v>F</v>
      </c>
      <c r="AX12" s="20">
        <f t="shared" ca="1" si="4"/>
        <v>5</v>
      </c>
      <c r="AY12" s="20">
        <f t="shared" ca="1" si="29"/>
        <v>60</v>
      </c>
      <c r="AZ12" s="20">
        <f t="shared" ca="1" si="5"/>
        <v>40</v>
      </c>
      <c r="BA12" s="20">
        <f t="shared" ca="1" si="6"/>
        <v>50</v>
      </c>
      <c r="BB12" s="20">
        <f t="shared" ca="1" si="30"/>
        <v>268</v>
      </c>
      <c r="BC12" s="20">
        <f t="shared" ca="1" si="7"/>
        <v>45</v>
      </c>
      <c r="BD12" s="20">
        <f t="shared" ca="1" si="31"/>
        <v>223</v>
      </c>
      <c r="BF12" s="20" t="s">
        <v>236</v>
      </c>
      <c r="BG12" s="20">
        <v>5</v>
      </c>
    </row>
    <row r="13" spans="1:75">
      <c r="A13" s="20">
        <v>2013</v>
      </c>
      <c r="B13" s="24" t="s">
        <v>84</v>
      </c>
      <c r="C13" s="21">
        <v>1</v>
      </c>
      <c r="D13" s="20">
        <f t="shared" si="8"/>
        <v>30</v>
      </c>
      <c r="E13" s="20" t="s">
        <v>1394</v>
      </c>
      <c r="F13" s="20">
        <f t="shared" si="9"/>
        <v>10</v>
      </c>
      <c r="G13" s="21">
        <v>1</v>
      </c>
      <c r="H13" s="20">
        <f t="shared" si="10"/>
        <v>30</v>
      </c>
      <c r="I13" s="20" t="s">
        <v>1394</v>
      </c>
      <c r="J13" s="20">
        <f t="shared" si="11"/>
        <v>10</v>
      </c>
      <c r="K13" s="21">
        <v>1</v>
      </c>
      <c r="L13" s="20">
        <f t="shared" si="12"/>
        <v>30</v>
      </c>
      <c r="M13" s="20" t="s">
        <v>1394</v>
      </c>
      <c r="N13" s="20">
        <f t="shared" si="13"/>
        <v>10</v>
      </c>
      <c r="P13" s="20">
        <f t="shared" si="14"/>
        <v>0</v>
      </c>
      <c r="R13" s="20">
        <f t="shared" si="15"/>
        <v>0</v>
      </c>
      <c r="T13" s="20">
        <f t="shared" si="16"/>
        <v>0</v>
      </c>
      <c r="V13" s="20">
        <f t="shared" si="17"/>
        <v>0</v>
      </c>
      <c r="X13" s="20">
        <f t="shared" si="18"/>
        <v>0</v>
      </c>
      <c r="Z13" s="20">
        <f t="shared" si="19"/>
        <v>0</v>
      </c>
      <c r="AB13" s="20">
        <f t="shared" si="20"/>
        <v>0</v>
      </c>
      <c r="AD13" s="20">
        <f t="shared" si="21"/>
        <v>0</v>
      </c>
      <c r="AF13" s="20">
        <f t="shared" si="22"/>
        <v>0</v>
      </c>
      <c r="AH13" s="20">
        <f t="shared" si="23"/>
        <v>0</v>
      </c>
      <c r="AJ13" s="20">
        <f t="shared" si="24"/>
        <v>0</v>
      </c>
      <c r="AL13" s="20">
        <f t="shared" si="25"/>
        <v>0</v>
      </c>
      <c r="AM13" s="20">
        <f t="shared" si="26"/>
        <v>3</v>
      </c>
      <c r="AN13" s="20">
        <f t="shared" si="27"/>
        <v>90</v>
      </c>
      <c r="AO13" s="20">
        <f t="shared" ca="1" si="0"/>
        <v>90</v>
      </c>
      <c r="AP13" s="20">
        <v>5</v>
      </c>
      <c r="AS13" s="20">
        <v>5</v>
      </c>
      <c r="AT13" s="20">
        <f t="shared" ca="1" si="1"/>
        <v>45</v>
      </c>
      <c r="AU13" s="20">
        <f t="shared" ca="1" si="3"/>
        <v>45</v>
      </c>
      <c r="AV13" s="20">
        <f t="shared" ca="1" si="2"/>
        <v>10</v>
      </c>
      <c r="AW13" s="20" t="str">
        <f t="shared" ca="1" si="28"/>
        <v>F</v>
      </c>
      <c r="AX13" s="20">
        <f t="shared" ca="1" si="4"/>
        <v>7</v>
      </c>
      <c r="AY13" s="20">
        <f t="shared" ca="1" si="29"/>
        <v>84</v>
      </c>
      <c r="AZ13" s="20">
        <f t="shared" ca="1" si="5"/>
        <v>20</v>
      </c>
      <c r="BA13" s="20">
        <f t="shared" ca="1" si="6"/>
        <v>60</v>
      </c>
      <c r="BB13" s="20">
        <f t="shared" ca="1" si="30"/>
        <v>307</v>
      </c>
      <c r="BC13" s="20">
        <f t="shared" ca="1" si="7"/>
        <v>45</v>
      </c>
      <c r="BD13" s="20">
        <f t="shared" ca="1" si="31"/>
        <v>262</v>
      </c>
      <c r="BF13" s="20" t="s">
        <v>237</v>
      </c>
      <c r="BG13" s="20">
        <v>2</v>
      </c>
    </row>
    <row r="14" spans="1:75">
      <c r="A14" s="20">
        <v>2013</v>
      </c>
      <c r="B14" s="24" t="s">
        <v>85</v>
      </c>
      <c r="C14" s="21">
        <v>1</v>
      </c>
      <c r="D14" s="20">
        <f t="shared" si="8"/>
        <v>30</v>
      </c>
      <c r="E14" s="20" t="s">
        <v>1394</v>
      </c>
      <c r="F14" s="20">
        <f t="shared" si="9"/>
        <v>10</v>
      </c>
      <c r="G14" s="21">
        <v>1</v>
      </c>
      <c r="H14" s="20">
        <f t="shared" si="10"/>
        <v>30</v>
      </c>
      <c r="I14" s="20" t="s">
        <v>1394</v>
      </c>
      <c r="J14" s="20">
        <f t="shared" si="11"/>
        <v>10</v>
      </c>
      <c r="K14" s="21">
        <v>1</v>
      </c>
      <c r="L14" s="20">
        <f t="shared" si="12"/>
        <v>30</v>
      </c>
      <c r="M14" s="20" t="s">
        <v>1394</v>
      </c>
      <c r="N14" s="20">
        <f t="shared" si="13"/>
        <v>10</v>
      </c>
      <c r="P14" s="20">
        <f t="shared" si="14"/>
        <v>0</v>
      </c>
      <c r="R14" s="20">
        <f t="shared" si="15"/>
        <v>0</v>
      </c>
      <c r="T14" s="20">
        <f t="shared" si="16"/>
        <v>0</v>
      </c>
      <c r="V14" s="20">
        <f t="shared" si="17"/>
        <v>0</v>
      </c>
      <c r="X14" s="20">
        <f t="shared" si="18"/>
        <v>0</v>
      </c>
      <c r="Z14" s="20">
        <f t="shared" si="19"/>
        <v>0</v>
      </c>
      <c r="AB14" s="20">
        <f t="shared" si="20"/>
        <v>0</v>
      </c>
      <c r="AD14" s="20">
        <f t="shared" si="21"/>
        <v>0</v>
      </c>
      <c r="AF14" s="20">
        <f t="shared" si="22"/>
        <v>0</v>
      </c>
      <c r="AH14" s="20">
        <f t="shared" si="23"/>
        <v>0</v>
      </c>
      <c r="AJ14" s="20">
        <f t="shared" si="24"/>
        <v>0</v>
      </c>
      <c r="AL14" s="20">
        <f t="shared" si="25"/>
        <v>0</v>
      </c>
      <c r="AM14" s="20">
        <f t="shared" si="26"/>
        <v>3</v>
      </c>
      <c r="AN14" s="20">
        <f t="shared" si="27"/>
        <v>90</v>
      </c>
      <c r="AO14" s="20">
        <f t="shared" ca="1" si="0"/>
        <v>90</v>
      </c>
      <c r="AP14" s="20">
        <v>5</v>
      </c>
      <c r="AS14" s="20">
        <v>5</v>
      </c>
      <c r="AT14" s="20">
        <f t="shared" ca="1" si="1"/>
        <v>45</v>
      </c>
      <c r="AU14" s="20">
        <f t="shared" ca="1" si="3"/>
        <v>45</v>
      </c>
      <c r="AV14" s="20">
        <f t="shared" ca="1" si="2"/>
        <v>10</v>
      </c>
      <c r="AW14" s="20" t="str">
        <f t="shared" ca="1" si="28"/>
        <v>F</v>
      </c>
      <c r="AX14" s="20">
        <f t="shared" ca="1" si="4"/>
        <v>7</v>
      </c>
      <c r="AY14" s="20">
        <f t="shared" ca="1" si="29"/>
        <v>84</v>
      </c>
      <c r="AZ14" s="20">
        <f t="shared" ca="1" si="5"/>
        <v>20</v>
      </c>
      <c r="BA14" s="20">
        <f t="shared" ca="1" si="6"/>
        <v>70</v>
      </c>
      <c r="BB14" s="20">
        <f t="shared" ca="1" si="30"/>
        <v>346</v>
      </c>
      <c r="BC14" s="20">
        <f t="shared" ca="1" si="7"/>
        <v>45</v>
      </c>
      <c r="BD14" s="20">
        <f t="shared" ca="1" si="31"/>
        <v>301</v>
      </c>
      <c r="BF14" s="20" t="s">
        <v>238</v>
      </c>
      <c r="BG14" s="20">
        <v>25</v>
      </c>
    </row>
    <row r="15" spans="1:75">
      <c r="A15" s="20">
        <v>2013</v>
      </c>
      <c r="B15" s="24" t="s">
        <v>86</v>
      </c>
      <c r="C15" s="21">
        <v>1</v>
      </c>
      <c r="D15" s="20">
        <f t="shared" si="8"/>
        <v>30</v>
      </c>
      <c r="E15" s="20" t="s">
        <v>1394</v>
      </c>
      <c r="F15" s="20">
        <f t="shared" si="9"/>
        <v>10</v>
      </c>
      <c r="G15" s="21">
        <v>1</v>
      </c>
      <c r="H15" s="20">
        <f t="shared" si="10"/>
        <v>30</v>
      </c>
      <c r="I15" s="20" t="s">
        <v>1394</v>
      </c>
      <c r="J15" s="20">
        <f t="shared" si="11"/>
        <v>10</v>
      </c>
      <c r="K15" s="21">
        <v>1</v>
      </c>
      <c r="L15" s="20">
        <f t="shared" si="12"/>
        <v>30</v>
      </c>
      <c r="M15" s="20" t="s">
        <v>1394</v>
      </c>
      <c r="N15" s="20">
        <f t="shared" si="13"/>
        <v>10</v>
      </c>
      <c r="P15" s="20">
        <f t="shared" si="14"/>
        <v>0</v>
      </c>
      <c r="R15" s="20">
        <f t="shared" si="15"/>
        <v>0</v>
      </c>
      <c r="T15" s="20">
        <f t="shared" si="16"/>
        <v>0</v>
      </c>
      <c r="V15" s="20">
        <f t="shared" si="17"/>
        <v>0</v>
      </c>
      <c r="X15" s="20">
        <f t="shared" si="18"/>
        <v>0</v>
      </c>
      <c r="Z15" s="20">
        <f t="shared" si="19"/>
        <v>0</v>
      </c>
      <c r="AB15" s="20">
        <f t="shared" si="20"/>
        <v>0</v>
      </c>
      <c r="AD15" s="20">
        <f t="shared" si="21"/>
        <v>0</v>
      </c>
      <c r="AF15" s="20">
        <f t="shared" si="22"/>
        <v>0</v>
      </c>
      <c r="AH15" s="20">
        <f t="shared" si="23"/>
        <v>0</v>
      </c>
      <c r="AJ15" s="20">
        <f t="shared" si="24"/>
        <v>0</v>
      </c>
      <c r="AL15" s="20">
        <f t="shared" si="25"/>
        <v>0</v>
      </c>
      <c r="AM15" s="20">
        <f t="shared" si="26"/>
        <v>3</v>
      </c>
      <c r="AN15" s="20">
        <f t="shared" si="27"/>
        <v>90</v>
      </c>
      <c r="AO15" s="20">
        <f t="shared" ca="1" si="0"/>
        <v>90</v>
      </c>
      <c r="AP15" s="20">
        <v>5</v>
      </c>
      <c r="AS15" s="20">
        <v>5</v>
      </c>
      <c r="AT15" s="20">
        <f t="shared" ca="1" si="1"/>
        <v>45</v>
      </c>
      <c r="AU15" s="20">
        <f t="shared" ca="1" si="3"/>
        <v>45</v>
      </c>
      <c r="AV15" s="20">
        <f t="shared" ca="1" si="2"/>
        <v>10</v>
      </c>
      <c r="AW15" s="20" t="str">
        <f t="shared" ca="1" si="28"/>
        <v>F</v>
      </c>
      <c r="AX15" s="20">
        <f t="shared" ca="1" si="4"/>
        <v>6</v>
      </c>
      <c r="AY15" s="20">
        <f t="shared" ca="1" si="29"/>
        <v>72</v>
      </c>
      <c r="AZ15" s="20">
        <f t="shared" ca="1" si="5"/>
        <v>30</v>
      </c>
      <c r="BA15" s="20">
        <f t="shared" ca="1" si="6"/>
        <v>80</v>
      </c>
      <c r="BB15" s="20">
        <f t="shared" ca="1" si="30"/>
        <v>373</v>
      </c>
      <c r="BC15" s="20">
        <f t="shared" ca="1" si="7"/>
        <v>45</v>
      </c>
      <c r="BD15" s="20">
        <f t="shared" ca="1" si="31"/>
        <v>328</v>
      </c>
      <c r="BF15" s="20" t="str">
        <f>"경험치 공식 = ((명성 레벨^"&amp;BG13&amp;")*"&amp;BG14&amp;")+"&amp;BG12</f>
        <v>경험치 공식 = ((명성 레벨^2)*25)+5</v>
      </c>
    </row>
    <row r="16" spans="1:75">
      <c r="A16" s="20">
        <v>2013</v>
      </c>
      <c r="B16" s="24" t="s">
        <v>87</v>
      </c>
      <c r="C16" s="21">
        <v>1</v>
      </c>
      <c r="D16" s="20">
        <f t="shared" si="8"/>
        <v>30</v>
      </c>
      <c r="E16" s="20" t="s">
        <v>1394</v>
      </c>
      <c r="F16" s="20">
        <f t="shared" si="9"/>
        <v>10</v>
      </c>
      <c r="G16" s="21">
        <v>1</v>
      </c>
      <c r="H16" s="20">
        <f t="shared" si="10"/>
        <v>30</v>
      </c>
      <c r="I16" s="20" t="s">
        <v>1394</v>
      </c>
      <c r="J16" s="20">
        <f t="shared" si="11"/>
        <v>10</v>
      </c>
      <c r="K16" s="21">
        <v>1</v>
      </c>
      <c r="L16" s="20">
        <f t="shared" si="12"/>
        <v>30</v>
      </c>
      <c r="M16" s="20" t="s">
        <v>1394</v>
      </c>
      <c r="N16" s="20">
        <f t="shared" si="13"/>
        <v>10</v>
      </c>
      <c r="P16" s="20">
        <f t="shared" si="14"/>
        <v>0</v>
      </c>
      <c r="R16" s="20">
        <f t="shared" si="15"/>
        <v>0</v>
      </c>
      <c r="T16" s="20">
        <f t="shared" si="16"/>
        <v>0</v>
      </c>
      <c r="V16" s="20">
        <f t="shared" si="17"/>
        <v>0</v>
      </c>
      <c r="X16" s="20">
        <f t="shared" si="18"/>
        <v>0</v>
      </c>
      <c r="Z16" s="20">
        <f t="shared" si="19"/>
        <v>0</v>
      </c>
      <c r="AB16" s="20">
        <f t="shared" si="20"/>
        <v>0</v>
      </c>
      <c r="AD16" s="20">
        <f t="shared" si="21"/>
        <v>0</v>
      </c>
      <c r="AF16" s="20">
        <f t="shared" si="22"/>
        <v>0</v>
      </c>
      <c r="AH16" s="20">
        <f t="shared" si="23"/>
        <v>0</v>
      </c>
      <c r="AJ16" s="20">
        <f t="shared" si="24"/>
        <v>0</v>
      </c>
      <c r="AL16" s="20">
        <f t="shared" si="25"/>
        <v>0</v>
      </c>
      <c r="AM16" s="20">
        <f t="shared" si="26"/>
        <v>3</v>
      </c>
      <c r="AN16" s="20">
        <f t="shared" si="27"/>
        <v>90</v>
      </c>
      <c r="AO16" s="20">
        <f t="shared" ca="1" si="0"/>
        <v>90</v>
      </c>
      <c r="AP16" s="20">
        <v>5</v>
      </c>
      <c r="AS16" s="20">
        <v>5</v>
      </c>
      <c r="AT16" s="20">
        <f t="shared" ca="1" si="1"/>
        <v>45</v>
      </c>
      <c r="AU16" s="20">
        <f t="shared" ca="1" si="3"/>
        <v>45</v>
      </c>
      <c r="AV16" s="20">
        <f t="shared" ca="1" si="2"/>
        <v>10</v>
      </c>
      <c r="AW16" s="20" t="str">
        <f t="shared" ca="1" si="28"/>
        <v>F</v>
      </c>
      <c r="AX16" s="20">
        <f t="shared" ca="1" si="4"/>
        <v>6</v>
      </c>
      <c r="AY16" s="20">
        <f t="shared" ca="1" si="29"/>
        <v>72</v>
      </c>
      <c r="AZ16" s="20">
        <f t="shared" ca="1" si="5"/>
        <v>30</v>
      </c>
      <c r="BA16" s="20">
        <f t="shared" ca="1" si="6"/>
        <v>90</v>
      </c>
      <c r="BB16" s="20">
        <f t="shared" ca="1" si="30"/>
        <v>400</v>
      </c>
      <c r="BC16" s="20">
        <f t="shared" ca="1" si="7"/>
        <v>45</v>
      </c>
      <c r="BD16" s="20">
        <f t="shared" ca="1" si="31"/>
        <v>355</v>
      </c>
      <c r="BF16" s="23" t="s">
        <v>239</v>
      </c>
    </row>
    <row r="17" spans="1:75">
      <c r="A17" s="20">
        <v>2013</v>
      </c>
      <c r="B17" s="24" t="s">
        <v>88</v>
      </c>
      <c r="C17" s="21">
        <v>1</v>
      </c>
      <c r="D17" s="20">
        <f>IF(E17=$BF$33,
INT($BL$31/ROUNDDOWN(3*($BJ$33)^(C17-1),2)),
IF(E17=$BN$33,
INT($BL$31/ROUNDDOWN(3*($BR$33)^(C17-1),2)),
IF(E17=$BV$33,
INT($BL$31/ROUNDDOWN(3*($BZ$33)^(C17-1),2)),0)))</f>
        <v>30</v>
      </c>
      <c r="E17" s="20" t="s">
        <v>1416</v>
      </c>
      <c r="F17" s="20">
        <f>IF(E17=$BF$33,
INT(10*($BH$33)^(C17-1)),
IF(E17=$BN$33,
INT(10*($BP$33)^(C17-1)),
IF(E17=$BV$33,
INT(10*($BX$33)^(C17-1)),
0)))</f>
        <v>10</v>
      </c>
      <c r="G17" s="21">
        <v>1</v>
      </c>
      <c r="H17" s="20">
        <f>IF(I17=$BF$33,
INT($BL$31/ROUNDDOWN(3*($BJ$33)^(G17-1),2)),
IF(I17=$BN$33,
INT($BL$31/ROUNDDOWN(3*($BR$33)^(G17-1),2)),
IF(I17=$BV$33,
INT($BL$31/ROUNDDOWN(3*($BZ$33)^(G17-1),2)),0)))</f>
        <v>30</v>
      </c>
      <c r="I17" s="20" t="s">
        <v>1416</v>
      </c>
      <c r="J17" s="20">
        <f>IF(I17=$BF$33,
INT(10*($BH$33)^(G17-1)),
IF(I17=$BN$33,
INT(10*($BP$33)^(G17-1)),
IF(I17=$BV$33,
INT(10*($BX$33)^(G17-1)),
0)))</f>
        <v>10</v>
      </c>
      <c r="K17" s="21">
        <v>1</v>
      </c>
      <c r="L17" s="20">
        <f>IF(M17=$BF$33,
INT($BL$31/ROUNDDOWN(3*($BJ$33)^(K17-1),2)),
IF(M17=$BN$33,
INT($BL$31/ROUNDDOWN(3*($BR$33)^(K17-1),2)),
IF(M17=$BV$33,
INT($BL$31/ROUNDDOWN(3*($BZ$33)^(K17-1),2)),0)))</f>
        <v>30</v>
      </c>
      <c r="M17" s="20" t="s">
        <v>1416</v>
      </c>
      <c r="N17" s="20">
        <f>IF(M17=$BF$33,
INT(10*($BH$33)^(K17-1)),
IF(M17=$BN$33,
INT(10*($BP$33)^(K17-1)),
IF(M17=$BV$33,
INT(10*($BX$33)^(K17-1)),
0)))</f>
        <v>10</v>
      </c>
      <c r="P17" s="20">
        <f>IF(Q17=$BF$33,
INT($BL$31/ROUNDDOWN(3*($BJ$33)^(O17-1),2)),
IF(Q17=$BN$33,
INT($BL$31/ROUNDDOWN(3*($BR$33)^(O17-1),2)),
IF(Q17=$BV$33,
INT($BL$31/ROUNDDOWN(3*($BZ$33)^(O17-1),2)),0)))</f>
        <v>0</v>
      </c>
      <c r="R17" s="20">
        <f>IF(Q17=$BF$33,
INT(10*($BH$33)^(O17-1)),
IF(Q17=$BN$33,
INT(10*($BP$33)^(O17-1)),
IF(Q17=$BV$33,
INT(10*($BX$33)^(O17-1)),
0)))</f>
        <v>0</v>
      </c>
      <c r="T17" s="20">
        <f>IF(U17=$BF$33,
INT($BL$31/ROUNDDOWN(3*($BJ$33)^(S17-1),2)),
IF(U17=$BN$33,
INT($BL$31/ROUNDDOWN(3*($BR$33)^(S17-1),2)),
IF(U17=$BV$33,
INT($BL$31/ROUNDDOWN(3*($BZ$33)^(S17-1),2)),0)))</f>
        <v>0</v>
      </c>
      <c r="V17" s="20">
        <f>IF(U17=$BF$33,
INT(10*($BH$33)^(S17-1)),
IF(U17=$BN$33,
INT(10*($BP$33)^(S17-1)),
IF(U17=$BV$33,
INT(10*($BX$33)^(S17-1)),
0)))</f>
        <v>0</v>
      </c>
      <c r="X17" s="20">
        <f>IF(Y17=$BF$33,
INT($BL$31/ROUNDDOWN(3*($BJ$33)^(W17-1),2)),
IF(Y17=$BN$33,
INT($BL$31/ROUNDDOWN(3*($BR$33)^(W17-1),2)),
IF(Y17=$BV$33,
INT($BL$31/ROUNDDOWN(3*($BZ$33)^(W17-1),2)),0)))</f>
        <v>0</v>
      </c>
      <c r="Z17" s="20">
        <f>IF(Y17=$BF$33,
INT(10*($BH$33)^(W17-1)),
IF(Y17=$BN$33,
INT(10*($BP$33)^(W17-1)),
IF(Y17=$BV$33,
INT(10*($BX$33)^(W17-1)),
0)))</f>
        <v>0</v>
      </c>
      <c r="AB17" s="20">
        <f>IF(AC17=$BF$33,
INT($BL$31/ROUNDDOWN(3*($BJ$33)^(AA17-1),2)),
IF(AC17=$BN$33,
INT($BL$31/ROUNDDOWN(3*($BR$33)^(AA17-1),2)),
IF(AC17=$BV$33,
INT($BL$31/ROUNDDOWN(3*($BZ$33)^(AA17-1),2)),0)))</f>
        <v>0</v>
      </c>
      <c r="AD17" s="20">
        <f>IF(AC17=$BF$33,
INT(10*($BH$33)^(AA17-1)),
IF(AC17=$BN$33,
INT(10*($BP$33)^(AA17-1)),
IF(AC17=$BV$33,
INT(10*($BX$33)^(AA17-1)),
0)))</f>
        <v>0</v>
      </c>
      <c r="AF17" s="20">
        <f>IF(AG17=$BF$33,
INT($BL$31/ROUNDDOWN(3*($BJ$33)^(AE17-1),2)),
IF(AG17=$BN$33,
INT($BL$31/ROUNDDOWN(3*($BR$33)^(AE17-1),2)),
IF(AG17=$BV$33,
INT($BL$31/ROUNDDOWN(3*($BZ$33)^(AE17-1),2)),0)))</f>
        <v>0</v>
      </c>
      <c r="AH17" s="20">
        <f>IF(AG17=$BF$33,
INT(10*($BH$33)^(AE17-1)),
IF(AG17=$BN$33,
INT(10*($BP$33)^(AE17-1)),
IF(AG17=$BV$33,
INT(10*($BX$33)^(AE17-1)),
0)))</f>
        <v>0</v>
      </c>
      <c r="AJ17" s="20">
        <f>IF(AK17=$BF$33,
INT($BL$31/ROUNDDOWN(3*($BJ$33)^(AI17-1),2)),
IF(AK17=$BN$33,
INT($BL$31/ROUNDDOWN(3*($BR$33)^(AI17-1),2)),
IF(AK17=$BV$33,
INT($BL$31/ROUNDDOWN(3*($BZ$33)^(AI17-1),2)),0)))</f>
        <v>0</v>
      </c>
      <c r="AL17" s="20">
        <f>IF(AK17=$BF$33,
INT(10*($BH$33)^(AI17-1)),
IF(AK17=$BN$33,
INT(10*($BP$33)^(AI17-1)),
IF(AK17=$BV$33,
INT(10*($BX$33)^(AI17-1)),
0)))</f>
        <v>0</v>
      </c>
      <c r="AM17" s="20">
        <f>COUNTA(C17,G17,K17,O17,S17,W17,AA17,AE17,AI17)</f>
        <v>3</v>
      </c>
      <c r="AN17" s="20">
        <f>D17+H17+L17+P17+T17+X17+AB17+AF17+AJ17</f>
        <v>90</v>
      </c>
      <c r="AO17" s="20">
        <f t="shared" ca="1" si="0"/>
        <v>90</v>
      </c>
      <c r="AP17" s="20">
        <v>5</v>
      </c>
      <c r="AS17" s="20">
        <v>5</v>
      </c>
      <c r="AT17" s="20">
        <f t="shared" ca="1" si="1"/>
        <v>45</v>
      </c>
      <c r="AU17" s="20">
        <f t="shared" ca="1" si="3"/>
        <v>45</v>
      </c>
      <c r="AV17" s="20">
        <f t="shared" ca="1" si="2"/>
        <v>10</v>
      </c>
      <c r="AW17" s="20" t="str">
        <f ca="1">IF(AV17&gt;=$BR$61,$BP$61,
IF(AV17&gt;=$BR$60,$BP$60,
IF(AV17&gt;=$BR$59,$BP$59,
IF(AV17&gt;=$BR$58,$BP$58,
IF(AV17&gt;=$BR$57,$BP$57,
IF(AV17&gt;=$BR$56,$BP$56,
IF(AV17&gt;=$BR$55,$BP$55,0)))))))</f>
        <v>F</v>
      </c>
      <c r="AX17" s="20">
        <f t="shared" ca="1" si="4"/>
        <v>6</v>
      </c>
      <c r="AY17" s="20">
        <f ca="1">AX17*(IF(AW17=$BP$55,$BQ$55,
IF(AW17=$BP$56,$BQ$56,
IF(AW17=$BP$57,$BQ$57,
IF(AW17=$BP$58,$BQ$58,
IF(AW17=$BP$59,$BQ$59,
IF(AW17=$BP$60,$BQ$60,
IF(AW17=$BP$61,$BQ$61,
0))))))))</f>
        <v>72</v>
      </c>
      <c r="AZ17" s="20">
        <f t="shared" ca="1" si="5"/>
        <v>30</v>
      </c>
      <c r="BA17" s="20">
        <f t="shared" ca="1" si="6"/>
        <v>100</v>
      </c>
      <c r="BB17" s="20">
        <f t="shared" ca="1" si="30"/>
        <v>427</v>
      </c>
      <c r="BC17" s="20">
        <f t="shared" ca="1" si="7"/>
        <v>45</v>
      </c>
      <c r="BD17" s="20">
        <f ca="1">BB17-BC17</f>
        <v>382</v>
      </c>
    </row>
    <row r="18" spans="1:75">
      <c r="A18" s="20">
        <v>2013</v>
      </c>
      <c r="B18" s="24" t="s">
        <v>89</v>
      </c>
      <c r="C18" s="21">
        <v>1</v>
      </c>
      <c r="D18" s="20">
        <f t="shared" si="8"/>
        <v>30</v>
      </c>
      <c r="E18" s="20" t="s">
        <v>1416</v>
      </c>
      <c r="F18" s="20">
        <f t="shared" ref="F18:F19" si="32">IF(E18=$BF$33,
INT(10*($BH$33)^(C18-1)),
IF(E18=$BN$33,
INT(10*($BP$33)^(C18-1)),
IF(E18=$BV$33,
INT(10*($BX$33)^(C18-1)),
0)))</f>
        <v>10</v>
      </c>
      <c r="G18" s="21">
        <v>1</v>
      </c>
      <c r="H18" s="20">
        <f t="shared" si="10"/>
        <v>30</v>
      </c>
      <c r="I18" s="20" t="s">
        <v>1416</v>
      </c>
      <c r="J18" s="20">
        <f t="shared" ref="J18:J19" si="33">IF(I18=$BF$33,
INT(10*($BH$33)^(G18-1)),
IF(I18=$BN$33,
INT(10*($BP$33)^(G18-1)),
IF(I18=$BV$33,
INT(10*($BX$33)^(G18-1)),
0)))</f>
        <v>10</v>
      </c>
      <c r="K18" s="21">
        <v>1</v>
      </c>
      <c r="L18" s="20">
        <f t="shared" si="12"/>
        <v>30</v>
      </c>
      <c r="M18" s="20" t="s">
        <v>1416</v>
      </c>
      <c r="N18" s="20">
        <f t="shared" ref="N18:N19" si="34">IF(M18=$BF$33,
INT(10*($BH$33)^(K18-1)),
IF(M18=$BN$33,
INT(10*($BP$33)^(K18-1)),
IF(M18=$BV$33,
INT(10*($BX$33)^(K18-1)),
0)))</f>
        <v>10</v>
      </c>
      <c r="P18" s="20">
        <f t="shared" si="14"/>
        <v>0</v>
      </c>
      <c r="R18" s="20">
        <f t="shared" ref="R18:R19" si="35">IF(Q18=$BF$33,
INT(10*($BH$33)^(O18-1)),
IF(Q18=$BN$33,
INT(10*($BP$33)^(O18-1)),
IF(Q18=$BV$33,
INT(10*($BX$33)^(O18-1)),
0)))</f>
        <v>0</v>
      </c>
      <c r="T18" s="20">
        <f t="shared" si="16"/>
        <v>0</v>
      </c>
      <c r="V18" s="20">
        <f t="shared" ref="V18:V19" si="36">IF(U18=$BF$33,
INT(10*($BH$33)^(S18-1)),
IF(U18=$BN$33,
INT(10*($BP$33)^(S18-1)),
IF(U18=$BV$33,
INT(10*($BX$33)^(S18-1)),
0)))</f>
        <v>0</v>
      </c>
      <c r="X18" s="20">
        <f t="shared" si="18"/>
        <v>0</v>
      </c>
      <c r="Z18" s="20">
        <f t="shared" ref="Z18:Z19" si="37">IF(Y18=$BF$33,
INT(10*($BH$33)^(W18-1)),
IF(Y18=$BN$33,
INT(10*($BP$33)^(W18-1)),
IF(Y18=$BV$33,
INT(10*($BX$33)^(W18-1)),
0)))</f>
        <v>0</v>
      </c>
      <c r="AB18" s="20">
        <f t="shared" si="20"/>
        <v>0</v>
      </c>
      <c r="AD18" s="20">
        <f t="shared" ref="AD18:AD19" si="38">IF(AC18=$BF$33,
INT(10*($BH$33)^(AA18-1)),
IF(AC18=$BN$33,
INT(10*($BP$33)^(AA18-1)),
IF(AC18=$BV$33,
INT(10*($BX$33)^(AA18-1)),
0)))</f>
        <v>0</v>
      </c>
      <c r="AF18" s="20">
        <f t="shared" si="22"/>
        <v>0</v>
      </c>
      <c r="AH18" s="20">
        <f t="shared" ref="AH18:AH19" si="39">IF(AG18=$BF$33,
INT(10*($BH$33)^(AE18-1)),
IF(AG18=$BN$33,
INT(10*($BP$33)^(AE18-1)),
IF(AG18=$BV$33,
INT(10*($BX$33)^(AE18-1)),
0)))</f>
        <v>0</v>
      </c>
      <c r="AJ18" s="20">
        <f t="shared" si="24"/>
        <v>0</v>
      </c>
      <c r="AL18" s="20">
        <f t="shared" ref="AL18:AL19" si="40">IF(AK18=$BF$33,
INT(10*($BH$33)^(AI18-1)),
IF(AK18=$BN$33,
INT(10*($BP$33)^(AI18-1)),
IF(AK18=$BV$33,
INT(10*($BX$33)^(AI18-1)),
0)))</f>
        <v>0</v>
      </c>
      <c r="AM18" s="20">
        <f t="shared" ref="AM18:AM19" si="41">COUNTA(C18,G18,K18,O18,S18,W18,AA18,AE18,AI18)</f>
        <v>3</v>
      </c>
      <c r="AN18" s="20">
        <f t="shared" ref="AN18:AN19" si="42">D18+H18+L18+P18+T18+X18+AB18+AF18+AJ18</f>
        <v>90</v>
      </c>
      <c r="AO18" s="20">
        <f t="shared" ca="1" si="0"/>
        <v>90</v>
      </c>
      <c r="AP18" s="20">
        <v>5</v>
      </c>
      <c r="AS18" s="20">
        <v>5</v>
      </c>
      <c r="AT18" s="20">
        <f t="shared" ca="1" si="1"/>
        <v>45</v>
      </c>
      <c r="AU18" s="20">
        <f t="shared" ca="1" si="3"/>
        <v>45</v>
      </c>
      <c r="AV18" s="20">
        <f t="shared" ca="1" si="2"/>
        <v>10</v>
      </c>
      <c r="AW18" s="20" t="str">
        <f t="shared" ca="1" si="28"/>
        <v>F</v>
      </c>
      <c r="AX18" s="20">
        <f t="shared" ca="1" si="4"/>
        <v>6</v>
      </c>
      <c r="AY18" s="20">
        <f t="shared" ref="AY18:AY19" ca="1" si="43">AX18*(IF(AW18=$BP$55,$BQ$55,
IF(AW18=$BP$56,$BQ$56,
IF(AW18=$BP$57,$BQ$57,
IF(AW18=$BP$58,$BQ$58,
IF(AW18=$BP$59,$BQ$59,
IF(AW18=$BP$60,$BQ$60,
IF(AW18=$BP$61,$BQ$61,
0))))))))</f>
        <v>72</v>
      </c>
      <c r="AZ18" s="20">
        <f t="shared" ca="1" si="5"/>
        <v>30</v>
      </c>
      <c r="BA18" s="20">
        <f t="shared" ca="1" si="6"/>
        <v>110</v>
      </c>
      <c r="BB18" s="20">
        <f t="shared" ca="1" si="30"/>
        <v>454</v>
      </c>
      <c r="BC18" s="20">
        <f t="shared" ca="1" si="7"/>
        <v>45</v>
      </c>
      <c r="BD18" s="20">
        <f t="shared" ref="BD18:BD19" ca="1" si="44">BB18-BC18</f>
        <v>409</v>
      </c>
      <c r="BF18" s="21" t="s">
        <v>1417</v>
      </c>
    </row>
    <row r="19" spans="1:75">
      <c r="A19" s="20">
        <v>2013</v>
      </c>
      <c r="B19" s="24" t="s">
        <v>90</v>
      </c>
      <c r="C19" s="21">
        <v>1</v>
      </c>
      <c r="D19" s="20">
        <f t="shared" si="8"/>
        <v>30</v>
      </c>
      <c r="E19" s="20" t="s">
        <v>1416</v>
      </c>
      <c r="F19" s="20">
        <f t="shared" si="32"/>
        <v>10</v>
      </c>
      <c r="G19" s="21">
        <v>1</v>
      </c>
      <c r="H19" s="20">
        <f t="shared" si="10"/>
        <v>30</v>
      </c>
      <c r="I19" s="20" t="s">
        <v>1416</v>
      </c>
      <c r="J19" s="20">
        <f t="shared" si="33"/>
        <v>10</v>
      </c>
      <c r="K19" s="21">
        <v>1</v>
      </c>
      <c r="L19" s="20">
        <f t="shared" si="12"/>
        <v>30</v>
      </c>
      <c r="M19" s="20" t="s">
        <v>1416</v>
      </c>
      <c r="N19" s="20">
        <f t="shared" si="34"/>
        <v>10</v>
      </c>
      <c r="P19" s="20">
        <f t="shared" si="14"/>
        <v>0</v>
      </c>
      <c r="R19" s="20">
        <f t="shared" si="35"/>
        <v>0</v>
      </c>
      <c r="T19" s="20">
        <f t="shared" si="16"/>
        <v>0</v>
      </c>
      <c r="V19" s="20">
        <f t="shared" si="36"/>
        <v>0</v>
      </c>
      <c r="X19" s="20">
        <f t="shared" si="18"/>
        <v>0</v>
      </c>
      <c r="Z19" s="20">
        <f t="shared" si="37"/>
        <v>0</v>
      </c>
      <c r="AB19" s="20">
        <f t="shared" si="20"/>
        <v>0</v>
      </c>
      <c r="AD19" s="20">
        <f t="shared" si="38"/>
        <v>0</v>
      </c>
      <c r="AF19" s="20">
        <f t="shared" si="22"/>
        <v>0</v>
      </c>
      <c r="AH19" s="20">
        <f t="shared" si="39"/>
        <v>0</v>
      </c>
      <c r="AJ19" s="20">
        <f t="shared" si="24"/>
        <v>0</v>
      </c>
      <c r="AL19" s="20">
        <f t="shared" si="40"/>
        <v>0</v>
      </c>
      <c r="AM19" s="20">
        <f t="shared" si="41"/>
        <v>3</v>
      </c>
      <c r="AN19" s="20">
        <f t="shared" si="42"/>
        <v>90</v>
      </c>
      <c r="AO19" s="20">
        <f t="shared" ca="1" si="0"/>
        <v>90</v>
      </c>
      <c r="AP19" s="20">
        <v>5</v>
      </c>
      <c r="AS19" s="20">
        <v>5</v>
      </c>
      <c r="AT19" s="20">
        <f t="shared" ca="1" si="1"/>
        <v>45</v>
      </c>
      <c r="AU19" s="20">
        <f t="shared" ca="1" si="3"/>
        <v>45</v>
      </c>
      <c r="AV19" s="20">
        <f t="shared" ca="1" si="2"/>
        <v>10</v>
      </c>
      <c r="AW19" s="20" t="str">
        <f t="shared" ca="1" si="28"/>
        <v>F</v>
      </c>
      <c r="AX19" s="20">
        <f t="shared" ca="1" si="4"/>
        <v>5</v>
      </c>
      <c r="AY19" s="20">
        <f t="shared" ca="1" si="43"/>
        <v>60</v>
      </c>
      <c r="AZ19" s="20">
        <f t="shared" ca="1" si="5"/>
        <v>40</v>
      </c>
      <c r="BA19" s="20">
        <f t="shared" ca="1" si="6"/>
        <v>120</v>
      </c>
      <c r="BB19" s="20">
        <f t="shared" ca="1" si="30"/>
        <v>469</v>
      </c>
      <c r="BC19" s="20">
        <f t="shared" ca="1" si="7"/>
        <v>45</v>
      </c>
      <c r="BD19" s="20">
        <f t="shared" ca="1" si="44"/>
        <v>424</v>
      </c>
      <c r="BF19" s="21" t="s">
        <v>1418</v>
      </c>
      <c r="BH19" s="20">
        <v>13</v>
      </c>
      <c r="BJ19" s="20" t="s">
        <v>1419</v>
      </c>
    </row>
    <row r="20" spans="1:75">
      <c r="BF20" s="21" t="s">
        <v>1420</v>
      </c>
      <c r="BH20" s="20">
        <v>20</v>
      </c>
    </row>
    <row r="21" spans="1:75">
      <c r="BF21" s="21" t="s">
        <v>1421</v>
      </c>
      <c r="BO21" s="21" t="s">
        <v>1422</v>
      </c>
      <c r="BS21" s="21" t="s">
        <v>1423</v>
      </c>
      <c r="BV21" s="21" t="s">
        <v>1424</v>
      </c>
    </row>
    <row r="22" spans="1:75">
      <c r="BF22" s="20" t="s">
        <v>1425</v>
      </c>
      <c r="BG22" s="20" t="s">
        <v>1426</v>
      </c>
      <c r="BH22" s="20" t="s">
        <v>1427</v>
      </c>
      <c r="BI22" s="20" t="s">
        <v>1428</v>
      </c>
      <c r="BJ22" s="20" t="s">
        <v>1429</v>
      </c>
      <c r="BK22" s="20" t="s">
        <v>1430</v>
      </c>
      <c r="BL22" s="20" t="s">
        <v>1431</v>
      </c>
      <c r="BM22" s="20" t="s">
        <v>1432</v>
      </c>
      <c r="BO22" s="20" t="s">
        <v>1425</v>
      </c>
      <c r="BP22" s="20" t="s">
        <v>1428</v>
      </c>
      <c r="BQ22" s="20" t="s">
        <v>1433</v>
      </c>
      <c r="BS22" s="20" t="s">
        <v>1434</v>
      </c>
      <c r="BT22" s="20" t="s">
        <v>1435</v>
      </c>
      <c r="BV22" s="20" t="s">
        <v>1434</v>
      </c>
      <c r="BW22" s="20" t="s">
        <v>1436</v>
      </c>
    </row>
    <row r="23" spans="1:75">
      <c r="BF23" s="20">
        <v>5</v>
      </c>
      <c r="BG23" s="137">
        <v>2</v>
      </c>
      <c r="BH23" s="20">
        <v>0</v>
      </c>
      <c r="BI23" s="20">
        <v>0</v>
      </c>
      <c r="BJ23" s="20">
        <v>12</v>
      </c>
      <c r="BK23" s="20">
        <v>0</v>
      </c>
      <c r="BL23" s="20">
        <v>1</v>
      </c>
      <c r="BM23" s="20">
        <v>1</v>
      </c>
      <c r="BO23" s="20">
        <v>5</v>
      </c>
      <c r="BP23" s="20">
        <v>0</v>
      </c>
      <c r="BQ23" s="20">
        <v>0</v>
      </c>
      <c r="BS23" s="20">
        <v>5</v>
      </c>
      <c r="BT23" s="20">
        <v>0.1</v>
      </c>
      <c r="BV23" s="20">
        <v>5</v>
      </c>
      <c r="BW23" s="20">
        <v>500</v>
      </c>
    </row>
    <row r="24" spans="1:75">
      <c r="BF24" s="20">
        <v>4</v>
      </c>
      <c r="BG24" s="137">
        <v>3</v>
      </c>
      <c r="BH24" s="20">
        <v>1</v>
      </c>
      <c r="BI24" s="20">
        <v>1</v>
      </c>
      <c r="BJ24" s="20">
        <v>12</v>
      </c>
      <c r="BK24" s="20">
        <v>100</v>
      </c>
      <c r="BL24" s="20">
        <v>2</v>
      </c>
      <c r="BM24" s="20">
        <f>ROUNDUP(BM23*1.8,0)</f>
        <v>2</v>
      </c>
      <c r="BO24" s="20">
        <v>4</v>
      </c>
      <c r="BP24" s="20">
        <v>1</v>
      </c>
      <c r="BQ24" s="20">
        <v>100</v>
      </c>
      <c r="BS24" s="20">
        <v>4</v>
      </c>
      <c r="BT24" s="20">
        <v>0.15</v>
      </c>
      <c r="BV24" s="20">
        <v>4</v>
      </c>
      <c r="BW24" s="20">
        <v>700</v>
      </c>
    </row>
    <row r="25" spans="1:75">
      <c r="BF25" s="20">
        <v>3</v>
      </c>
      <c r="BG25" s="137">
        <v>5</v>
      </c>
      <c r="BH25" s="20">
        <v>2</v>
      </c>
      <c r="BI25" s="20">
        <v>2</v>
      </c>
      <c r="BJ25" s="20">
        <v>12</v>
      </c>
      <c r="BK25" s="20">
        <v>200</v>
      </c>
      <c r="BL25" s="20">
        <v>2</v>
      </c>
      <c r="BM25" s="20">
        <f t="shared" ref="BM25:BM27" si="45">ROUNDUP(BM24*1.8,0)</f>
        <v>4</v>
      </c>
      <c r="BO25" s="20">
        <v>3</v>
      </c>
      <c r="BP25" s="20">
        <v>2</v>
      </c>
      <c r="BQ25" s="20">
        <v>200</v>
      </c>
      <c r="BS25" s="20">
        <v>3</v>
      </c>
      <c r="BT25" s="20">
        <v>0.2</v>
      </c>
      <c r="BV25" s="20">
        <v>3</v>
      </c>
      <c r="BW25" s="20">
        <v>900</v>
      </c>
    </row>
    <row r="26" spans="1:75">
      <c r="BF26" s="20">
        <v>2</v>
      </c>
      <c r="BG26" s="137">
        <v>8</v>
      </c>
      <c r="BH26" s="20">
        <v>3</v>
      </c>
      <c r="BI26" s="20">
        <v>3</v>
      </c>
      <c r="BJ26" s="20">
        <v>12</v>
      </c>
      <c r="BK26" s="20">
        <v>300</v>
      </c>
      <c r="BL26" s="20">
        <v>3</v>
      </c>
      <c r="BM26" s="20">
        <f t="shared" si="45"/>
        <v>8</v>
      </c>
      <c r="BO26" s="20">
        <v>2</v>
      </c>
      <c r="BP26" s="20">
        <v>3</v>
      </c>
      <c r="BQ26" s="20">
        <v>300</v>
      </c>
      <c r="BS26" s="20">
        <v>2</v>
      </c>
      <c r="BT26" s="20">
        <v>0.25</v>
      </c>
      <c r="BV26" s="20">
        <v>2</v>
      </c>
      <c r="BW26" s="20">
        <v>1200</v>
      </c>
    </row>
    <row r="27" spans="1:75">
      <c r="BF27" s="20">
        <v>1</v>
      </c>
      <c r="BG27" s="137">
        <v>10</v>
      </c>
      <c r="BH27" s="20">
        <v>4</v>
      </c>
      <c r="BI27" s="20">
        <v>4</v>
      </c>
      <c r="BJ27" s="20">
        <v>12</v>
      </c>
      <c r="BK27" s="20">
        <v>400</v>
      </c>
      <c r="BL27" s="20">
        <v>3</v>
      </c>
      <c r="BM27" s="20">
        <f t="shared" si="45"/>
        <v>15</v>
      </c>
      <c r="BO27" s="20">
        <v>1</v>
      </c>
      <c r="BP27" s="20">
        <v>4</v>
      </c>
      <c r="BQ27" s="20">
        <v>400</v>
      </c>
      <c r="BS27" s="20">
        <v>1</v>
      </c>
      <c r="BT27" s="20">
        <v>0.3</v>
      </c>
      <c r="BV27" s="20">
        <v>1</v>
      </c>
      <c r="BW27" s="20">
        <v>1500</v>
      </c>
    </row>
    <row r="30" spans="1:75">
      <c r="BF30" s="21" t="s">
        <v>1437</v>
      </c>
    </row>
    <row r="31" spans="1:75">
      <c r="BF31" s="389" t="s">
        <v>1438</v>
      </c>
      <c r="BG31" s="389"/>
      <c r="BH31" s="20">
        <v>1</v>
      </c>
      <c r="BJ31" s="389" t="s">
        <v>1439</v>
      </c>
      <c r="BK31" s="389"/>
      <c r="BL31" s="20">
        <v>90</v>
      </c>
      <c r="BN31" s="389" t="s">
        <v>1440</v>
      </c>
      <c r="BO31" s="389"/>
      <c r="BP31" s="20">
        <v>0.23</v>
      </c>
      <c r="BR31" s="389" t="s">
        <v>1441</v>
      </c>
      <c r="BS31" s="389"/>
      <c r="BT31" s="20">
        <f>INT(BL31/BP31)</f>
        <v>391</v>
      </c>
    </row>
    <row r="32" spans="1:75">
      <c r="BF32" s="21"/>
    </row>
    <row r="33" spans="57:80">
      <c r="BF33" s="123" t="s">
        <v>1442</v>
      </c>
      <c r="BG33" s="123" t="s">
        <v>1443</v>
      </c>
      <c r="BH33" s="112">
        <v>1.1000000000000001</v>
      </c>
      <c r="BI33" s="123" t="s">
        <v>1444</v>
      </c>
      <c r="BJ33" s="112">
        <v>0.98</v>
      </c>
      <c r="BK33" s="123"/>
      <c r="BL33" s="123"/>
      <c r="BN33" s="123" t="s">
        <v>1445</v>
      </c>
      <c r="BO33" s="123" t="s">
        <v>1443</v>
      </c>
      <c r="BP33" s="112">
        <v>1.1000000000000001</v>
      </c>
      <c r="BQ33" s="123" t="s">
        <v>1444</v>
      </c>
      <c r="BR33" s="112">
        <v>0.995</v>
      </c>
      <c r="BS33" s="123"/>
      <c r="BT33" s="123"/>
      <c r="BV33" s="123" t="s">
        <v>1446</v>
      </c>
      <c r="BW33" s="123" t="s">
        <v>1443</v>
      </c>
      <c r="BX33" s="112">
        <v>1.06</v>
      </c>
      <c r="BY33" s="123" t="s">
        <v>1444</v>
      </c>
      <c r="BZ33" s="112">
        <v>0.98</v>
      </c>
      <c r="CA33" s="123"/>
      <c r="CB33" s="123"/>
    </row>
    <row r="34" spans="57:80">
      <c r="BF34" s="20" t="s">
        <v>1425</v>
      </c>
      <c r="BG34" s="20" t="s">
        <v>1447</v>
      </c>
      <c r="BH34" s="20" t="s">
        <v>1448</v>
      </c>
      <c r="BI34" s="20" t="s">
        <v>1449</v>
      </c>
      <c r="BJ34" s="20" t="s">
        <v>1450</v>
      </c>
      <c r="BK34" s="20" t="s">
        <v>1451</v>
      </c>
      <c r="BL34" s="20" t="s">
        <v>1452</v>
      </c>
      <c r="BN34" s="20" t="s">
        <v>1425</v>
      </c>
      <c r="BO34" s="20" t="s">
        <v>1447</v>
      </c>
      <c r="BP34" s="20" t="s">
        <v>1448</v>
      </c>
      <c r="BQ34" s="20" t="s">
        <v>1449</v>
      </c>
      <c r="BR34" s="20" t="s">
        <v>1450</v>
      </c>
      <c r="BS34" s="20" t="s">
        <v>1451</v>
      </c>
      <c r="BT34" s="20" t="s">
        <v>1452</v>
      </c>
      <c r="BV34" s="20" t="s">
        <v>1425</v>
      </c>
      <c r="BW34" s="20" t="s">
        <v>1447</v>
      </c>
      <c r="BX34" s="20" t="s">
        <v>1448</v>
      </c>
      <c r="BY34" s="20" t="s">
        <v>1449</v>
      </c>
      <c r="BZ34" s="20" t="s">
        <v>1450</v>
      </c>
      <c r="CA34" s="20" t="s">
        <v>1451</v>
      </c>
      <c r="CB34" s="20" t="s">
        <v>1452</v>
      </c>
    </row>
    <row r="35" spans="57:80">
      <c r="BF35" s="20">
        <v>0</v>
      </c>
      <c r="BG35" s="20">
        <v>0</v>
      </c>
      <c r="BH35" s="20">
        <v>0</v>
      </c>
      <c r="BI35" s="20">
        <v>0</v>
      </c>
      <c r="BK35" s="20">
        <v>0</v>
      </c>
      <c r="BL35" s="20">
        <v>0</v>
      </c>
      <c r="BN35" s="20">
        <v>0</v>
      </c>
      <c r="BO35" s="20">
        <v>0</v>
      </c>
      <c r="BP35" s="20">
        <v>0</v>
      </c>
      <c r="BQ35" s="20">
        <v>0</v>
      </c>
      <c r="BS35" s="20">
        <v>0</v>
      </c>
      <c r="BT35" s="20">
        <v>0</v>
      </c>
      <c r="BV35" s="20">
        <v>0</v>
      </c>
      <c r="BW35" s="20">
        <v>0</v>
      </c>
      <c r="BX35" s="20">
        <v>0</v>
      </c>
      <c r="BY35" s="20">
        <v>0</v>
      </c>
      <c r="CA35" s="20">
        <v>0</v>
      </c>
      <c r="CB35" s="20">
        <v>0</v>
      </c>
    </row>
    <row r="36" spans="57:80">
      <c r="BE36" s="20" t="s">
        <v>1453</v>
      </c>
      <c r="BF36" s="20">
        <v>1</v>
      </c>
      <c r="BG36" s="20">
        <v>150</v>
      </c>
      <c r="BH36" s="20">
        <f>INT(10*($BH$33)^(BF36-1))</f>
        <v>10</v>
      </c>
      <c r="BI36" s="22">
        <f>ROUNDDOWN(3*($BJ$33)^(BF36-1),2)</f>
        <v>3</v>
      </c>
      <c r="BK36" s="20">
        <v>0</v>
      </c>
      <c r="BL36" s="20">
        <f>INT($BL$31/BI36)</f>
        <v>30</v>
      </c>
      <c r="BN36" s="20">
        <v>1</v>
      </c>
      <c r="BO36" s="20">
        <v>150</v>
      </c>
      <c r="BP36" s="20">
        <f>INT(20*($BP$33)^(BN36-1))</f>
        <v>20</v>
      </c>
      <c r="BQ36" s="22">
        <f>ROUNDDOWN(2.5*($BR$33)^(BN36-1),2)</f>
        <v>2.5</v>
      </c>
      <c r="BS36" s="20">
        <v>0</v>
      </c>
      <c r="BT36" s="20">
        <f>INT($BL$31/BQ36)</f>
        <v>36</v>
      </c>
      <c r="BV36" s="20">
        <v>1</v>
      </c>
      <c r="BW36" s="20">
        <v>150</v>
      </c>
      <c r="BX36" s="20">
        <f>INT(50*($BX$33)^(BV36-1))</f>
        <v>50</v>
      </c>
      <c r="BY36" s="22">
        <f>ROUNDDOWN(2*($BZ$33)^(BV36-1),2)</f>
        <v>2</v>
      </c>
      <c r="CA36" s="20">
        <v>0</v>
      </c>
      <c r="CB36" s="20">
        <f>INT($BL$31/BY36)</f>
        <v>45</v>
      </c>
    </row>
    <row r="37" spans="57:80">
      <c r="BF37" s="20">
        <v>2</v>
      </c>
      <c r="BH37" s="20">
        <f t="shared" ref="BH37:BH50" si="46">INT(10*($BH$33)^(BF37-1))</f>
        <v>11</v>
      </c>
      <c r="BI37" s="22">
        <f t="shared" ref="BI37:BI50" si="47">ROUNDDOWN(3*($BJ$33)^(BF37-1),2)</f>
        <v>2.94</v>
      </c>
      <c r="BN37" s="20">
        <v>2</v>
      </c>
      <c r="BP37" s="20">
        <f t="shared" ref="BP37:BP50" si="48">INT(20*($BP$33)^(BN37-1))</f>
        <v>22</v>
      </c>
      <c r="BQ37" s="22">
        <f t="shared" ref="BQ37:BQ50" si="49">ROUNDDOWN(2.5*($BR$33)^(BN37-1),2)</f>
        <v>2.48</v>
      </c>
      <c r="BV37" s="20">
        <v>2</v>
      </c>
      <c r="BX37" s="20">
        <f t="shared" ref="BX37:BX50" si="50">INT(50*($BX$33)^(BV37-1))</f>
        <v>53</v>
      </c>
      <c r="BY37" s="22">
        <f t="shared" ref="BY37:BY50" si="51">ROUNDDOWN(2*($BZ$33)^(BV37-1),2)</f>
        <v>1.96</v>
      </c>
    </row>
    <row r="38" spans="57:80">
      <c r="BF38" s="20">
        <v>3</v>
      </c>
      <c r="BH38" s="20">
        <f t="shared" si="46"/>
        <v>12</v>
      </c>
      <c r="BI38" s="22">
        <f t="shared" si="47"/>
        <v>2.88</v>
      </c>
      <c r="BN38" s="20">
        <v>3</v>
      </c>
      <c r="BP38" s="20">
        <f t="shared" si="48"/>
        <v>24</v>
      </c>
      <c r="BQ38" s="22">
        <f t="shared" si="49"/>
        <v>2.4700000000000002</v>
      </c>
      <c r="BV38" s="20">
        <v>3</v>
      </c>
      <c r="BX38" s="20">
        <f t="shared" si="50"/>
        <v>56</v>
      </c>
      <c r="BY38" s="22">
        <f t="shared" si="51"/>
        <v>1.92</v>
      </c>
    </row>
    <row r="39" spans="57:80">
      <c r="BF39" s="20">
        <v>4</v>
      </c>
      <c r="BH39" s="20">
        <f t="shared" si="46"/>
        <v>13</v>
      </c>
      <c r="BI39" s="22">
        <f t="shared" si="47"/>
        <v>2.82</v>
      </c>
      <c r="BN39" s="20">
        <v>4</v>
      </c>
      <c r="BP39" s="20">
        <f t="shared" si="48"/>
        <v>26</v>
      </c>
      <c r="BQ39" s="22">
        <f t="shared" si="49"/>
        <v>2.46</v>
      </c>
      <c r="BV39" s="20">
        <v>4</v>
      </c>
      <c r="BX39" s="20">
        <f t="shared" si="50"/>
        <v>59</v>
      </c>
      <c r="BY39" s="22">
        <f t="shared" si="51"/>
        <v>1.88</v>
      </c>
    </row>
    <row r="40" spans="57:80">
      <c r="BF40" s="20">
        <v>5</v>
      </c>
      <c r="BH40" s="20">
        <f t="shared" si="46"/>
        <v>14</v>
      </c>
      <c r="BI40" s="22">
        <f t="shared" si="47"/>
        <v>2.76</v>
      </c>
      <c r="BN40" s="20">
        <v>5</v>
      </c>
      <c r="BP40" s="20">
        <f t="shared" si="48"/>
        <v>29</v>
      </c>
      <c r="BQ40" s="22">
        <f t="shared" si="49"/>
        <v>2.4500000000000002</v>
      </c>
      <c r="BV40" s="20">
        <v>5</v>
      </c>
      <c r="BX40" s="20">
        <f t="shared" si="50"/>
        <v>63</v>
      </c>
      <c r="BY40" s="22">
        <f t="shared" si="51"/>
        <v>1.84</v>
      </c>
    </row>
    <row r="41" spans="57:80">
      <c r="BF41" s="20">
        <v>6</v>
      </c>
      <c r="BH41" s="20">
        <f t="shared" si="46"/>
        <v>16</v>
      </c>
      <c r="BI41" s="22">
        <f t="shared" si="47"/>
        <v>2.71</v>
      </c>
      <c r="BN41" s="20">
        <v>6</v>
      </c>
      <c r="BP41" s="20">
        <f t="shared" si="48"/>
        <v>32</v>
      </c>
      <c r="BQ41" s="22">
        <f t="shared" si="49"/>
        <v>2.4300000000000002</v>
      </c>
      <c r="BV41" s="20">
        <v>6</v>
      </c>
      <c r="BX41" s="20">
        <f t="shared" si="50"/>
        <v>66</v>
      </c>
      <c r="BY41" s="22">
        <f t="shared" si="51"/>
        <v>1.8</v>
      </c>
    </row>
    <row r="42" spans="57:80">
      <c r="BF42" s="20">
        <v>7</v>
      </c>
      <c r="BH42" s="20">
        <f t="shared" si="46"/>
        <v>17</v>
      </c>
      <c r="BI42" s="22">
        <f t="shared" si="47"/>
        <v>2.65</v>
      </c>
      <c r="BN42" s="20">
        <v>7</v>
      </c>
      <c r="BP42" s="20">
        <f t="shared" si="48"/>
        <v>35</v>
      </c>
      <c r="BQ42" s="22">
        <f t="shared" si="49"/>
        <v>2.42</v>
      </c>
      <c r="BV42" s="20">
        <v>7</v>
      </c>
      <c r="BX42" s="20">
        <f t="shared" si="50"/>
        <v>70</v>
      </c>
      <c r="BY42" s="22">
        <f t="shared" si="51"/>
        <v>1.77</v>
      </c>
    </row>
    <row r="43" spans="57:80">
      <c r="BF43" s="20">
        <v>8</v>
      </c>
      <c r="BH43" s="20">
        <f t="shared" si="46"/>
        <v>19</v>
      </c>
      <c r="BI43" s="22">
        <f t="shared" si="47"/>
        <v>2.6</v>
      </c>
      <c r="BN43" s="20">
        <v>8</v>
      </c>
      <c r="BP43" s="20">
        <f t="shared" si="48"/>
        <v>38</v>
      </c>
      <c r="BQ43" s="22">
        <f t="shared" si="49"/>
        <v>2.41</v>
      </c>
      <c r="BV43" s="20">
        <v>8</v>
      </c>
      <c r="BX43" s="20">
        <f t="shared" si="50"/>
        <v>75</v>
      </c>
      <c r="BY43" s="22">
        <f t="shared" si="51"/>
        <v>1.73</v>
      </c>
    </row>
    <row r="44" spans="57:80">
      <c r="BF44" s="20">
        <v>9</v>
      </c>
      <c r="BH44" s="20">
        <f t="shared" si="46"/>
        <v>21</v>
      </c>
      <c r="BI44" s="22">
        <f t="shared" si="47"/>
        <v>2.5499999999999998</v>
      </c>
      <c r="BN44" s="20">
        <v>9</v>
      </c>
      <c r="BP44" s="20">
        <f t="shared" si="48"/>
        <v>42</v>
      </c>
      <c r="BQ44" s="22">
        <f t="shared" si="49"/>
        <v>2.4</v>
      </c>
      <c r="BV44" s="20">
        <v>9</v>
      </c>
      <c r="BX44" s="20">
        <f t="shared" si="50"/>
        <v>79</v>
      </c>
      <c r="BY44" s="22">
        <f t="shared" si="51"/>
        <v>1.7</v>
      </c>
    </row>
    <row r="45" spans="57:80">
      <c r="BF45" s="20">
        <v>10</v>
      </c>
      <c r="BH45" s="20">
        <f t="shared" si="46"/>
        <v>23</v>
      </c>
      <c r="BI45" s="22">
        <f t="shared" si="47"/>
        <v>2.5</v>
      </c>
      <c r="BN45" s="20">
        <v>10</v>
      </c>
      <c r="BP45" s="20">
        <f t="shared" si="48"/>
        <v>47</v>
      </c>
      <c r="BQ45" s="22">
        <f t="shared" si="49"/>
        <v>2.38</v>
      </c>
      <c r="BV45" s="20">
        <v>10</v>
      </c>
      <c r="BX45" s="20">
        <f t="shared" si="50"/>
        <v>84</v>
      </c>
      <c r="BY45" s="22">
        <f t="shared" si="51"/>
        <v>1.66</v>
      </c>
    </row>
    <row r="46" spans="57:80">
      <c r="BF46" s="20">
        <v>11</v>
      </c>
      <c r="BH46" s="20">
        <f t="shared" si="46"/>
        <v>25</v>
      </c>
      <c r="BI46" s="22">
        <f t="shared" si="47"/>
        <v>2.4500000000000002</v>
      </c>
      <c r="BN46" s="20">
        <v>11</v>
      </c>
      <c r="BP46" s="20">
        <f t="shared" si="48"/>
        <v>51</v>
      </c>
      <c r="BQ46" s="22">
        <f t="shared" si="49"/>
        <v>2.37</v>
      </c>
      <c r="BV46" s="20">
        <v>11</v>
      </c>
      <c r="BX46" s="20">
        <f t="shared" si="50"/>
        <v>89</v>
      </c>
      <c r="BY46" s="22">
        <f t="shared" si="51"/>
        <v>1.63</v>
      </c>
    </row>
    <row r="47" spans="57:80">
      <c r="BF47" s="20">
        <v>12</v>
      </c>
      <c r="BH47" s="20">
        <f t="shared" si="46"/>
        <v>28</v>
      </c>
      <c r="BI47" s="22">
        <f t="shared" si="47"/>
        <v>2.4</v>
      </c>
      <c r="BN47" s="20">
        <v>12</v>
      </c>
      <c r="BP47" s="20">
        <f t="shared" si="48"/>
        <v>57</v>
      </c>
      <c r="BQ47" s="22">
        <f t="shared" si="49"/>
        <v>2.36</v>
      </c>
      <c r="BV47" s="20">
        <v>12</v>
      </c>
      <c r="BX47" s="20">
        <f t="shared" si="50"/>
        <v>94</v>
      </c>
      <c r="BY47" s="22">
        <f t="shared" si="51"/>
        <v>1.6</v>
      </c>
    </row>
    <row r="48" spans="57:80">
      <c r="BF48" s="20">
        <v>13</v>
      </c>
      <c r="BH48" s="20">
        <f t="shared" si="46"/>
        <v>31</v>
      </c>
      <c r="BI48" s="22">
        <f t="shared" si="47"/>
        <v>2.35</v>
      </c>
      <c r="BN48" s="20">
        <v>13</v>
      </c>
      <c r="BP48" s="20">
        <f t="shared" si="48"/>
        <v>62</v>
      </c>
      <c r="BQ48" s="22">
        <f t="shared" si="49"/>
        <v>2.35</v>
      </c>
      <c r="BV48" s="20">
        <v>13</v>
      </c>
      <c r="BX48" s="20">
        <f t="shared" si="50"/>
        <v>100</v>
      </c>
      <c r="BY48" s="22">
        <f t="shared" si="51"/>
        <v>1.56</v>
      </c>
    </row>
    <row r="49" spans="58:79">
      <c r="BF49" s="20">
        <v>14</v>
      </c>
      <c r="BH49" s="20">
        <f t="shared" si="46"/>
        <v>34</v>
      </c>
      <c r="BI49" s="22">
        <f t="shared" si="47"/>
        <v>2.2999999999999998</v>
      </c>
      <c r="BN49" s="20">
        <v>14</v>
      </c>
      <c r="BP49" s="20">
        <f t="shared" si="48"/>
        <v>69</v>
      </c>
      <c r="BQ49" s="22">
        <f t="shared" si="49"/>
        <v>2.34</v>
      </c>
      <c r="BV49" s="20">
        <v>14</v>
      </c>
      <c r="BX49" s="20">
        <f t="shared" si="50"/>
        <v>106</v>
      </c>
      <c r="BY49" s="22">
        <f t="shared" si="51"/>
        <v>1.53</v>
      </c>
    </row>
    <row r="50" spans="58:79">
      <c r="BF50" s="20">
        <v>15</v>
      </c>
      <c r="BH50" s="20">
        <f t="shared" si="46"/>
        <v>37</v>
      </c>
      <c r="BI50" s="22">
        <f t="shared" si="47"/>
        <v>2.2599999999999998</v>
      </c>
      <c r="BN50" s="20">
        <v>15</v>
      </c>
      <c r="BP50" s="20">
        <f t="shared" si="48"/>
        <v>75</v>
      </c>
      <c r="BQ50" s="22">
        <f t="shared" si="49"/>
        <v>2.33</v>
      </c>
      <c r="BV50" s="20">
        <v>15</v>
      </c>
      <c r="BX50" s="20">
        <f t="shared" si="50"/>
        <v>113</v>
      </c>
      <c r="BY50" s="22">
        <f t="shared" si="51"/>
        <v>1.5</v>
      </c>
    </row>
    <row r="51" spans="58:79">
      <c r="BI51" s="122"/>
      <c r="BQ51" s="22"/>
    </row>
    <row r="52" spans="58:79">
      <c r="BI52" s="22"/>
      <c r="BQ52" s="22"/>
    </row>
    <row r="53" spans="58:79">
      <c r="BF53" s="21" t="s">
        <v>1454</v>
      </c>
      <c r="BP53" s="21" t="s">
        <v>1455</v>
      </c>
      <c r="BV53" s="21" t="s">
        <v>1456</v>
      </c>
      <c r="BY53" s="21" t="s">
        <v>1457</v>
      </c>
    </row>
    <row r="54" spans="58:79">
      <c r="BF54" s="20" t="s">
        <v>1458</v>
      </c>
      <c r="BI54" s="20" t="s">
        <v>1458</v>
      </c>
      <c r="BP54" s="20" t="s">
        <v>1459</v>
      </c>
      <c r="BQ54" s="20" t="s">
        <v>1460</v>
      </c>
      <c r="BR54" s="20" t="s">
        <v>1461</v>
      </c>
      <c r="BS54" s="20" t="s">
        <v>1462</v>
      </c>
      <c r="BT54" s="20" t="s">
        <v>1463</v>
      </c>
      <c r="BV54" s="20" t="s">
        <v>1464</v>
      </c>
      <c r="BW54" s="20">
        <v>10</v>
      </c>
      <c r="BY54" s="20" t="s">
        <v>1465</v>
      </c>
    </row>
    <row r="55" spans="58:79">
      <c r="BF55" s="20" t="s">
        <v>1466</v>
      </c>
      <c r="BG55" s="20" t="s">
        <v>1467</v>
      </c>
      <c r="BH55" s="20" t="s">
        <v>1468</v>
      </c>
      <c r="BI55" s="20" t="s">
        <v>1466</v>
      </c>
      <c r="BJ55" s="20" t="s">
        <v>1467</v>
      </c>
      <c r="BK55" s="20" t="s">
        <v>1468</v>
      </c>
      <c r="BP55" s="20" t="s">
        <v>1469</v>
      </c>
      <c r="BQ55" s="138">
        <v>12</v>
      </c>
      <c r="BR55" s="20">
        <v>10</v>
      </c>
      <c r="BS55" s="20">
        <v>5</v>
      </c>
      <c r="BT55" s="20">
        <v>1</v>
      </c>
      <c r="BV55" s="20" t="s">
        <v>1470</v>
      </c>
      <c r="BW55" s="20">
        <v>90</v>
      </c>
    </row>
    <row r="56" spans="58:79">
      <c r="BF56" s="20">
        <v>1</v>
      </c>
      <c r="BG56" s="20">
        <v>0</v>
      </c>
      <c r="BH56" s="20">
        <v>1</v>
      </c>
      <c r="BI56" s="20">
        <v>1</v>
      </c>
      <c r="BJ56" s="20">
        <v>1</v>
      </c>
      <c r="BK56" s="20">
        <v>0</v>
      </c>
      <c r="BM56" s="20">
        <v>0</v>
      </c>
      <c r="BP56" s="20" t="s">
        <v>1471</v>
      </c>
      <c r="BQ56" s="138">
        <f>INT(BQ55*1.5)</f>
        <v>18</v>
      </c>
      <c r="BR56" s="20">
        <f>INT(BR55*1.5)</f>
        <v>15</v>
      </c>
      <c r="BS56" s="20">
        <f>BS55+5</f>
        <v>10</v>
      </c>
      <c r="BT56" s="20">
        <v>1</v>
      </c>
      <c r="BV56" s="20" t="s">
        <v>1472</v>
      </c>
      <c r="BW56" s="20">
        <v>80</v>
      </c>
      <c r="BY56" s="21" t="s">
        <v>1473</v>
      </c>
    </row>
    <row r="57" spans="58:79">
      <c r="BF57" s="20">
        <v>2</v>
      </c>
      <c r="BG57" s="20">
        <v>0</v>
      </c>
      <c r="BH57" s="20">
        <v>1</v>
      </c>
      <c r="BI57" s="20">
        <v>2</v>
      </c>
      <c r="BJ57" s="20">
        <v>1</v>
      </c>
      <c r="BK57" s="20">
        <v>0</v>
      </c>
      <c r="BM57" s="20">
        <v>1</v>
      </c>
      <c r="BN57" s="22">
        <f>ROUNDDOWN(3,2)</f>
        <v>3</v>
      </c>
      <c r="BP57" s="20" t="s">
        <v>1474</v>
      </c>
      <c r="BQ57" s="138">
        <f t="shared" ref="BQ57:BQ61" si="52">INT(BQ56*1.5)</f>
        <v>27</v>
      </c>
      <c r="BR57" s="20">
        <f t="shared" ref="BR57:BR61" si="53">INT(BR56*1.5)</f>
        <v>22</v>
      </c>
      <c r="BS57" s="20">
        <f t="shared" ref="BS57:BS61" si="54">BS56+5</f>
        <v>15</v>
      </c>
      <c r="BT57" s="20">
        <v>1</v>
      </c>
      <c r="BY57" s="20" t="s">
        <v>1475</v>
      </c>
    </row>
    <row r="58" spans="58:79">
      <c r="BF58" s="20">
        <v>3</v>
      </c>
      <c r="BG58" s="20">
        <v>0</v>
      </c>
      <c r="BH58" s="20">
        <v>1</v>
      </c>
      <c r="BI58" s="20">
        <v>3</v>
      </c>
      <c r="BJ58" s="20">
        <v>1</v>
      </c>
      <c r="BK58" s="20">
        <v>0</v>
      </c>
      <c r="BM58" s="20">
        <v>2</v>
      </c>
      <c r="BN58" s="20">
        <f>ROUNDDOWN(3*(0.95)^(BM58-1),2)</f>
        <v>2.85</v>
      </c>
      <c r="BP58" s="20" t="s">
        <v>1476</v>
      </c>
      <c r="BQ58" s="138">
        <f t="shared" si="52"/>
        <v>40</v>
      </c>
      <c r="BR58" s="20">
        <f t="shared" si="53"/>
        <v>33</v>
      </c>
      <c r="BS58" s="20">
        <f t="shared" si="54"/>
        <v>20</v>
      </c>
      <c r="BT58" s="20">
        <v>1</v>
      </c>
      <c r="BV58" s="20" t="s">
        <v>1477</v>
      </c>
      <c r="BW58" s="20">
        <v>100</v>
      </c>
    </row>
    <row r="59" spans="58:79">
      <c r="BF59" s="20">
        <v>4</v>
      </c>
      <c r="BG59" s="20">
        <v>0</v>
      </c>
      <c r="BH59" s="20">
        <v>1</v>
      </c>
      <c r="BI59" s="20">
        <v>4</v>
      </c>
      <c r="BJ59" s="20">
        <v>1</v>
      </c>
      <c r="BK59" s="20">
        <v>0</v>
      </c>
      <c r="BM59" s="20">
        <v>3</v>
      </c>
      <c r="BN59" s="20">
        <f t="shared" ref="BN59:BN71" si="55">ROUNDDOWN(3*(0.95)^(BM59-1),2)</f>
        <v>2.7</v>
      </c>
      <c r="BP59" s="20" t="s">
        <v>1478</v>
      </c>
      <c r="BQ59" s="138">
        <f t="shared" si="52"/>
        <v>60</v>
      </c>
      <c r="BR59" s="20">
        <f t="shared" si="53"/>
        <v>49</v>
      </c>
      <c r="BS59" s="20">
        <f t="shared" si="54"/>
        <v>25</v>
      </c>
      <c r="BT59" s="20">
        <v>1</v>
      </c>
      <c r="BY59" s="21" t="s">
        <v>1479</v>
      </c>
      <c r="CA59" s="20">
        <v>50</v>
      </c>
    </row>
    <row r="60" spans="58:79">
      <c r="BF60" s="20">
        <v>5</v>
      </c>
      <c r="BG60" s="20">
        <v>0</v>
      </c>
      <c r="BH60" s="20">
        <v>1</v>
      </c>
      <c r="BI60" s="20">
        <v>5</v>
      </c>
      <c r="BJ60" s="20">
        <v>1</v>
      </c>
      <c r="BK60" s="20">
        <v>0</v>
      </c>
      <c r="BM60" s="20">
        <v>4</v>
      </c>
      <c r="BN60" s="20">
        <f t="shared" si="55"/>
        <v>2.57</v>
      </c>
      <c r="BP60" s="20" t="s">
        <v>1480</v>
      </c>
      <c r="BQ60" s="138">
        <f t="shared" si="52"/>
        <v>90</v>
      </c>
      <c r="BR60" s="20">
        <f t="shared" si="53"/>
        <v>73</v>
      </c>
      <c r="BS60" s="20">
        <f t="shared" si="54"/>
        <v>30</v>
      </c>
      <c r="BT60" s="20">
        <v>1</v>
      </c>
    </row>
    <row r="61" spans="58:79">
      <c r="BF61" s="20">
        <v>6</v>
      </c>
      <c r="BG61" s="20">
        <v>0</v>
      </c>
      <c r="BH61" s="20">
        <v>1</v>
      </c>
      <c r="BI61" s="20">
        <v>6</v>
      </c>
      <c r="BJ61" s="20">
        <v>1</v>
      </c>
      <c r="BK61" s="20">
        <v>0</v>
      </c>
      <c r="BM61" s="20">
        <v>5</v>
      </c>
      <c r="BN61" s="20">
        <f t="shared" si="55"/>
        <v>2.44</v>
      </c>
      <c r="BP61" s="20" t="s">
        <v>1481</v>
      </c>
      <c r="BQ61" s="138">
        <f t="shared" si="52"/>
        <v>135</v>
      </c>
      <c r="BR61" s="20">
        <f t="shared" si="53"/>
        <v>109</v>
      </c>
      <c r="BS61" s="20">
        <f t="shared" si="54"/>
        <v>35</v>
      </c>
      <c r="BT61" s="20">
        <v>1</v>
      </c>
    </row>
    <row r="62" spans="58:79">
      <c r="BF62" s="20">
        <v>7</v>
      </c>
      <c r="BG62" s="20">
        <v>0</v>
      </c>
      <c r="BH62" s="20">
        <v>1</v>
      </c>
      <c r="BI62" s="20">
        <v>7</v>
      </c>
      <c r="BJ62" s="20">
        <v>1</v>
      </c>
      <c r="BK62" s="20">
        <v>0</v>
      </c>
      <c r="BM62" s="20">
        <v>6</v>
      </c>
      <c r="BN62" s="20">
        <f t="shared" si="55"/>
        <v>2.3199999999999998</v>
      </c>
    </row>
    <row r="63" spans="58:79">
      <c r="BF63" s="20">
        <v>8</v>
      </c>
      <c r="BG63" s="20">
        <v>0</v>
      </c>
      <c r="BH63" s="20">
        <v>1</v>
      </c>
      <c r="BI63" s="20">
        <v>8</v>
      </c>
      <c r="BJ63" s="20">
        <v>1</v>
      </c>
      <c r="BK63" s="20">
        <v>0</v>
      </c>
      <c r="BM63" s="20">
        <v>7</v>
      </c>
      <c r="BN63" s="20">
        <f t="shared" si="55"/>
        <v>2.2000000000000002</v>
      </c>
      <c r="BP63" s="21" t="s">
        <v>1482</v>
      </c>
    </row>
    <row r="64" spans="58:79">
      <c r="BF64" s="20">
        <v>9</v>
      </c>
      <c r="BG64" s="20">
        <v>0</v>
      </c>
      <c r="BH64" s="20">
        <v>1</v>
      </c>
      <c r="BI64" s="20">
        <v>9</v>
      </c>
      <c r="BJ64" s="20">
        <v>1</v>
      </c>
      <c r="BK64" s="20">
        <v>0</v>
      </c>
      <c r="BM64" s="20">
        <v>8</v>
      </c>
      <c r="BN64" s="20">
        <f t="shared" si="55"/>
        <v>2.09</v>
      </c>
      <c r="BP64" s="20" t="s">
        <v>1483</v>
      </c>
      <c r="BR64" s="20">
        <f ca="1">INT(RAND()*1000)</f>
        <v>857</v>
      </c>
    </row>
    <row r="65" spans="58:74">
      <c r="BF65" s="20">
        <v>10</v>
      </c>
      <c r="BG65" s="20">
        <v>0</v>
      </c>
      <c r="BH65" s="20">
        <v>1</v>
      </c>
      <c r="BI65" s="20">
        <v>10</v>
      </c>
      <c r="BJ65" s="20">
        <v>1</v>
      </c>
      <c r="BK65" s="20">
        <v>0</v>
      </c>
      <c r="BM65" s="20">
        <v>9</v>
      </c>
      <c r="BN65" s="20">
        <f t="shared" si="55"/>
        <v>1.99</v>
      </c>
      <c r="BP65" s="20" t="s">
        <v>1484</v>
      </c>
    </row>
    <row r="66" spans="58:74">
      <c r="BI66" s="22"/>
      <c r="BM66" s="20">
        <v>10</v>
      </c>
      <c r="BN66" s="20">
        <f t="shared" si="55"/>
        <v>1.89</v>
      </c>
    </row>
    <row r="67" spans="58:74">
      <c r="BI67" s="22"/>
      <c r="BM67" s="20">
        <v>11</v>
      </c>
      <c r="BN67" s="20">
        <f t="shared" si="55"/>
        <v>1.79</v>
      </c>
      <c r="BP67" s="21" t="s">
        <v>1485</v>
      </c>
      <c r="BV67" s="21" t="s">
        <v>1486</v>
      </c>
    </row>
    <row r="68" spans="58:74">
      <c r="BM68" s="20">
        <v>12</v>
      </c>
      <c r="BN68" s="20">
        <f t="shared" si="55"/>
        <v>1.7</v>
      </c>
    </row>
    <row r="69" spans="58:74">
      <c r="BI69" s="22"/>
      <c r="BM69" s="20">
        <v>13</v>
      </c>
      <c r="BN69" s="20">
        <f t="shared" si="55"/>
        <v>1.62</v>
      </c>
      <c r="BP69" s="20" t="s">
        <v>1487</v>
      </c>
    </row>
    <row r="70" spans="58:74">
      <c r="BI70" s="22"/>
      <c r="BM70" s="20">
        <v>14</v>
      </c>
      <c r="BN70" s="20">
        <f t="shared" si="55"/>
        <v>1.54</v>
      </c>
      <c r="BP70" s="20" t="s">
        <v>1488</v>
      </c>
    </row>
    <row r="71" spans="58:74">
      <c r="BM71" s="20">
        <v>15</v>
      </c>
      <c r="BN71" s="20">
        <f t="shared" si="55"/>
        <v>1.46</v>
      </c>
    </row>
    <row r="72" spans="58:74">
      <c r="BI72" s="22"/>
      <c r="BQ72" s="22"/>
    </row>
    <row r="73" spans="58:74">
      <c r="BI73" s="22"/>
      <c r="BQ73" s="22"/>
    </row>
    <row r="83" spans="58:58">
      <c r="BF83" s="21"/>
    </row>
    <row r="105" spans="3:26">
      <c r="C105" s="123"/>
    </row>
    <row r="107" spans="3:26">
      <c r="D107" s="112"/>
      <c r="E107" s="112"/>
      <c r="F107" s="112"/>
      <c r="G107" s="123"/>
      <c r="H107" s="112"/>
      <c r="I107" s="112"/>
      <c r="J107" s="112"/>
      <c r="K107" s="123"/>
      <c r="L107" s="112"/>
      <c r="M107" s="112"/>
      <c r="N107" s="112"/>
      <c r="O107" s="123"/>
      <c r="P107" s="112"/>
      <c r="Q107" s="112"/>
      <c r="R107" s="112"/>
      <c r="S107" s="123"/>
      <c r="T107" s="112"/>
      <c r="U107" s="112"/>
      <c r="V107" s="112"/>
      <c r="W107" s="123"/>
      <c r="X107" s="112"/>
      <c r="Y107" s="112"/>
      <c r="Z107" s="112"/>
    </row>
    <row r="108" spans="3:26">
      <c r="C108" s="127"/>
      <c r="D108" s="110"/>
      <c r="E108" s="110"/>
      <c r="F108" s="110"/>
      <c r="G108" s="127"/>
      <c r="H108" s="110"/>
      <c r="I108" s="110"/>
      <c r="J108" s="110"/>
      <c r="K108" s="127"/>
      <c r="L108" s="110"/>
      <c r="M108" s="110"/>
      <c r="N108" s="110"/>
      <c r="O108" s="127"/>
      <c r="Q108" s="110"/>
      <c r="R108" s="110"/>
      <c r="T108" s="110"/>
      <c r="W108" s="127"/>
      <c r="Y108" s="110"/>
      <c r="Z108" s="110"/>
    </row>
    <row r="124" spans="2:2">
      <c r="B124" s="24"/>
    </row>
    <row r="125" spans="2:2">
      <c r="B125" s="24"/>
    </row>
    <row r="126" spans="2:2">
      <c r="B126" s="24"/>
    </row>
    <row r="127" spans="2:2">
      <c r="B127" s="24"/>
    </row>
    <row r="128" spans="2:2">
      <c r="B128" s="24"/>
    </row>
    <row r="129" spans="2:2">
      <c r="B129" s="24"/>
    </row>
    <row r="130" spans="2:2">
      <c r="B130" s="24"/>
    </row>
    <row r="131" spans="2:2">
      <c r="B131" s="24"/>
    </row>
    <row r="132" spans="2:2">
      <c r="B132" s="24"/>
    </row>
    <row r="133" spans="2:2">
      <c r="B133" s="24"/>
    </row>
    <row r="134" spans="2:2">
      <c r="B134" s="24"/>
    </row>
    <row r="135" spans="2:2">
      <c r="B135" s="24"/>
    </row>
    <row r="136" spans="2:2">
      <c r="B136" s="24"/>
    </row>
    <row r="137" spans="2:2">
      <c r="B137" s="24"/>
    </row>
    <row r="138" spans="2:2">
      <c r="B138" s="24"/>
    </row>
    <row r="139" spans="2:2">
      <c r="B139" s="24"/>
    </row>
    <row r="140" spans="2:2">
      <c r="B140" s="24"/>
    </row>
    <row r="141" spans="2:2">
      <c r="B141" s="24"/>
    </row>
    <row r="142" spans="2:2">
      <c r="B142" s="24"/>
    </row>
    <row r="143" spans="2:2">
      <c r="B143" s="24"/>
    </row>
    <row r="144" spans="2:2">
      <c r="B144" s="24"/>
    </row>
    <row r="145" spans="2:2">
      <c r="B145" s="24"/>
    </row>
    <row r="146" spans="2:2">
      <c r="B146" s="24"/>
    </row>
    <row r="147" spans="2:2">
      <c r="B147" s="24"/>
    </row>
    <row r="148" spans="2:2">
      <c r="B148" s="24"/>
    </row>
    <row r="149" spans="2:2">
      <c r="B149" s="24"/>
    </row>
    <row r="150" spans="2:2">
      <c r="B150" s="24"/>
    </row>
    <row r="151" spans="2:2">
      <c r="B151" s="24"/>
    </row>
    <row r="152" spans="2:2">
      <c r="B152" s="24"/>
    </row>
    <row r="153" spans="2:2">
      <c r="B153" s="24"/>
    </row>
    <row r="154" spans="2:2">
      <c r="B154" s="24"/>
    </row>
    <row r="155" spans="2:2">
      <c r="B155" s="24"/>
    </row>
    <row r="156" spans="2:2">
      <c r="B156" s="24"/>
    </row>
    <row r="157" spans="2:2">
      <c r="B157" s="24"/>
    </row>
    <row r="158" spans="2:2">
      <c r="B158" s="24"/>
    </row>
    <row r="159" spans="2:2">
      <c r="B159" s="24"/>
    </row>
    <row r="160" spans="2:2">
      <c r="B160" s="24"/>
    </row>
    <row r="161" spans="2:2">
      <c r="B161" s="24"/>
    </row>
    <row r="162" spans="2:2">
      <c r="B162" s="24"/>
    </row>
    <row r="163" spans="2:2">
      <c r="B163" s="24"/>
    </row>
    <row r="164" spans="2:2">
      <c r="B164" s="24"/>
    </row>
    <row r="165" spans="2:2">
      <c r="B165" s="24"/>
    </row>
    <row r="166" spans="2:2">
      <c r="B166" s="24"/>
    </row>
    <row r="167" spans="2:2">
      <c r="B167" s="24"/>
    </row>
    <row r="168" spans="2:2">
      <c r="B168" s="24"/>
    </row>
    <row r="169" spans="2:2">
      <c r="B169" s="24"/>
    </row>
    <row r="170" spans="2:2">
      <c r="B170" s="24"/>
    </row>
    <row r="171" spans="2:2">
      <c r="B171" s="24"/>
    </row>
    <row r="172" spans="2:2">
      <c r="B172" s="24"/>
    </row>
    <row r="173" spans="2:2">
      <c r="B173" s="24"/>
    </row>
    <row r="174" spans="2:2">
      <c r="B174" s="24"/>
    </row>
    <row r="175" spans="2:2">
      <c r="B175" s="24"/>
    </row>
    <row r="176" spans="2:2">
      <c r="B176" s="24"/>
    </row>
    <row r="177" spans="2:2">
      <c r="B177" s="24"/>
    </row>
    <row r="178" spans="2:2">
      <c r="B178" s="24"/>
    </row>
    <row r="179" spans="2:2">
      <c r="B179" s="24"/>
    </row>
    <row r="180" spans="2:2">
      <c r="B180" s="24"/>
    </row>
    <row r="181" spans="2:2">
      <c r="B181" s="24"/>
    </row>
    <row r="182" spans="2:2">
      <c r="B182" s="24"/>
    </row>
    <row r="183" spans="2:2">
      <c r="B183" s="24"/>
    </row>
    <row r="184" spans="2:2">
      <c r="B184" s="24"/>
    </row>
    <row r="185" spans="2:2">
      <c r="B185" s="24"/>
    </row>
    <row r="186" spans="2:2">
      <c r="B186" s="24"/>
    </row>
    <row r="187" spans="2:2">
      <c r="B187" s="24"/>
    </row>
    <row r="188" spans="2:2">
      <c r="B188" s="24"/>
    </row>
    <row r="189" spans="2:2">
      <c r="B189" s="24"/>
    </row>
    <row r="190" spans="2:2">
      <c r="B190" s="24"/>
    </row>
    <row r="191" spans="2:2">
      <c r="B191" s="24"/>
    </row>
    <row r="192" spans="2:2">
      <c r="B192" s="24"/>
    </row>
    <row r="193" spans="2:2">
      <c r="B193" s="24"/>
    </row>
    <row r="194" spans="2:2">
      <c r="B194" s="24"/>
    </row>
    <row r="195" spans="2:2">
      <c r="B195" s="24"/>
    </row>
    <row r="196" spans="2:2">
      <c r="B196" s="24"/>
    </row>
    <row r="197" spans="2:2">
      <c r="B197" s="24"/>
    </row>
    <row r="198" spans="2:2">
      <c r="B198" s="24"/>
    </row>
    <row r="199" spans="2:2">
      <c r="B199" s="24"/>
    </row>
    <row r="200" spans="2:2">
      <c r="B200" s="24"/>
    </row>
    <row r="201" spans="2:2">
      <c r="B201" s="24"/>
    </row>
    <row r="202" spans="2:2">
      <c r="B202" s="24"/>
    </row>
    <row r="203" spans="2:2">
      <c r="B203" s="24"/>
    </row>
    <row r="204" spans="2:2">
      <c r="B204" s="24"/>
    </row>
    <row r="205" spans="2:2">
      <c r="B205" s="24"/>
    </row>
    <row r="206" spans="2:2">
      <c r="B206" s="24"/>
    </row>
    <row r="207" spans="2:2">
      <c r="B207" s="24"/>
    </row>
    <row r="208" spans="2:2">
      <c r="B208" s="24"/>
    </row>
    <row r="209" spans="2:2">
      <c r="B209" s="24"/>
    </row>
    <row r="210" spans="2:2">
      <c r="B210" s="24"/>
    </row>
    <row r="211" spans="2:2">
      <c r="B211" s="24"/>
    </row>
    <row r="212" spans="2:2">
      <c r="B212" s="24"/>
    </row>
    <row r="213" spans="2:2">
      <c r="B213" s="24"/>
    </row>
    <row r="214" spans="2:2">
      <c r="B214" s="24"/>
    </row>
    <row r="215" spans="2:2">
      <c r="B215" s="24"/>
    </row>
    <row r="216" spans="2:2">
      <c r="B216" s="24"/>
    </row>
    <row r="217" spans="2:2">
      <c r="B217" s="24"/>
    </row>
    <row r="218" spans="2:2">
      <c r="B218" s="24"/>
    </row>
    <row r="219" spans="2:2">
      <c r="B219" s="24"/>
    </row>
    <row r="220" spans="2:2">
      <c r="B220" s="24"/>
    </row>
    <row r="221" spans="2:2">
      <c r="B221" s="24"/>
    </row>
    <row r="222" spans="2:2">
      <c r="B222" s="24"/>
    </row>
    <row r="223" spans="2:2">
      <c r="B223" s="24"/>
    </row>
    <row r="224" spans="2:2">
      <c r="B224" s="24"/>
    </row>
    <row r="225" spans="2:2">
      <c r="B225" s="24"/>
    </row>
    <row r="226" spans="2:2">
      <c r="B226" s="24"/>
    </row>
    <row r="227" spans="2:2">
      <c r="B227" s="24"/>
    </row>
    <row r="228" spans="2:2">
      <c r="B228" s="24"/>
    </row>
    <row r="229" spans="2:2">
      <c r="B229" s="24"/>
    </row>
    <row r="230" spans="2:2">
      <c r="B230" s="24"/>
    </row>
    <row r="231" spans="2:2">
      <c r="B231" s="24"/>
    </row>
    <row r="232" spans="2:2">
      <c r="B232" s="24"/>
    </row>
    <row r="233" spans="2:2">
      <c r="B233" s="24"/>
    </row>
    <row r="234" spans="2:2">
      <c r="B234" s="24"/>
    </row>
    <row r="235" spans="2:2">
      <c r="B235" s="24"/>
    </row>
    <row r="236" spans="2:2">
      <c r="B236" s="24"/>
    </row>
    <row r="237" spans="2:2">
      <c r="B237" s="24"/>
    </row>
    <row r="238" spans="2:2">
      <c r="B238" s="24"/>
    </row>
    <row r="239" spans="2:2">
      <c r="B239" s="24"/>
    </row>
    <row r="240" spans="2:2">
      <c r="B240" s="24"/>
    </row>
    <row r="241" spans="2:2">
      <c r="B241" s="24"/>
    </row>
    <row r="242" spans="2:2">
      <c r="B242" s="24"/>
    </row>
    <row r="243" spans="2:2">
      <c r="B243" s="24"/>
    </row>
    <row r="244" spans="2:2">
      <c r="B244" s="24"/>
    </row>
    <row r="245" spans="2:2">
      <c r="B245" s="24"/>
    </row>
    <row r="246" spans="2:2">
      <c r="B246" s="24"/>
    </row>
    <row r="247" spans="2:2">
      <c r="B247" s="24"/>
    </row>
    <row r="248" spans="2:2">
      <c r="B248" s="24"/>
    </row>
    <row r="249" spans="2:2">
      <c r="B249" s="24"/>
    </row>
    <row r="250" spans="2:2">
      <c r="B250" s="24"/>
    </row>
    <row r="251" spans="2:2">
      <c r="B251" s="24"/>
    </row>
    <row r="252" spans="2:2">
      <c r="B252" s="24"/>
    </row>
    <row r="253" spans="2:2">
      <c r="B253" s="24"/>
    </row>
    <row r="254" spans="2:2">
      <c r="B254" s="24"/>
    </row>
    <row r="255" spans="2:2">
      <c r="B255" s="24"/>
    </row>
    <row r="256" spans="2:2">
      <c r="B256" s="24"/>
    </row>
    <row r="257" spans="2:2">
      <c r="B257" s="24"/>
    </row>
    <row r="258" spans="2:2">
      <c r="B258" s="24"/>
    </row>
    <row r="259" spans="2:2">
      <c r="B259" s="24"/>
    </row>
    <row r="260" spans="2:2">
      <c r="B260" s="24"/>
    </row>
    <row r="261" spans="2:2">
      <c r="B261" s="24"/>
    </row>
    <row r="262" spans="2:2">
      <c r="B262" s="24"/>
    </row>
    <row r="263" spans="2:2">
      <c r="B263" s="24"/>
    </row>
    <row r="264" spans="2:2">
      <c r="B264" s="24"/>
    </row>
    <row r="265" spans="2:2">
      <c r="B265" s="24"/>
    </row>
    <row r="266" spans="2:2">
      <c r="B266" s="24"/>
    </row>
    <row r="267" spans="2:2">
      <c r="B267" s="24"/>
    </row>
    <row r="268" spans="2:2">
      <c r="B268" s="24"/>
    </row>
    <row r="269" spans="2:2">
      <c r="B269" s="24"/>
    </row>
    <row r="270" spans="2:2">
      <c r="B270" s="24"/>
    </row>
    <row r="271" spans="2:2">
      <c r="B271" s="24"/>
    </row>
    <row r="272" spans="2:2">
      <c r="B272" s="24"/>
    </row>
    <row r="273" spans="2:2">
      <c r="B273" s="24"/>
    </row>
    <row r="274" spans="2:2">
      <c r="B274" s="24"/>
    </row>
    <row r="275" spans="2:2">
      <c r="B275" s="24"/>
    </row>
    <row r="276" spans="2:2">
      <c r="B276" s="24"/>
    </row>
    <row r="277" spans="2:2">
      <c r="B277" s="24"/>
    </row>
    <row r="278" spans="2:2">
      <c r="B278" s="24"/>
    </row>
    <row r="279" spans="2:2">
      <c r="B279" s="24"/>
    </row>
    <row r="280" spans="2:2">
      <c r="B280" s="24"/>
    </row>
    <row r="281" spans="2:2">
      <c r="B281" s="24"/>
    </row>
    <row r="282" spans="2:2">
      <c r="B282" s="24"/>
    </row>
    <row r="283" spans="2:2">
      <c r="B283" s="24"/>
    </row>
    <row r="284" spans="2:2">
      <c r="B284" s="24"/>
    </row>
    <row r="285" spans="2:2">
      <c r="B285" s="24"/>
    </row>
    <row r="286" spans="2:2">
      <c r="B286" s="24"/>
    </row>
    <row r="287" spans="2:2">
      <c r="B287" s="24"/>
    </row>
    <row r="288" spans="2:2">
      <c r="B288" s="24"/>
    </row>
    <row r="289" spans="2:2">
      <c r="B289" s="24"/>
    </row>
    <row r="290" spans="2:2">
      <c r="B290" s="24"/>
    </row>
    <row r="291" spans="2:2">
      <c r="B291" s="24"/>
    </row>
    <row r="292" spans="2:2">
      <c r="B292" s="24"/>
    </row>
    <row r="293" spans="2:2">
      <c r="B293" s="24"/>
    </row>
    <row r="294" spans="2:2">
      <c r="B294" s="24"/>
    </row>
    <row r="295" spans="2:2">
      <c r="B295" s="24"/>
    </row>
    <row r="296" spans="2:2">
      <c r="B296" s="24"/>
    </row>
    <row r="297" spans="2:2">
      <c r="B297" s="24"/>
    </row>
    <row r="298" spans="2:2">
      <c r="B298" s="24"/>
    </row>
    <row r="299" spans="2:2">
      <c r="B299" s="24"/>
    </row>
    <row r="300" spans="2:2">
      <c r="B300" s="24"/>
    </row>
    <row r="301" spans="2:2">
      <c r="B301" s="24"/>
    </row>
    <row r="302" spans="2:2">
      <c r="B302" s="24"/>
    </row>
    <row r="303" spans="2:2">
      <c r="B303" s="24"/>
    </row>
    <row r="304" spans="2:2">
      <c r="B304" s="24"/>
    </row>
    <row r="305" spans="2:2">
      <c r="B305" s="24"/>
    </row>
    <row r="306" spans="2:2">
      <c r="B306" s="24"/>
    </row>
    <row r="307" spans="2:2">
      <c r="B307" s="24"/>
    </row>
    <row r="308" spans="2:2">
      <c r="B308" s="24"/>
    </row>
    <row r="309" spans="2:2">
      <c r="B309" s="24"/>
    </row>
    <row r="310" spans="2:2">
      <c r="B310" s="24"/>
    </row>
    <row r="311" spans="2:2">
      <c r="B311" s="24"/>
    </row>
    <row r="312" spans="2:2">
      <c r="B312" s="24"/>
    </row>
    <row r="313" spans="2:2">
      <c r="B313" s="24"/>
    </row>
    <row r="314" spans="2:2">
      <c r="B314" s="24"/>
    </row>
    <row r="315" spans="2:2">
      <c r="B315" s="24"/>
    </row>
    <row r="316" spans="2:2">
      <c r="B316" s="24"/>
    </row>
    <row r="317" spans="2:2">
      <c r="B317" s="24"/>
    </row>
    <row r="318" spans="2:2">
      <c r="B318" s="24"/>
    </row>
    <row r="319" spans="2:2">
      <c r="B319" s="24"/>
    </row>
    <row r="320" spans="2:2">
      <c r="B320" s="24"/>
    </row>
    <row r="321" spans="2:2">
      <c r="B321" s="24"/>
    </row>
    <row r="322" spans="2:2">
      <c r="B322" s="24"/>
    </row>
    <row r="323" spans="2:2">
      <c r="B323" s="24"/>
    </row>
    <row r="324" spans="2:2">
      <c r="B324" s="24"/>
    </row>
    <row r="325" spans="2:2">
      <c r="B325" s="24"/>
    </row>
    <row r="326" spans="2:2">
      <c r="B326" s="24"/>
    </row>
    <row r="327" spans="2:2">
      <c r="B327" s="24"/>
    </row>
    <row r="328" spans="2:2">
      <c r="B328" s="24"/>
    </row>
    <row r="329" spans="2:2">
      <c r="B329" s="24"/>
    </row>
    <row r="330" spans="2:2">
      <c r="B330" s="24"/>
    </row>
    <row r="331" spans="2:2">
      <c r="B331" s="24"/>
    </row>
    <row r="332" spans="2:2">
      <c r="B332" s="24"/>
    </row>
    <row r="333" spans="2:2">
      <c r="B333" s="24"/>
    </row>
    <row r="334" spans="2:2">
      <c r="B334" s="24"/>
    </row>
    <row r="335" spans="2:2">
      <c r="B335" s="24"/>
    </row>
    <row r="336" spans="2:2">
      <c r="B336" s="24"/>
    </row>
    <row r="337" spans="2:2">
      <c r="B337" s="24"/>
    </row>
    <row r="338" spans="2:2">
      <c r="B338" s="24"/>
    </row>
    <row r="339" spans="2:2">
      <c r="B339" s="24"/>
    </row>
    <row r="340" spans="2:2">
      <c r="B340" s="24"/>
    </row>
    <row r="341" spans="2:2">
      <c r="B341" s="24"/>
    </row>
    <row r="342" spans="2:2">
      <c r="B342" s="24"/>
    </row>
    <row r="343" spans="2:2">
      <c r="B343" s="24"/>
    </row>
    <row r="344" spans="2:2">
      <c r="B344" s="24"/>
    </row>
    <row r="345" spans="2:2">
      <c r="B345" s="24"/>
    </row>
    <row r="346" spans="2:2">
      <c r="B346" s="24"/>
    </row>
    <row r="347" spans="2:2">
      <c r="B347" s="24"/>
    </row>
    <row r="348" spans="2:2">
      <c r="B348" s="24"/>
    </row>
    <row r="349" spans="2:2">
      <c r="B349" s="24"/>
    </row>
    <row r="350" spans="2:2">
      <c r="B350" s="24"/>
    </row>
    <row r="351" spans="2:2">
      <c r="B351" s="24"/>
    </row>
    <row r="352" spans="2:2">
      <c r="B352" s="24"/>
    </row>
    <row r="353" spans="2:2">
      <c r="B353" s="24"/>
    </row>
    <row r="354" spans="2:2">
      <c r="B354" s="24"/>
    </row>
    <row r="355" spans="2:2">
      <c r="B355" s="24"/>
    </row>
    <row r="356" spans="2:2">
      <c r="B356" s="24"/>
    </row>
    <row r="357" spans="2:2">
      <c r="B357" s="24"/>
    </row>
    <row r="358" spans="2:2">
      <c r="B358" s="24"/>
    </row>
    <row r="359" spans="2:2">
      <c r="B359" s="24"/>
    </row>
    <row r="360" spans="2:2">
      <c r="B360" s="24"/>
    </row>
    <row r="361" spans="2:2">
      <c r="B361" s="24"/>
    </row>
    <row r="362" spans="2:2">
      <c r="B362" s="24"/>
    </row>
    <row r="363" spans="2:2">
      <c r="B363" s="24"/>
    </row>
    <row r="364" spans="2:2">
      <c r="B364" s="24"/>
    </row>
    <row r="365" spans="2:2">
      <c r="B365" s="24"/>
    </row>
    <row r="366" spans="2:2">
      <c r="B366" s="24"/>
    </row>
    <row r="367" spans="2:2">
      <c r="B367" s="24"/>
    </row>
    <row r="368" spans="2:2">
      <c r="B368" s="24"/>
    </row>
    <row r="369" spans="2:2">
      <c r="B369" s="24"/>
    </row>
    <row r="370" spans="2:2">
      <c r="B370" s="24"/>
    </row>
    <row r="371" spans="2:2">
      <c r="B371" s="24"/>
    </row>
    <row r="372" spans="2:2">
      <c r="B372" s="24"/>
    </row>
    <row r="373" spans="2:2">
      <c r="B373" s="24"/>
    </row>
    <row r="374" spans="2:2">
      <c r="B374" s="24"/>
    </row>
    <row r="375" spans="2:2">
      <c r="B375" s="24"/>
    </row>
    <row r="376" spans="2:2">
      <c r="B376" s="24"/>
    </row>
    <row r="377" spans="2:2">
      <c r="B377" s="24"/>
    </row>
    <row r="378" spans="2:2">
      <c r="B378" s="24"/>
    </row>
    <row r="379" spans="2:2">
      <c r="B379" s="24"/>
    </row>
    <row r="380" spans="2:2">
      <c r="B380" s="24"/>
    </row>
    <row r="381" spans="2:2">
      <c r="B381" s="24"/>
    </row>
    <row r="382" spans="2:2">
      <c r="B382" s="24"/>
    </row>
    <row r="383" spans="2:2">
      <c r="B383" s="24"/>
    </row>
    <row r="384" spans="2:2">
      <c r="B384" s="24"/>
    </row>
    <row r="385" spans="2:2">
      <c r="B385" s="24"/>
    </row>
    <row r="386" spans="2:2">
      <c r="B386" s="24"/>
    </row>
    <row r="387" spans="2:2">
      <c r="B387" s="24"/>
    </row>
    <row r="388" spans="2:2">
      <c r="B388" s="24"/>
    </row>
    <row r="389" spans="2:2">
      <c r="B389" s="24"/>
    </row>
    <row r="390" spans="2:2">
      <c r="B390" s="24"/>
    </row>
    <row r="391" spans="2:2">
      <c r="B391" s="24"/>
    </row>
    <row r="392" spans="2:2">
      <c r="B392" s="24"/>
    </row>
    <row r="393" spans="2:2">
      <c r="B393" s="24"/>
    </row>
    <row r="394" spans="2:2">
      <c r="B394" s="24"/>
    </row>
    <row r="395" spans="2:2">
      <c r="B395" s="24"/>
    </row>
    <row r="396" spans="2:2">
      <c r="B396" s="24"/>
    </row>
    <row r="397" spans="2:2">
      <c r="B397" s="24"/>
    </row>
    <row r="398" spans="2:2">
      <c r="B398" s="24"/>
    </row>
    <row r="399" spans="2:2">
      <c r="B399" s="24"/>
    </row>
    <row r="400" spans="2:2">
      <c r="B400" s="24"/>
    </row>
    <row r="401" spans="2:2">
      <c r="B401" s="24"/>
    </row>
    <row r="402" spans="2:2">
      <c r="B402" s="24"/>
    </row>
    <row r="403" spans="2:2">
      <c r="B403" s="24"/>
    </row>
    <row r="404" spans="2:2">
      <c r="B404" s="24"/>
    </row>
    <row r="405" spans="2:2">
      <c r="B405" s="24"/>
    </row>
    <row r="406" spans="2:2">
      <c r="B406" s="24"/>
    </row>
    <row r="407" spans="2:2">
      <c r="B407" s="24"/>
    </row>
    <row r="408" spans="2:2">
      <c r="B408" s="24"/>
    </row>
    <row r="409" spans="2:2">
      <c r="B409" s="24"/>
    </row>
    <row r="410" spans="2:2">
      <c r="B410" s="24"/>
    </row>
    <row r="411" spans="2:2">
      <c r="B411" s="24"/>
    </row>
    <row r="412" spans="2:2">
      <c r="B412" s="24"/>
    </row>
    <row r="413" spans="2:2">
      <c r="B413" s="24"/>
    </row>
    <row r="414" spans="2:2">
      <c r="B414" s="24"/>
    </row>
    <row r="415" spans="2:2">
      <c r="B415" s="24"/>
    </row>
    <row r="416" spans="2:2">
      <c r="B416" s="24"/>
    </row>
    <row r="417" spans="2:2">
      <c r="B417" s="24"/>
    </row>
    <row r="418" spans="2:2">
      <c r="B418" s="24"/>
    </row>
    <row r="419" spans="2:2">
      <c r="B419" s="24"/>
    </row>
    <row r="420" spans="2:2">
      <c r="B420" s="24"/>
    </row>
    <row r="421" spans="2:2">
      <c r="B421" s="24"/>
    </row>
    <row r="422" spans="2:2">
      <c r="B422" s="24"/>
    </row>
    <row r="423" spans="2:2">
      <c r="B423" s="24"/>
    </row>
    <row r="424" spans="2:2">
      <c r="B424" s="24"/>
    </row>
    <row r="425" spans="2:2">
      <c r="B425" s="24"/>
    </row>
    <row r="426" spans="2:2">
      <c r="B426" s="24"/>
    </row>
    <row r="427" spans="2:2">
      <c r="B427" s="24"/>
    </row>
    <row r="428" spans="2:2">
      <c r="B428" s="24"/>
    </row>
    <row r="429" spans="2:2">
      <c r="B429" s="24"/>
    </row>
    <row r="430" spans="2:2">
      <c r="B430" s="24"/>
    </row>
    <row r="431" spans="2:2">
      <c r="B431" s="24"/>
    </row>
    <row r="432" spans="2:2">
      <c r="B432" s="24"/>
    </row>
    <row r="433" spans="2:2">
      <c r="B433" s="24"/>
    </row>
    <row r="434" spans="2:2">
      <c r="B434" s="24"/>
    </row>
    <row r="435" spans="2:2">
      <c r="B435" s="24"/>
    </row>
    <row r="436" spans="2:2">
      <c r="B436" s="24"/>
    </row>
    <row r="437" spans="2:2">
      <c r="B437" s="24"/>
    </row>
    <row r="438" spans="2:2">
      <c r="B438" s="24"/>
    </row>
    <row r="439" spans="2:2">
      <c r="B439" s="24"/>
    </row>
    <row r="440" spans="2:2">
      <c r="B440" s="24"/>
    </row>
    <row r="441" spans="2:2">
      <c r="B441" s="24"/>
    </row>
    <row r="442" spans="2:2">
      <c r="B442" s="24"/>
    </row>
    <row r="443" spans="2:2">
      <c r="B443" s="24"/>
    </row>
    <row r="444" spans="2:2">
      <c r="B444" s="24"/>
    </row>
    <row r="445" spans="2:2">
      <c r="B445" s="24"/>
    </row>
    <row r="446" spans="2:2">
      <c r="B446" s="24"/>
    </row>
    <row r="447" spans="2:2">
      <c r="B447" s="24"/>
    </row>
    <row r="448" spans="2:2">
      <c r="B448" s="24"/>
    </row>
    <row r="449" spans="2:2">
      <c r="B449" s="24"/>
    </row>
    <row r="450" spans="2:2">
      <c r="B450" s="24"/>
    </row>
    <row r="451" spans="2:2">
      <c r="B451" s="24"/>
    </row>
    <row r="452" spans="2:2">
      <c r="B452" s="24"/>
    </row>
    <row r="453" spans="2:2">
      <c r="B453" s="24"/>
    </row>
    <row r="454" spans="2:2">
      <c r="B454" s="24"/>
    </row>
    <row r="455" spans="2:2">
      <c r="B455" s="24"/>
    </row>
    <row r="456" spans="2:2">
      <c r="B456" s="24"/>
    </row>
    <row r="457" spans="2:2">
      <c r="B457" s="24"/>
    </row>
    <row r="458" spans="2:2">
      <c r="B458" s="24"/>
    </row>
    <row r="459" spans="2:2">
      <c r="B459" s="24"/>
    </row>
    <row r="460" spans="2:2">
      <c r="B460" s="24"/>
    </row>
    <row r="461" spans="2:2">
      <c r="B461" s="24"/>
    </row>
    <row r="462" spans="2:2">
      <c r="B462" s="24"/>
    </row>
    <row r="463" spans="2:2">
      <c r="B463" s="24"/>
    </row>
    <row r="464" spans="2:2">
      <c r="B464" s="24"/>
    </row>
    <row r="465" spans="2:2">
      <c r="B465" s="24"/>
    </row>
    <row r="466" spans="2:2">
      <c r="B466" s="24"/>
    </row>
    <row r="467" spans="2:2">
      <c r="B467" s="24"/>
    </row>
    <row r="468" spans="2:2">
      <c r="B468" s="24"/>
    </row>
    <row r="469" spans="2:2">
      <c r="B469" s="24"/>
    </row>
    <row r="470" spans="2:2">
      <c r="B470" s="24"/>
    </row>
    <row r="471" spans="2:2">
      <c r="B471" s="24"/>
    </row>
    <row r="472" spans="2:2">
      <c r="B472" s="24"/>
    </row>
    <row r="473" spans="2:2">
      <c r="B473" s="24"/>
    </row>
    <row r="474" spans="2:2">
      <c r="B474" s="24"/>
    </row>
    <row r="475" spans="2:2">
      <c r="B475" s="24"/>
    </row>
    <row r="476" spans="2:2">
      <c r="B476" s="24"/>
    </row>
    <row r="477" spans="2:2">
      <c r="B477" s="24"/>
    </row>
    <row r="478" spans="2:2">
      <c r="B478" s="24"/>
    </row>
    <row r="479" spans="2:2">
      <c r="B479" s="24"/>
    </row>
    <row r="480" spans="2:2">
      <c r="B480" s="24"/>
    </row>
    <row r="481" spans="2:2">
      <c r="B481" s="24"/>
    </row>
    <row r="482" spans="2:2">
      <c r="B482" s="24"/>
    </row>
    <row r="483" spans="2:2">
      <c r="B483" s="24"/>
    </row>
  </sheetData>
  <mergeCells count="13">
    <mergeCell ref="BR31:BS31"/>
    <mergeCell ref="C6:F6"/>
    <mergeCell ref="G6:J6"/>
    <mergeCell ref="K6:N6"/>
    <mergeCell ref="BJ31:BK31"/>
    <mergeCell ref="BN31:BO31"/>
    <mergeCell ref="BF31:BG31"/>
    <mergeCell ref="AI6:AL6"/>
    <mergeCell ref="O6:R6"/>
    <mergeCell ref="S6:V6"/>
    <mergeCell ref="W6:Z6"/>
    <mergeCell ref="AA6:AD6"/>
    <mergeCell ref="AE6:AH6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4:X938"/>
  <sheetViews>
    <sheetView workbookViewId="0">
      <selection activeCell="B27" sqref="B27"/>
    </sheetView>
  </sheetViews>
  <sheetFormatPr defaultRowHeight="11.25"/>
  <cols>
    <col min="1" max="16384" width="9" style="107"/>
  </cols>
  <sheetData>
    <row r="4" spans="2:3">
      <c r="B4" s="107" t="s">
        <v>1395</v>
      </c>
    </row>
    <row r="6" spans="2:3">
      <c r="B6" s="107" t="s">
        <v>1398</v>
      </c>
    </row>
    <row r="7" spans="2:3">
      <c r="B7" s="107" t="s">
        <v>1399</v>
      </c>
    </row>
    <row r="8" spans="2:3">
      <c r="B8" s="107" t="s">
        <v>1400</v>
      </c>
    </row>
    <row r="10" spans="2:3">
      <c r="B10" s="107" t="s">
        <v>1396</v>
      </c>
    </row>
    <row r="12" spans="2:3">
      <c r="B12" s="107" t="s">
        <v>1397</v>
      </c>
    </row>
    <row r="14" spans="2:3">
      <c r="B14" s="107" t="s">
        <v>1401</v>
      </c>
      <c r="C14" s="107">
        <f>INT(90/3)</f>
        <v>30</v>
      </c>
    </row>
    <row r="15" spans="2:3">
      <c r="B15" s="107" t="s">
        <v>1402</v>
      </c>
      <c r="C15" s="107">
        <f>INT(90/2.5)</f>
        <v>36</v>
      </c>
    </row>
    <row r="16" spans="2:3">
      <c r="B16" s="107" t="s">
        <v>1403</v>
      </c>
      <c r="C16" s="107">
        <f>INT(90/2)</f>
        <v>45</v>
      </c>
    </row>
    <row r="18" spans="2:24">
      <c r="B18" s="107" t="s">
        <v>1404</v>
      </c>
      <c r="D18" s="107">
        <f>C14+C15+C16</f>
        <v>111</v>
      </c>
      <c r="E18" s="107" t="s">
        <v>1405</v>
      </c>
    </row>
    <row r="20" spans="2:24">
      <c r="B20" s="107" t="s">
        <v>1406</v>
      </c>
    </row>
    <row r="22" spans="2:24"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</row>
    <row r="23" spans="2:24">
      <c r="B23" s="125">
        <f>45/111</f>
        <v>0.40540540540540543</v>
      </c>
      <c r="C23" s="125" t="s">
        <v>1409</v>
      </c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</row>
    <row r="24" spans="2:24"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</row>
    <row r="25" spans="2:24">
      <c r="B25" s="125">
        <f>$B$23*C14</f>
        <v>12.162162162162163</v>
      </c>
      <c r="C25" s="125" t="s">
        <v>1408</v>
      </c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</row>
    <row r="26" spans="2:24">
      <c r="B26" s="125">
        <f t="shared" ref="B26:B27" si="0">$B$23*C15</f>
        <v>14.594594594594595</v>
      </c>
      <c r="C26" s="125" t="s">
        <v>1408</v>
      </c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</row>
    <row r="27" spans="2:24">
      <c r="B27" s="125">
        <f t="shared" si="0"/>
        <v>18.243243243243246</v>
      </c>
      <c r="C27" s="125" t="s">
        <v>1408</v>
      </c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</row>
    <row r="28" spans="2:24">
      <c r="B28" s="125">
        <f>SUM(B25:B27)</f>
        <v>45</v>
      </c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</row>
    <row r="29" spans="2:24"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</row>
    <row r="39" spans="9:10">
      <c r="I39" s="124"/>
      <c r="J39" s="124"/>
    </row>
    <row r="40" spans="9:10">
      <c r="I40" s="124"/>
      <c r="J40" s="124"/>
    </row>
    <row r="41" spans="9:10">
      <c r="I41" s="124"/>
      <c r="J41" s="124"/>
    </row>
    <row r="938" spans="1:1">
      <c r="A938" s="107" t="s">
        <v>1407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U62"/>
  <sheetViews>
    <sheetView topLeftCell="A28" workbookViewId="0">
      <selection activeCell="F67" sqref="F67"/>
    </sheetView>
  </sheetViews>
  <sheetFormatPr defaultRowHeight="13.5"/>
  <cols>
    <col min="1" max="16384" width="9" style="1"/>
  </cols>
  <sheetData>
    <row r="2" spans="2:20" ht="20.25">
      <c r="B2" s="15" t="s">
        <v>641</v>
      </c>
    </row>
    <row r="3" spans="2:20" ht="14.25" thickBot="1"/>
    <row r="4" spans="2:20" ht="29.25" customHeight="1" thickTop="1">
      <c r="B4" s="188" t="s">
        <v>609</v>
      </c>
      <c r="C4" s="189"/>
      <c r="D4" s="189"/>
      <c r="E4" s="189"/>
      <c r="F4" s="189"/>
      <c r="G4" s="189"/>
      <c r="H4" s="189"/>
      <c r="I4" s="189"/>
      <c r="J4" s="189"/>
      <c r="K4" s="189"/>
      <c r="L4" s="190"/>
    </row>
    <row r="5" spans="2:20">
      <c r="B5" s="182" t="s">
        <v>610</v>
      </c>
      <c r="C5" s="183"/>
      <c r="D5" s="183"/>
      <c r="E5" s="183"/>
      <c r="F5" s="183"/>
      <c r="G5" s="183"/>
      <c r="H5" s="183"/>
      <c r="I5" s="183"/>
      <c r="J5" s="183"/>
      <c r="K5" s="183"/>
      <c r="L5" s="184"/>
    </row>
    <row r="6" spans="2:20" ht="14.25" thickBot="1">
      <c r="B6" s="185" t="s">
        <v>611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</row>
    <row r="7" spans="2:20" ht="14.25" thickTop="1"/>
    <row r="9" spans="2:20" ht="14.25" thickBot="1"/>
    <row r="10" spans="2:20" ht="17.25" customHeight="1" thickTop="1" thickBot="1">
      <c r="B10" s="238" t="s">
        <v>11</v>
      </c>
      <c r="C10" s="239"/>
      <c r="D10" s="195" t="s">
        <v>124</v>
      </c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7"/>
    </row>
    <row r="11" spans="2:20" ht="14.25" thickTop="1">
      <c r="B11" s="206" t="s">
        <v>115</v>
      </c>
      <c r="C11" s="207"/>
      <c r="D11" s="50" t="s">
        <v>612</v>
      </c>
      <c r="E11" s="51"/>
      <c r="F11" s="51"/>
      <c r="G11" s="51"/>
      <c r="H11" s="51"/>
      <c r="I11" s="198" t="s">
        <v>1362</v>
      </c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9"/>
    </row>
    <row r="12" spans="2:20">
      <c r="B12" s="208"/>
      <c r="C12" s="209"/>
      <c r="D12" s="47"/>
      <c r="E12" s="45" t="s">
        <v>613</v>
      </c>
      <c r="F12" s="45" t="s">
        <v>614</v>
      </c>
      <c r="G12" s="45" t="s">
        <v>615</v>
      </c>
      <c r="H12" s="44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70"/>
    </row>
    <row r="13" spans="2:20">
      <c r="B13" s="208"/>
      <c r="C13" s="209"/>
      <c r="D13" s="47"/>
      <c r="E13" s="45" t="s">
        <v>616</v>
      </c>
      <c r="F13" s="45" t="s">
        <v>617</v>
      </c>
      <c r="G13" s="45" t="s">
        <v>618</v>
      </c>
      <c r="H13" s="44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70"/>
    </row>
    <row r="14" spans="2:20">
      <c r="B14" s="208"/>
      <c r="C14" s="209"/>
      <c r="D14" s="47"/>
      <c r="E14" s="45" t="s">
        <v>619</v>
      </c>
      <c r="F14" s="45" t="s">
        <v>620</v>
      </c>
      <c r="G14" s="45" t="s">
        <v>621</v>
      </c>
      <c r="H14" s="44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70"/>
    </row>
    <row r="15" spans="2:20" ht="14.25" thickBot="1">
      <c r="B15" s="210"/>
      <c r="C15" s="211"/>
      <c r="D15" s="48"/>
      <c r="E15" s="46"/>
      <c r="F15" s="46"/>
      <c r="G15" s="46"/>
      <c r="H15" s="46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200"/>
    </row>
    <row r="16" spans="2:20" ht="45" customHeight="1" thickTop="1" thickBot="1">
      <c r="B16" s="203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5"/>
    </row>
    <row r="17" spans="2:21" ht="33" customHeight="1" thickTop="1" thickBot="1">
      <c r="B17" s="206" t="s">
        <v>622</v>
      </c>
      <c r="C17" s="207"/>
      <c r="D17" s="55" t="s">
        <v>14</v>
      </c>
      <c r="E17" s="56" t="s">
        <v>623</v>
      </c>
      <c r="F17" s="56" t="s">
        <v>624</v>
      </c>
      <c r="G17" s="56" t="s">
        <v>625</v>
      </c>
      <c r="H17" s="57" t="s">
        <v>15</v>
      </c>
      <c r="I17" s="223" t="s">
        <v>16</v>
      </c>
      <c r="J17" s="223"/>
      <c r="K17" s="223"/>
      <c r="L17" s="223"/>
      <c r="M17" s="223" t="s">
        <v>626</v>
      </c>
      <c r="N17" s="223"/>
      <c r="O17" s="223"/>
      <c r="P17" s="223"/>
      <c r="Q17" s="223"/>
      <c r="R17" s="223"/>
      <c r="S17" s="223"/>
      <c r="T17" s="240"/>
    </row>
    <row r="18" spans="2:21">
      <c r="B18" s="208"/>
      <c r="C18" s="209"/>
      <c r="D18" s="49" t="s">
        <v>17</v>
      </c>
      <c r="E18" s="29" t="s">
        <v>18</v>
      </c>
      <c r="F18" s="29">
        <v>2</v>
      </c>
      <c r="G18" s="54" t="s">
        <v>19</v>
      </c>
      <c r="H18" s="29">
        <v>0</v>
      </c>
      <c r="I18" s="198" t="s">
        <v>20</v>
      </c>
      <c r="J18" s="198"/>
      <c r="K18" s="198"/>
      <c r="L18" s="198"/>
      <c r="M18" s="198" t="s">
        <v>659</v>
      </c>
      <c r="N18" s="198"/>
      <c r="O18" s="198"/>
      <c r="P18" s="198"/>
      <c r="Q18" s="198"/>
      <c r="R18" s="198"/>
      <c r="S18" s="198"/>
      <c r="T18" s="199"/>
    </row>
    <row r="19" spans="2:21">
      <c r="B19" s="208"/>
      <c r="C19" s="209"/>
      <c r="D19" s="30" t="s">
        <v>18</v>
      </c>
      <c r="E19" s="5" t="s">
        <v>21</v>
      </c>
      <c r="F19" s="5">
        <v>2</v>
      </c>
      <c r="G19" s="5">
        <v>2</v>
      </c>
      <c r="H19" s="5">
        <v>4</v>
      </c>
      <c r="I19" s="168" t="s">
        <v>22</v>
      </c>
      <c r="J19" s="168"/>
      <c r="K19" s="168"/>
      <c r="L19" s="168"/>
      <c r="M19" s="168" t="s">
        <v>64</v>
      </c>
      <c r="N19" s="168"/>
      <c r="O19" s="168"/>
      <c r="P19" s="168"/>
      <c r="Q19" s="168"/>
      <c r="R19" s="168"/>
      <c r="S19" s="168"/>
      <c r="T19" s="170"/>
    </row>
    <row r="20" spans="2:21">
      <c r="B20" s="208"/>
      <c r="C20" s="209"/>
      <c r="D20" s="30" t="s">
        <v>23</v>
      </c>
      <c r="E20" s="5" t="s">
        <v>24</v>
      </c>
      <c r="F20" s="5">
        <v>2</v>
      </c>
      <c r="G20" s="5">
        <v>2</v>
      </c>
      <c r="H20" s="5">
        <v>4</v>
      </c>
      <c r="I20" s="168" t="s">
        <v>25</v>
      </c>
      <c r="J20" s="168"/>
      <c r="K20" s="168"/>
      <c r="L20" s="168"/>
      <c r="M20" s="168" t="s">
        <v>72</v>
      </c>
      <c r="N20" s="168"/>
      <c r="O20" s="168"/>
      <c r="P20" s="168"/>
      <c r="Q20" s="168"/>
      <c r="R20" s="168"/>
      <c r="S20" s="168"/>
      <c r="T20" s="170"/>
    </row>
    <row r="21" spans="2:21">
      <c r="B21" s="208"/>
      <c r="C21" s="209"/>
      <c r="D21" s="30" t="s">
        <v>26</v>
      </c>
      <c r="E21" s="5" t="s">
        <v>27</v>
      </c>
      <c r="F21" s="5">
        <v>-1</v>
      </c>
      <c r="G21" s="5">
        <v>2</v>
      </c>
      <c r="H21" s="5">
        <v>-1</v>
      </c>
      <c r="I21" s="168" t="s">
        <v>25</v>
      </c>
      <c r="J21" s="168"/>
      <c r="K21" s="168"/>
      <c r="L21" s="168"/>
      <c r="M21" s="168" t="s">
        <v>72</v>
      </c>
      <c r="N21" s="168"/>
      <c r="O21" s="168"/>
      <c r="P21" s="168"/>
      <c r="Q21" s="168"/>
      <c r="R21" s="168"/>
      <c r="S21" s="168"/>
      <c r="T21" s="170"/>
      <c r="U21" s="43"/>
    </row>
    <row r="22" spans="2:21">
      <c r="B22" s="208"/>
      <c r="C22" s="209"/>
      <c r="D22" s="30" t="s">
        <v>28</v>
      </c>
      <c r="E22" s="5" t="s">
        <v>29</v>
      </c>
      <c r="F22" s="5">
        <v>2</v>
      </c>
      <c r="G22" s="5">
        <v>2</v>
      </c>
      <c r="H22" s="5">
        <v>4</v>
      </c>
      <c r="I22" s="168" t="s">
        <v>30</v>
      </c>
      <c r="J22" s="168"/>
      <c r="K22" s="168"/>
      <c r="L22" s="168"/>
      <c r="M22" s="168" t="s">
        <v>627</v>
      </c>
      <c r="N22" s="168"/>
      <c r="O22" s="168"/>
      <c r="P22" s="168"/>
      <c r="Q22" s="168"/>
      <c r="R22" s="168"/>
      <c r="S22" s="168"/>
      <c r="T22" s="170"/>
    </row>
    <row r="23" spans="2:21" ht="14.25" thickBot="1">
      <c r="B23" s="210"/>
      <c r="C23" s="211"/>
      <c r="D23" s="52" t="s">
        <v>31</v>
      </c>
      <c r="E23" s="31" t="s">
        <v>32</v>
      </c>
      <c r="F23" s="31">
        <v>2</v>
      </c>
      <c r="G23" s="53" t="s">
        <v>19</v>
      </c>
      <c r="H23" s="31">
        <v>0</v>
      </c>
      <c r="I23" s="191" t="s">
        <v>72</v>
      </c>
      <c r="J23" s="191"/>
      <c r="K23" s="191"/>
      <c r="L23" s="191"/>
      <c r="M23" s="191" t="s">
        <v>72</v>
      </c>
      <c r="N23" s="191"/>
      <c r="O23" s="191"/>
      <c r="P23" s="191"/>
      <c r="Q23" s="191"/>
      <c r="R23" s="191"/>
      <c r="S23" s="191"/>
      <c r="T23" s="200"/>
    </row>
    <row r="24" spans="2:21" ht="45" customHeight="1" thickTop="1" thickBot="1">
      <c r="B24" s="203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5"/>
    </row>
    <row r="25" spans="2:21" ht="33" customHeight="1" thickTop="1" thickBot="1">
      <c r="B25" s="206" t="s">
        <v>13</v>
      </c>
      <c r="C25" s="207"/>
      <c r="D25" s="232" t="s">
        <v>33</v>
      </c>
      <c r="E25" s="223"/>
      <c r="F25" s="223" t="s">
        <v>34</v>
      </c>
      <c r="G25" s="223"/>
      <c r="H25" s="233" t="s">
        <v>628</v>
      </c>
      <c r="I25" s="233"/>
      <c r="J25" s="233" t="s">
        <v>629</v>
      </c>
      <c r="K25" s="234"/>
      <c r="L25" s="198"/>
      <c r="M25" s="198"/>
      <c r="N25" s="198"/>
      <c r="O25" s="198"/>
      <c r="P25" s="198"/>
      <c r="Q25" s="198"/>
      <c r="R25" s="198"/>
      <c r="S25" s="198"/>
      <c r="T25" s="199"/>
    </row>
    <row r="26" spans="2:21">
      <c r="B26" s="208"/>
      <c r="C26" s="209"/>
      <c r="D26" s="235" t="s">
        <v>35</v>
      </c>
      <c r="E26" s="198"/>
      <c r="F26" s="198" t="s">
        <v>36</v>
      </c>
      <c r="G26" s="198"/>
      <c r="H26" s="231">
        <v>1.1000000000000001</v>
      </c>
      <c r="I26" s="231"/>
      <c r="J26" s="231">
        <v>1.2</v>
      </c>
      <c r="K26" s="231"/>
      <c r="L26" s="168"/>
      <c r="M26" s="168"/>
      <c r="N26" s="168"/>
      <c r="O26" s="168"/>
      <c r="P26" s="168"/>
      <c r="Q26" s="168"/>
      <c r="R26" s="168"/>
      <c r="S26" s="168"/>
      <c r="T26" s="170"/>
    </row>
    <row r="27" spans="2:21">
      <c r="B27" s="208"/>
      <c r="C27" s="209"/>
      <c r="D27" s="236" t="s">
        <v>37</v>
      </c>
      <c r="E27" s="168"/>
      <c r="F27" s="168" t="s">
        <v>36</v>
      </c>
      <c r="G27" s="168"/>
      <c r="H27" s="180">
        <v>1.3</v>
      </c>
      <c r="I27" s="180"/>
      <c r="J27" s="180">
        <v>1</v>
      </c>
      <c r="K27" s="180"/>
      <c r="L27" s="168"/>
      <c r="M27" s="168"/>
      <c r="N27" s="168"/>
      <c r="O27" s="168"/>
      <c r="P27" s="168"/>
      <c r="Q27" s="168"/>
      <c r="R27" s="168"/>
      <c r="S27" s="168"/>
      <c r="T27" s="170"/>
    </row>
    <row r="28" spans="2:21">
      <c r="B28" s="208"/>
      <c r="C28" s="209"/>
      <c r="D28" s="236" t="s">
        <v>38</v>
      </c>
      <c r="E28" s="168"/>
      <c r="F28" s="168" t="s">
        <v>36</v>
      </c>
      <c r="G28" s="168"/>
      <c r="H28" s="180">
        <v>1.1000000000000001</v>
      </c>
      <c r="I28" s="180"/>
      <c r="J28" s="180">
        <v>1.3</v>
      </c>
      <c r="K28" s="180"/>
      <c r="L28" s="168"/>
      <c r="M28" s="168"/>
      <c r="N28" s="168"/>
      <c r="O28" s="168"/>
      <c r="P28" s="168"/>
      <c r="Q28" s="168"/>
      <c r="R28" s="168"/>
      <c r="S28" s="168"/>
      <c r="T28" s="170"/>
    </row>
    <row r="29" spans="2:21" ht="14.25" thickBot="1">
      <c r="B29" s="210"/>
      <c r="C29" s="211"/>
      <c r="D29" s="237" t="s">
        <v>39</v>
      </c>
      <c r="E29" s="191"/>
      <c r="F29" s="191" t="s">
        <v>630</v>
      </c>
      <c r="G29" s="191"/>
      <c r="H29" s="191" t="s">
        <v>630</v>
      </c>
      <c r="I29" s="191"/>
      <c r="J29" s="194" t="s">
        <v>65</v>
      </c>
      <c r="K29" s="194"/>
      <c r="L29" s="191"/>
      <c r="M29" s="191"/>
      <c r="N29" s="191"/>
      <c r="O29" s="191"/>
      <c r="P29" s="191"/>
      <c r="Q29" s="191"/>
      <c r="R29" s="191"/>
      <c r="S29" s="191"/>
      <c r="T29" s="200"/>
    </row>
    <row r="30" spans="2:21" ht="45" customHeight="1" thickTop="1" thickBot="1">
      <c r="B30" s="203"/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5"/>
    </row>
    <row r="31" spans="2:21" ht="15" thickTop="1" thickBot="1">
      <c r="B31" s="206" t="s">
        <v>631</v>
      </c>
      <c r="C31" s="207"/>
      <c r="D31" s="228" t="s">
        <v>66</v>
      </c>
      <c r="E31" s="229"/>
      <c r="F31" s="223" t="s">
        <v>67</v>
      </c>
      <c r="G31" s="223"/>
      <c r="H31" s="223" t="s">
        <v>68</v>
      </c>
      <c r="I31" s="223"/>
      <c r="J31" s="223" t="s">
        <v>67</v>
      </c>
      <c r="K31" s="225"/>
      <c r="L31" s="198"/>
      <c r="M31" s="198"/>
      <c r="N31" s="198"/>
      <c r="O31" s="198"/>
      <c r="P31" s="198"/>
      <c r="Q31" s="198"/>
      <c r="R31" s="198"/>
      <c r="S31" s="198"/>
      <c r="T31" s="199"/>
    </row>
    <row r="32" spans="2:21">
      <c r="B32" s="208"/>
      <c r="C32" s="209"/>
      <c r="D32" s="230">
        <v>0</v>
      </c>
      <c r="E32" s="231"/>
      <c r="F32" s="198" t="s">
        <v>69</v>
      </c>
      <c r="G32" s="198"/>
      <c r="H32" s="198">
        <v>100</v>
      </c>
      <c r="I32" s="198"/>
      <c r="J32" s="198" t="s">
        <v>70</v>
      </c>
      <c r="K32" s="198"/>
      <c r="L32" s="168"/>
      <c r="M32" s="168"/>
      <c r="N32" s="168"/>
      <c r="O32" s="168"/>
      <c r="P32" s="168"/>
      <c r="Q32" s="168"/>
      <c r="R32" s="168"/>
      <c r="S32" s="168"/>
      <c r="T32" s="170"/>
    </row>
    <row r="33" spans="2:20">
      <c r="B33" s="208"/>
      <c r="C33" s="209"/>
      <c r="D33" s="192">
        <v>1</v>
      </c>
      <c r="E33" s="180"/>
      <c r="F33" s="168" t="s">
        <v>40</v>
      </c>
      <c r="G33" s="168"/>
      <c r="H33" s="168">
        <v>200</v>
      </c>
      <c r="I33" s="168"/>
      <c r="J33" s="168" t="s">
        <v>44</v>
      </c>
      <c r="K33" s="168"/>
      <c r="L33" s="168"/>
      <c r="M33" s="168"/>
      <c r="N33" s="168"/>
      <c r="O33" s="168"/>
      <c r="P33" s="168"/>
      <c r="Q33" s="168"/>
      <c r="R33" s="168"/>
      <c r="S33" s="168"/>
      <c r="T33" s="170"/>
    </row>
    <row r="34" spans="2:20">
      <c r="B34" s="208"/>
      <c r="C34" s="209"/>
      <c r="D34" s="192">
        <v>2</v>
      </c>
      <c r="E34" s="180"/>
      <c r="F34" s="168" t="s">
        <v>41</v>
      </c>
      <c r="G34" s="168"/>
      <c r="H34" s="168">
        <v>300</v>
      </c>
      <c r="I34" s="168"/>
      <c r="J34" s="168" t="s">
        <v>45</v>
      </c>
      <c r="K34" s="168"/>
      <c r="L34" s="168"/>
      <c r="M34" s="168"/>
      <c r="N34" s="168"/>
      <c r="O34" s="168"/>
      <c r="P34" s="168"/>
      <c r="Q34" s="168"/>
      <c r="R34" s="168"/>
      <c r="S34" s="168"/>
      <c r="T34" s="170"/>
    </row>
    <row r="35" spans="2:20">
      <c r="B35" s="208"/>
      <c r="C35" s="209"/>
      <c r="D35" s="192">
        <v>3</v>
      </c>
      <c r="E35" s="180"/>
      <c r="F35" s="168" t="s">
        <v>42</v>
      </c>
      <c r="G35" s="168"/>
      <c r="H35" s="168">
        <v>400</v>
      </c>
      <c r="I35" s="168"/>
      <c r="J35" s="168" t="s">
        <v>46</v>
      </c>
      <c r="K35" s="168"/>
      <c r="L35" s="168"/>
      <c r="M35" s="168"/>
      <c r="N35" s="168"/>
      <c r="O35" s="168"/>
      <c r="P35" s="168"/>
      <c r="Q35" s="168"/>
      <c r="R35" s="168"/>
      <c r="S35" s="168"/>
      <c r="T35" s="170"/>
    </row>
    <row r="36" spans="2:20" ht="14.25" thickBot="1">
      <c r="B36" s="210"/>
      <c r="C36" s="211"/>
      <c r="D36" s="193">
        <v>4</v>
      </c>
      <c r="E36" s="194"/>
      <c r="F36" s="191" t="s">
        <v>43</v>
      </c>
      <c r="G36" s="191"/>
      <c r="H36" s="191">
        <v>500</v>
      </c>
      <c r="I36" s="191"/>
      <c r="J36" s="191" t="s">
        <v>47</v>
      </c>
      <c r="K36" s="191"/>
      <c r="L36" s="191"/>
      <c r="M36" s="191"/>
      <c r="N36" s="191"/>
      <c r="O36" s="191"/>
      <c r="P36" s="191"/>
      <c r="Q36" s="191"/>
      <c r="R36" s="191"/>
      <c r="S36" s="191"/>
      <c r="T36" s="200"/>
    </row>
    <row r="37" spans="2:20" ht="45" customHeight="1" thickTop="1" thickBot="1">
      <c r="B37" s="203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5"/>
    </row>
    <row r="38" spans="2:20" ht="13.5" customHeight="1" thickTop="1" thickBot="1">
      <c r="B38" s="206" t="s">
        <v>114</v>
      </c>
      <c r="C38" s="207"/>
      <c r="D38" s="212" t="s">
        <v>632</v>
      </c>
      <c r="E38" s="215">
        <v>2</v>
      </c>
      <c r="F38" s="218" t="s">
        <v>633</v>
      </c>
      <c r="G38" s="219" t="s">
        <v>634</v>
      </c>
      <c r="H38" s="220"/>
      <c r="I38" s="223" t="s">
        <v>67</v>
      </c>
      <c r="J38" s="223"/>
      <c r="K38" s="223" t="s">
        <v>113</v>
      </c>
      <c r="L38" s="223"/>
      <c r="M38" s="223" t="s">
        <v>635</v>
      </c>
      <c r="N38" s="223"/>
      <c r="O38" s="223" t="s">
        <v>636</v>
      </c>
      <c r="P38" s="225"/>
      <c r="Q38" s="198"/>
      <c r="R38" s="198"/>
      <c r="S38" s="198"/>
      <c r="T38" s="199"/>
    </row>
    <row r="39" spans="2:20" ht="14.25" thickBot="1">
      <c r="B39" s="208"/>
      <c r="C39" s="209"/>
      <c r="D39" s="213"/>
      <c r="E39" s="216"/>
      <c r="F39" s="208"/>
      <c r="G39" s="221"/>
      <c r="H39" s="222"/>
      <c r="I39" s="224"/>
      <c r="J39" s="224"/>
      <c r="K39" s="60" t="s">
        <v>637</v>
      </c>
      <c r="L39" s="61" t="s">
        <v>638</v>
      </c>
      <c r="M39" s="62" t="s">
        <v>637</v>
      </c>
      <c r="N39" s="62" t="s">
        <v>638</v>
      </c>
      <c r="O39" s="224"/>
      <c r="P39" s="226"/>
      <c r="Q39" s="168"/>
      <c r="R39" s="168"/>
      <c r="S39" s="168"/>
      <c r="T39" s="170"/>
    </row>
    <row r="40" spans="2:20">
      <c r="B40" s="208"/>
      <c r="C40" s="209"/>
      <c r="D40" s="213"/>
      <c r="E40" s="216"/>
      <c r="F40" s="208"/>
      <c r="G40" s="198">
        <v>0</v>
      </c>
      <c r="H40" s="198"/>
      <c r="I40" s="198" t="s">
        <v>639</v>
      </c>
      <c r="J40" s="198"/>
      <c r="K40" s="58">
        <v>1</v>
      </c>
      <c r="L40" s="58" t="s">
        <v>410</v>
      </c>
      <c r="M40" s="59">
        <v>2</v>
      </c>
      <c r="N40" s="29">
        <v>2</v>
      </c>
      <c r="O40" s="202" t="s">
        <v>640</v>
      </c>
      <c r="P40" s="198"/>
      <c r="Q40" s="168"/>
      <c r="R40" s="168"/>
      <c r="S40" s="168"/>
      <c r="T40" s="170"/>
    </row>
    <row r="41" spans="2:20">
      <c r="B41" s="208"/>
      <c r="C41" s="209"/>
      <c r="D41" s="213"/>
      <c r="E41" s="216"/>
      <c r="F41" s="208"/>
      <c r="G41" s="168">
        <v>1</v>
      </c>
      <c r="H41" s="168"/>
      <c r="I41" s="168" t="s">
        <v>48</v>
      </c>
      <c r="J41" s="168"/>
      <c r="K41" s="38">
        <v>1</v>
      </c>
      <c r="L41" s="38">
        <v>1.5</v>
      </c>
      <c r="M41" s="17">
        <v>2</v>
      </c>
      <c r="N41" s="5">
        <v>3</v>
      </c>
      <c r="O41" s="201">
        <v>0.5</v>
      </c>
      <c r="P41" s="168"/>
      <c r="Q41" s="168"/>
      <c r="R41" s="168"/>
      <c r="S41" s="168"/>
      <c r="T41" s="170"/>
    </row>
    <row r="42" spans="2:20">
      <c r="B42" s="208"/>
      <c r="C42" s="209"/>
      <c r="D42" s="213"/>
      <c r="E42" s="216"/>
      <c r="F42" s="208"/>
      <c r="G42" s="168">
        <v>2</v>
      </c>
      <c r="H42" s="168"/>
      <c r="I42" s="168" t="s">
        <v>49</v>
      </c>
      <c r="J42" s="168"/>
      <c r="K42" s="38">
        <v>1.5</v>
      </c>
      <c r="L42" s="38" t="s">
        <v>410</v>
      </c>
      <c r="M42" s="17">
        <v>3</v>
      </c>
      <c r="N42" s="5">
        <v>3</v>
      </c>
      <c r="O42" s="201" t="s">
        <v>640</v>
      </c>
      <c r="P42" s="168"/>
      <c r="Q42" s="168"/>
      <c r="R42" s="168"/>
      <c r="S42" s="168"/>
      <c r="T42" s="170"/>
    </row>
    <row r="43" spans="2:20">
      <c r="B43" s="208"/>
      <c r="C43" s="209"/>
      <c r="D43" s="213"/>
      <c r="E43" s="216"/>
      <c r="F43" s="208"/>
      <c r="G43" s="168">
        <v>3</v>
      </c>
      <c r="H43" s="168"/>
      <c r="I43" s="168" t="s">
        <v>50</v>
      </c>
      <c r="J43" s="168"/>
      <c r="K43" s="38">
        <v>1.5</v>
      </c>
      <c r="L43" s="38">
        <v>2</v>
      </c>
      <c r="M43" s="17">
        <v>3</v>
      </c>
      <c r="N43" s="5">
        <v>4</v>
      </c>
      <c r="O43" s="201">
        <v>0.5</v>
      </c>
      <c r="P43" s="168"/>
      <c r="Q43" s="168"/>
      <c r="R43" s="168"/>
      <c r="S43" s="168"/>
      <c r="T43" s="170"/>
    </row>
    <row r="44" spans="2:20">
      <c r="B44" s="210"/>
      <c r="C44" s="211"/>
      <c r="D44" s="214"/>
      <c r="E44" s="217"/>
      <c r="F44" s="210"/>
      <c r="G44" s="191">
        <v>4</v>
      </c>
      <c r="H44" s="191"/>
      <c r="I44" s="191" t="s">
        <v>51</v>
      </c>
      <c r="J44" s="191"/>
      <c r="K44" s="94">
        <v>2</v>
      </c>
      <c r="L44" s="94" t="s">
        <v>410</v>
      </c>
      <c r="M44" s="109">
        <v>4</v>
      </c>
      <c r="N44" s="31">
        <v>4</v>
      </c>
      <c r="O44" s="227" t="s">
        <v>640</v>
      </c>
      <c r="P44" s="191"/>
      <c r="Q44" s="191"/>
      <c r="R44" s="191"/>
      <c r="S44" s="191"/>
      <c r="T44" s="200"/>
    </row>
    <row r="45" spans="2:20" ht="45" customHeight="1">
      <c r="B45" s="176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70"/>
    </row>
    <row r="46" spans="2:20" ht="13.5" customHeight="1">
      <c r="B46" s="172" t="s">
        <v>1375</v>
      </c>
      <c r="C46" s="173"/>
      <c r="D46" s="179" t="s">
        <v>1376</v>
      </c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1"/>
    </row>
    <row r="47" spans="2:20">
      <c r="B47" s="172"/>
      <c r="C47" s="173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1"/>
    </row>
    <row r="48" spans="2:20">
      <c r="B48" s="172"/>
      <c r="C48" s="173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1"/>
    </row>
    <row r="49" spans="2:20">
      <c r="B49" s="172"/>
      <c r="C49" s="173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70"/>
    </row>
    <row r="50" spans="2:20">
      <c r="B50" s="172"/>
      <c r="C50" s="173"/>
      <c r="D50" s="177" t="s">
        <v>1363</v>
      </c>
      <c r="E50" s="177"/>
      <c r="F50" s="177" t="s">
        <v>1368</v>
      </c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8"/>
    </row>
    <row r="51" spans="2:20">
      <c r="B51" s="172"/>
      <c r="C51" s="173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8"/>
    </row>
    <row r="52" spans="2:20">
      <c r="B52" s="172"/>
      <c r="C52" s="173"/>
      <c r="D52" s="168" t="s">
        <v>1364</v>
      </c>
      <c r="E52" s="168"/>
      <c r="F52" s="177" t="s">
        <v>1369</v>
      </c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8"/>
    </row>
    <row r="53" spans="2:20">
      <c r="B53" s="172"/>
      <c r="C53" s="173"/>
      <c r="D53" s="168"/>
      <c r="E53" s="168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8"/>
    </row>
    <row r="54" spans="2:20">
      <c r="B54" s="172"/>
      <c r="C54" s="173"/>
      <c r="D54" s="168" t="s">
        <v>1365</v>
      </c>
      <c r="E54" s="168"/>
      <c r="F54" s="177" t="s">
        <v>1370</v>
      </c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8"/>
    </row>
    <row r="55" spans="2:20">
      <c r="B55" s="172"/>
      <c r="C55" s="173"/>
      <c r="D55" s="168"/>
      <c r="E55" s="168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8"/>
    </row>
    <row r="56" spans="2:20">
      <c r="B56" s="172"/>
      <c r="C56" s="173"/>
      <c r="D56" s="168" t="s">
        <v>1366</v>
      </c>
      <c r="E56" s="168"/>
      <c r="F56" s="177" t="s">
        <v>1371</v>
      </c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8"/>
    </row>
    <row r="57" spans="2:20">
      <c r="B57" s="172"/>
      <c r="C57" s="173"/>
      <c r="D57" s="168"/>
      <c r="E57" s="168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8"/>
    </row>
    <row r="58" spans="2:20">
      <c r="B58" s="172"/>
      <c r="C58" s="173"/>
      <c r="D58" s="168" t="s">
        <v>1367</v>
      </c>
      <c r="E58" s="168"/>
      <c r="F58" s="177" t="s">
        <v>1372</v>
      </c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8"/>
    </row>
    <row r="59" spans="2:20">
      <c r="B59" s="172"/>
      <c r="C59" s="173"/>
      <c r="D59" s="168"/>
      <c r="E59" s="168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8"/>
    </row>
    <row r="60" spans="2:20">
      <c r="B60" s="172"/>
      <c r="C60" s="173"/>
      <c r="D60" s="168" t="s">
        <v>1373</v>
      </c>
      <c r="E60" s="168"/>
      <c r="F60" s="168" t="s">
        <v>1374</v>
      </c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70"/>
    </row>
    <row r="61" spans="2:20" ht="14.25" thickBot="1">
      <c r="B61" s="174"/>
      <c r="C61" s="17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71"/>
    </row>
    <row r="62" spans="2:20" ht="14.25" thickTop="1"/>
  </sheetData>
  <mergeCells count="115">
    <mergeCell ref="B10:C10"/>
    <mergeCell ref="B11:C15"/>
    <mergeCell ref="B16:T16"/>
    <mergeCell ref="B17:C23"/>
    <mergeCell ref="I17:L17"/>
    <mergeCell ref="M17:T17"/>
    <mergeCell ref="I18:L18"/>
    <mergeCell ref="M18:T18"/>
    <mergeCell ref="I19:L19"/>
    <mergeCell ref="M19:T19"/>
    <mergeCell ref="I20:L20"/>
    <mergeCell ref="M20:T20"/>
    <mergeCell ref="I21:L21"/>
    <mergeCell ref="M21:T21"/>
    <mergeCell ref="I22:L22"/>
    <mergeCell ref="M22:T22"/>
    <mergeCell ref="M23:T23"/>
    <mergeCell ref="I23:L23"/>
    <mergeCell ref="B24:T24"/>
    <mergeCell ref="B25:C29"/>
    <mergeCell ref="D25:E25"/>
    <mergeCell ref="F25:G25"/>
    <mergeCell ref="H25:I25"/>
    <mergeCell ref="J25:K25"/>
    <mergeCell ref="D26:E26"/>
    <mergeCell ref="F26:G26"/>
    <mergeCell ref="H26:I26"/>
    <mergeCell ref="J26:K26"/>
    <mergeCell ref="D27:E27"/>
    <mergeCell ref="F27:G27"/>
    <mergeCell ref="H27:I27"/>
    <mergeCell ref="J27:K27"/>
    <mergeCell ref="D28:E28"/>
    <mergeCell ref="F28:G28"/>
    <mergeCell ref="H28:I28"/>
    <mergeCell ref="J28:K28"/>
    <mergeCell ref="D29:E29"/>
    <mergeCell ref="F29:G29"/>
    <mergeCell ref="H29:I29"/>
    <mergeCell ref="J29:K29"/>
    <mergeCell ref="B30:T30"/>
    <mergeCell ref="B31:C36"/>
    <mergeCell ref="D31:E31"/>
    <mergeCell ref="F31:G31"/>
    <mergeCell ref="H31:I31"/>
    <mergeCell ref="J31:K31"/>
    <mergeCell ref="D32:E32"/>
    <mergeCell ref="F32:G32"/>
    <mergeCell ref="H32:I32"/>
    <mergeCell ref="J32:K32"/>
    <mergeCell ref="H33:I33"/>
    <mergeCell ref="J33:K33"/>
    <mergeCell ref="D34:E34"/>
    <mergeCell ref="F34:G34"/>
    <mergeCell ref="H34:I34"/>
    <mergeCell ref="J34:K34"/>
    <mergeCell ref="G43:H43"/>
    <mergeCell ref="I43:J43"/>
    <mergeCell ref="O43:P43"/>
    <mergeCell ref="G40:H40"/>
    <mergeCell ref="I40:J40"/>
    <mergeCell ref="O40:P40"/>
    <mergeCell ref="G41:H41"/>
    <mergeCell ref="O41:P41"/>
    <mergeCell ref="B37:T37"/>
    <mergeCell ref="B38:C44"/>
    <mergeCell ref="D38:D44"/>
    <mergeCell ref="E38:E44"/>
    <mergeCell ref="F38:F44"/>
    <mergeCell ref="G38:H39"/>
    <mergeCell ref="I38:J39"/>
    <mergeCell ref="K38:L38"/>
    <mergeCell ref="M38:N38"/>
    <mergeCell ref="O38:P39"/>
    <mergeCell ref="O44:P44"/>
    <mergeCell ref="B5:L5"/>
    <mergeCell ref="B6:L6"/>
    <mergeCell ref="B4:L4"/>
    <mergeCell ref="G44:H44"/>
    <mergeCell ref="I44:J44"/>
    <mergeCell ref="I41:J41"/>
    <mergeCell ref="D35:E35"/>
    <mergeCell ref="F35:G35"/>
    <mergeCell ref="H35:I35"/>
    <mergeCell ref="J35:K35"/>
    <mergeCell ref="D36:E36"/>
    <mergeCell ref="F36:G36"/>
    <mergeCell ref="H36:I36"/>
    <mergeCell ref="J36:K36"/>
    <mergeCell ref="D33:E33"/>
    <mergeCell ref="F33:G33"/>
    <mergeCell ref="D10:T10"/>
    <mergeCell ref="I11:T15"/>
    <mergeCell ref="L25:T29"/>
    <mergeCell ref="L31:T36"/>
    <mergeCell ref="Q38:T44"/>
    <mergeCell ref="G42:H42"/>
    <mergeCell ref="I42:J42"/>
    <mergeCell ref="O42:P42"/>
    <mergeCell ref="D60:E61"/>
    <mergeCell ref="F60:T61"/>
    <mergeCell ref="B46:C61"/>
    <mergeCell ref="D49:T49"/>
    <mergeCell ref="B45:T45"/>
    <mergeCell ref="D54:E55"/>
    <mergeCell ref="D56:E57"/>
    <mergeCell ref="D58:E59"/>
    <mergeCell ref="F54:T55"/>
    <mergeCell ref="F56:T57"/>
    <mergeCell ref="F58:T59"/>
    <mergeCell ref="D46:T48"/>
    <mergeCell ref="D50:E51"/>
    <mergeCell ref="D52:E53"/>
    <mergeCell ref="F50:T51"/>
    <mergeCell ref="F52:T53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27"/>
  <sheetViews>
    <sheetView workbookViewId="0">
      <selection activeCell="D6" sqref="D6:L7"/>
    </sheetView>
  </sheetViews>
  <sheetFormatPr defaultRowHeight="13.5"/>
  <cols>
    <col min="1" max="2" width="9" style="11"/>
    <col min="3" max="3" width="10.75" style="11" customWidth="1"/>
    <col min="4" max="4" width="9" style="11"/>
    <col min="5" max="5" width="10.625" style="11" customWidth="1"/>
    <col min="6" max="16384" width="9" style="11"/>
  </cols>
  <sheetData>
    <row r="2" spans="2:12" ht="20.25">
      <c r="B2" s="10" t="s">
        <v>117</v>
      </c>
    </row>
    <row r="3" spans="2:12" ht="14.25" thickBot="1"/>
    <row r="4" spans="2:12" ht="14.25" thickTop="1">
      <c r="B4" s="250" t="s">
        <v>609</v>
      </c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2:12">
      <c r="B5" s="176" t="s">
        <v>642</v>
      </c>
      <c r="C5" s="168"/>
      <c r="D5" s="180" t="s">
        <v>643</v>
      </c>
      <c r="E5" s="180"/>
      <c r="F5" s="180"/>
      <c r="G5" s="180"/>
      <c r="H5" s="180"/>
      <c r="I5" s="180"/>
      <c r="J5" s="180"/>
      <c r="K5" s="180"/>
      <c r="L5" s="181"/>
    </row>
    <row r="6" spans="2:12">
      <c r="B6" s="253" t="s">
        <v>116</v>
      </c>
      <c r="C6" s="254"/>
      <c r="D6" s="179" t="s">
        <v>644</v>
      </c>
      <c r="E6" s="179"/>
      <c r="F6" s="179"/>
      <c r="G6" s="179"/>
      <c r="H6" s="179"/>
      <c r="I6" s="179"/>
      <c r="J6" s="179"/>
      <c r="K6" s="179"/>
      <c r="L6" s="257"/>
    </row>
    <row r="7" spans="2:12" ht="14.25" thickBot="1">
      <c r="B7" s="255"/>
      <c r="C7" s="256"/>
      <c r="D7" s="258"/>
      <c r="E7" s="258"/>
      <c r="F7" s="258"/>
      <c r="G7" s="258"/>
      <c r="H7" s="258"/>
      <c r="I7" s="258"/>
      <c r="J7" s="258"/>
      <c r="K7" s="258"/>
      <c r="L7" s="259"/>
    </row>
    <row r="8" spans="2:12" ht="14.25" thickTop="1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</row>
    <row r="9" spans="2:12">
      <c r="B9" s="260" t="s">
        <v>645</v>
      </c>
      <c r="C9" s="260"/>
      <c r="D9" s="260"/>
      <c r="E9" s="260"/>
      <c r="F9" s="260"/>
      <c r="G9" s="260"/>
      <c r="H9" s="260"/>
    </row>
    <row r="10" spans="2:12" ht="14.25" thickBot="1"/>
    <row r="11" spans="2:12" ht="14.25" thickTop="1">
      <c r="B11" s="261" t="s">
        <v>646</v>
      </c>
      <c r="C11" s="262"/>
      <c r="D11" s="263" t="s">
        <v>11</v>
      </c>
      <c r="E11" s="263"/>
      <c r="F11" s="263" t="s">
        <v>124</v>
      </c>
      <c r="G11" s="263"/>
      <c r="H11" s="263"/>
      <c r="I11" s="263"/>
      <c r="J11" s="263"/>
      <c r="K11" s="263"/>
      <c r="L11" s="264"/>
    </row>
    <row r="12" spans="2:12">
      <c r="B12" s="247" t="s">
        <v>647</v>
      </c>
      <c r="C12" s="177"/>
      <c r="D12" s="177" t="s">
        <v>648</v>
      </c>
      <c r="E12" s="177"/>
      <c r="F12" s="242" t="s">
        <v>118</v>
      </c>
      <c r="G12" s="242"/>
      <c r="H12" s="242"/>
      <c r="I12" s="242"/>
      <c r="J12" s="242"/>
      <c r="K12" s="242"/>
      <c r="L12" s="243"/>
    </row>
    <row r="13" spans="2:12">
      <c r="B13" s="247"/>
      <c r="C13" s="177"/>
      <c r="D13" s="177"/>
      <c r="E13" s="177"/>
      <c r="F13" s="242"/>
      <c r="G13" s="242"/>
      <c r="H13" s="242"/>
      <c r="I13" s="242"/>
      <c r="J13" s="242"/>
      <c r="K13" s="242"/>
      <c r="L13" s="243"/>
    </row>
    <row r="14" spans="2:12">
      <c r="B14" s="247"/>
      <c r="C14" s="177"/>
      <c r="D14" s="177" t="s">
        <v>649</v>
      </c>
      <c r="E14" s="177"/>
      <c r="F14" s="246" t="s">
        <v>650</v>
      </c>
      <c r="G14" s="242"/>
      <c r="H14" s="242"/>
      <c r="I14" s="242"/>
      <c r="J14" s="242"/>
      <c r="K14" s="242"/>
      <c r="L14" s="243"/>
    </row>
    <row r="15" spans="2:12">
      <c r="B15" s="247"/>
      <c r="C15" s="177"/>
      <c r="D15" s="177"/>
      <c r="E15" s="177"/>
      <c r="F15" s="242"/>
      <c r="G15" s="242"/>
      <c r="H15" s="242"/>
      <c r="I15" s="242"/>
      <c r="J15" s="242"/>
      <c r="K15" s="242"/>
      <c r="L15" s="243"/>
    </row>
    <row r="16" spans="2:12">
      <c r="B16" s="247"/>
      <c r="C16" s="177"/>
      <c r="D16" s="177" t="s">
        <v>626</v>
      </c>
      <c r="E16" s="177"/>
      <c r="F16" s="246" t="s">
        <v>651</v>
      </c>
      <c r="G16" s="242"/>
      <c r="H16" s="242"/>
      <c r="I16" s="242"/>
      <c r="J16" s="242"/>
      <c r="K16" s="242"/>
      <c r="L16" s="243"/>
    </row>
    <row r="17" spans="2:12">
      <c r="B17" s="247"/>
      <c r="C17" s="177"/>
      <c r="D17" s="177"/>
      <c r="E17" s="177"/>
      <c r="F17" s="242"/>
      <c r="G17" s="242"/>
      <c r="H17" s="242"/>
      <c r="I17" s="242"/>
      <c r="J17" s="242"/>
      <c r="K17" s="242"/>
      <c r="L17" s="243"/>
    </row>
    <row r="18" spans="2:12">
      <c r="B18" s="247"/>
      <c r="C18" s="177"/>
      <c r="D18" s="177"/>
      <c r="E18" s="177"/>
      <c r="F18" s="177"/>
      <c r="G18" s="177"/>
      <c r="H18" s="177"/>
      <c r="I18" s="177"/>
      <c r="J18" s="177"/>
      <c r="K18" s="177"/>
      <c r="L18" s="178"/>
    </row>
    <row r="19" spans="2:12">
      <c r="B19" s="247" t="s">
        <v>652</v>
      </c>
      <c r="C19" s="177"/>
      <c r="D19" s="177" t="s">
        <v>649</v>
      </c>
      <c r="E19" s="177"/>
      <c r="F19" s="242" t="s">
        <v>653</v>
      </c>
      <c r="G19" s="242"/>
      <c r="H19" s="242"/>
      <c r="I19" s="242"/>
      <c r="J19" s="242"/>
      <c r="K19" s="242"/>
      <c r="L19" s="243"/>
    </row>
    <row r="20" spans="2:12">
      <c r="B20" s="247"/>
      <c r="C20" s="177"/>
      <c r="D20" s="177"/>
      <c r="E20" s="177"/>
      <c r="F20" s="242"/>
      <c r="G20" s="242"/>
      <c r="H20" s="242"/>
      <c r="I20" s="242"/>
      <c r="J20" s="242"/>
      <c r="K20" s="242"/>
      <c r="L20" s="243"/>
    </row>
    <row r="21" spans="2:12">
      <c r="B21" s="247"/>
      <c r="C21" s="177"/>
      <c r="D21" s="177" t="s">
        <v>654</v>
      </c>
      <c r="E21" s="177"/>
      <c r="F21" s="246" t="s">
        <v>655</v>
      </c>
      <c r="G21" s="246"/>
      <c r="H21" s="246"/>
      <c r="I21" s="246"/>
      <c r="J21" s="246"/>
      <c r="K21" s="246"/>
      <c r="L21" s="249"/>
    </row>
    <row r="22" spans="2:12">
      <c r="B22" s="247"/>
      <c r="C22" s="177"/>
      <c r="D22" s="177"/>
      <c r="E22" s="177"/>
      <c r="F22" s="246"/>
      <c r="G22" s="246"/>
      <c r="H22" s="246"/>
      <c r="I22" s="246"/>
      <c r="J22" s="246"/>
      <c r="K22" s="246"/>
      <c r="L22" s="249"/>
    </row>
    <row r="23" spans="2:12">
      <c r="B23" s="247"/>
      <c r="C23" s="177"/>
      <c r="D23" s="177" t="s">
        <v>656</v>
      </c>
      <c r="E23" s="177"/>
      <c r="F23" s="246" t="s">
        <v>657</v>
      </c>
      <c r="G23" s="242"/>
      <c r="H23" s="242"/>
      <c r="I23" s="242"/>
      <c r="J23" s="242"/>
      <c r="K23" s="242"/>
      <c r="L23" s="243"/>
    </row>
    <row r="24" spans="2:12">
      <c r="B24" s="247"/>
      <c r="C24" s="177"/>
      <c r="D24" s="177"/>
      <c r="E24" s="177"/>
      <c r="F24" s="242"/>
      <c r="G24" s="242"/>
      <c r="H24" s="242"/>
      <c r="I24" s="242"/>
      <c r="J24" s="242"/>
      <c r="K24" s="242"/>
      <c r="L24" s="243"/>
    </row>
    <row r="25" spans="2:12">
      <c r="B25" s="247"/>
      <c r="C25" s="177"/>
      <c r="D25" s="177" t="s">
        <v>626</v>
      </c>
      <c r="E25" s="177"/>
      <c r="F25" s="242" t="s">
        <v>658</v>
      </c>
      <c r="G25" s="242"/>
      <c r="H25" s="242"/>
      <c r="I25" s="242"/>
      <c r="J25" s="242"/>
      <c r="K25" s="242"/>
      <c r="L25" s="243"/>
    </row>
    <row r="26" spans="2:12" ht="14.25" thickBot="1">
      <c r="B26" s="248"/>
      <c r="C26" s="241"/>
      <c r="D26" s="241"/>
      <c r="E26" s="241"/>
      <c r="F26" s="244"/>
      <c r="G26" s="244"/>
      <c r="H26" s="244"/>
      <c r="I26" s="244"/>
      <c r="J26" s="244"/>
      <c r="K26" s="244"/>
      <c r="L26" s="245"/>
    </row>
    <row r="27" spans="2:12" ht="14.25" thickTop="1"/>
  </sheetData>
  <mergeCells count="26">
    <mergeCell ref="F14:L15"/>
    <mergeCell ref="B4:L4"/>
    <mergeCell ref="B5:C5"/>
    <mergeCell ref="D5:L5"/>
    <mergeCell ref="B6:C7"/>
    <mergeCell ref="D6:L7"/>
    <mergeCell ref="B9:H9"/>
    <mergeCell ref="B11:C11"/>
    <mergeCell ref="D11:E11"/>
    <mergeCell ref="F11:L11"/>
    <mergeCell ref="D25:E26"/>
    <mergeCell ref="F25:L26"/>
    <mergeCell ref="D16:E17"/>
    <mergeCell ref="F16:L17"/>
    <mergeCell ref="B18:L18"/>
    <mergeCell ref="B19:C26"/>
    <mergeCell ref="D19:E20"/>
    <mergeCell ref="F19:L20"/>
    <mergeCell ref="D21:E22"/>
    <mergeCell ref="F21:L22"/>
    <mergeCell ref="D23:E24"/>
    <mergeCell ref="F23:L24"/>
    <mergeCell ref="B12:C17"/>
    <mergeCell ref="D12:E13"/>
    <mergeCell ref="F12:L13"/>
    <mergeCell ref="D14:E1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O39"/>
  <sheetViews>
    <sheetView workbookViewId="0">
      <selection activeCell="S26" sqref="S26"/>
    </sheetView>
  </sheetViews>
  <sheetFormatPr defaultRowHeight="13.5"/>
  <cols>
    <col min="1" max="16384" width="9" style="11"/>
  </cols>
  <sheetData>
    <row r="2" spans="2:15" ht="20.25">
      <c r="B2" s="10" t="s">
        <v>1361</v>
      </c>
      <c r="C2" s="3"/>
    </row>
    <row r="4" spans="2:15">
      <c r="B4" s="265" t="s">
        <v>1359</v>
      </c>
      <c r="C4" s="265"/>
      <c r="D4" s="242" t="s">
        <v>1331</v>
      </c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</row>
    <row r="5" spans="2:15">
      <c r="B5" s="265"/>
      <c r="C5" s="265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</row>
    <row r="6" spans="2:15">
      <c r="B6" s="265"/>
      <c r="C6" s="265"/>
      <c r="D6" s="242" t="s">
        <v>1332</v>
      </c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</row>
    <row r="7" spans="2:15">
      <c r="B7" s="265"/>
      <c r="C7" s="265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</row>
    <row r="8" spans="2:15"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</row>
    <row r="9" spans="2:15">
      <c r="B9" s="265" t="s">
        <v>1333</v>
      </c>
      <c r="C9" s="265"/>
      <c r="D9" s="242" t="s">
        <v>1334</v>
      </c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</row>
    <row r="10" spans="2:15">
      <c r="B10" s="265"/>
      <c r="C10" s="265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</row>
    <row r="11" spans="2:15"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</row>
    <row r="12" spans="2:15">
      <c r="B12" s="265" t="s">
        <v>1360</v>
      </c>
      <c r="C12" s="265"/>
      <c r="D12" s="242" t="s">
        <v>1335</v>
      </c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</row>
    <row r="13" spans="2:15">
      <c r="B13" s="265"/>
      <c r="C13" s="265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</row>
    <row r="14" spans="2:15"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</row>
    <row r="15" spans="2:15">
      <c r="B15" s="265" t="s">
        <v>1358</v>
      </c>
      <c r="C15" s="265"/>
      <c r="D15" s="242" t="s">
        <v>1336</v>
      </c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2"/>
    </row>
    <row r="16" spans="2:15">
      <c r="B16" s="265"/>
      <c r="C16" s="265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</row>
    <row r="17" spans="2:15">
      <c r="B17" s="265"/>
      <c r="C17" s="265"/>
      <c r="D17" s="242" t="s">
        <v>1337</v>
      </c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</row>
    <row r="18" spans="2:15" ht="13.5" customHeight="1">
      <c r="B18" s="265"/>
      <c r="C18" s="265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</row>
    <row r="19" spans="2:15">
      <c r="B19" s="265"/>
      <c r="C19" s="265"/>
      <c r="D19" s="242" t="s">
        <v>1338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</row>
    <row r="20" spans="2:15">
      <c r="B20" s="265"/>
      <c r="C20" s="265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</row>
    <row r="21" spans="2:15"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</row>
    <row r="22" spans="2:15">
      <c r="B22" s="173" t="s">
        <v>1357</v>
      </c>
      <c r="C22" s="173"/>
      <c r="D22" s="242" t="s">
        <v>1339</v>
      </c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</row>
    <row r="23" spans="2:15">
      <c r="B23" s="173"/>
      <c r="C23" s="173"/>
      <c r="D23" s="242"/>
      <c r="E23" s="242"/>
      <c r="F23" s="242"/>
      <c r="G23" s="242"/>
      <c r="H23" s="242"/>
      <c r="I23" s="242"/>
      <c r="J23" s="242"/>
      <c r="K23" s="242"/>
      <c r="L23" s="242"/>
      <c r="M23" s="242"/>
      <c r="N23" s="242"/>
      <c r="O23" s="242"/>
    </row>
    <row r="24" spans="2:15">
      <c r="B24" s="173"/>
      <c r="C24" s="173"/>
      <c r="D24" s="242" t="s">
        <v>1340</v>
      </c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</row>
    <row r="25" spans="2:15">
      <c r="B25" s="173"/>
      <c r="C25" s="173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</row>
    <row r="26" spans="2:15"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</row>
    <row r="27" spans="2:15">
      <c r="B27" s="265" t="s">
        <v>1356</v>
      </c>
      <c r="C27" s="265"/>
      <c r="D27" s="177" t="s">
        <v>1343</v>
      </c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</row>
    <row r="28" spans="2:15">
      <c r="B28" s="265"/>
      <c r="C28" s="265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</row>
    <row r="29" spans="2:15"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</row>
    <row r="30" spans="2:15">
      <c r="B30" s="265" t="s">
        <v>1355</v>
      </c>
      <c r="C30" s="265"/>
      <c r="D30" s="177" t="s">
        <v>1341</v>
      </c>
      <c r="E30" s="177"/>
      <c r="F30" s="177" t="s">
        <v>1350</v>
      </c>
      <c r="G30" s="177"/>
      <c r="H30" s="177"/>
      <c r="I30" s="177"/>
      <c r="J30" s="177"/>
      <c r="K30" s="177"/>
      <c r="L30" s="177"/>
      <c r="M30" s="177"/>
      <c r="N30" s="177"/>
      <c r="O30" s="177"/>
    </row>
    <row r="31" spans="2:15">
      <c r="B31" s="265"/>
      <c r="C31" s="265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</row>
    <row r="32" spans="2:15">
      <c r="B32" s="265"/>
      <c r="C32" s="265"/>
      <c r="D32" s="177" t="s">
        <v>1308</v>
      </c>
      <c r="E32" s="177"/>
      <c r="F32" s="177" t="s">
        <v>1351</v>
      </c>
      <c r="G32" s="177"/>
      <c r="H32" s="177"/>
      <c r="I32" s="177"/>
      <c r="J32" s="177"/>
      <c r="K32" s="177"/>
      <c r="L32" s="177"/>
      <c r="M32" s="177"/>
      <c r="N32" s="177"/>
      <c r="O32" s="177"/>
    </row>
    <row r="33" spans="2:15">
      <c r="B33" s="265"/>
      <c r="C33" s="265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</row>
    <row r="34" spans="2:15">
      <c r="B34" s="265"/>
      <c r="C34" s="265"/>
      <c r="D34" s="177" t="s">
        <v>7</v>
      </c>
      <c r="E34" s="177"/>
      <c r="F34" s="177" t="s">
        <v>1352</v>
      </c>
      <c r="G34" s="177"/>
      <c r="H34" s="177"/>
      <c r="I34" s="177"/>
      <c r="J34" s="177"/>
      <c r="K34" s="177"/>
      <c r="L34" s="177"/>
      <c r="M34" s="177"/>
      <c r="N34" s="177"/>
      <c r="O34" s="177"/>
    </row>
    <row r="35" spans="2:15">
      <c r="B35" s="265"/>
      <c r="C35" s="265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</row>
    <row r="36" spans="2:15">
      <c r="B36" s="265"/>
      <c r="C36" s="265"/>
      <c r="D36" s="177" t="s">
        <v>1211</v>
      </c>
      <c r="E36" s="177"/>
      <c r="F36" s="177" t="s">
        <v>1353</v>
      </c>
      <c r="G36" s="177"/>
      <c r="H36" s="177"/>
      <c r="I36" s="177"/>
      <c r="J36" s="177"/>
      <c r="K36" s="177"/>
      <c r="L36" s="177"/>
      <c r="M36" s="177"/>
      <c r="N36" s="177"/>
      <c r="O36" s="177"/>
    </row>
    <row r="37" spans="2:15">
      <c r="B37" s="265"/>
      <c r="C37" s="265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</row>
    <row r="38" spans="2:15">
      <c r="B38" s="265"/>
      <c r="C38" s="265"/>
      <c r="D38" s="177" t="s">
        <v>1342</v>
      </c>
      <c r="E38" s="177"/>
      <c r="F38" s="177" t="s">
        <v>1354</v>
      </c>
      <c r="G38" s="177"/>
      <c r="H38" s="177"/>
      <c r="I38" s="177"/>
      <c r="J38" s="177"/>
      <c r="K38" s="177"/>
      <c r="L38" s="177"/>
      <c r="M38" s="177"/>
      <c r="N38" s="177"/>
      <c r="O38" s="177"/>
    </row>
    <row r="39" spans="2:15">
      <c r="B39" s="265"/>
      <c r="C39" s="265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</row>
  </sheetData>
  <mergeCells count="33">
    <mergeCell ref="B4:C7"/>
    <mergeCell ref="D4:O5"/>
    <mergeCell ref="D6:O7"/>
    <mergeCell ref="B21:O21"/>
    <mergeCell ref="B14:O14"/>
    <mergeCell ref="B11:O11"/>
    <mergeCell ref="B8:O8"/>
    <mergeCell ref="B9:C10"/>
    <mergeCell ref="D9:O10"/>
    <mergeCell ref="D12:O13"/>
    <mergeCell ref="B12:C13"/>
    <mergeCell ref="D27:O28"/>
    <mergeCell ref="B27:C28"/>
    <mergeCell ref="B26:O26"/>
    <mergeCell ref="D15:O16"/>
    <mergeCell ref="D17:O18"/>
    <mergeCell ref="D19:O20"/>
    <mergeCell ref="B15:C20"/>
    <mergeCell ref="D22:O23"/>
    <mergeCell ref="D24:O25"/>
    <mergeCell ref="B22:C25"/>
    <mergeCell ref="B29:O29"/>
    <mergeCell ref="F30:O31"/>
    <mergeCell ref="F32:O33"/>
    <mergeCell ref="F34:O35"/>
    <mergeCell ref="F36:O37"/>
    <mergeCell ref="B30:C39"/>
    <mergeCell ref="D30:E31"/>
    <mergeCell ref="D32:E33"/>
    <mergeCell ref="D34:E35"/>
    <mergeCell ref="D36:E37"/>
    <mergeCell ref="D38:E39"/>
    <mergeCell ref="F38:O3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P19"/>
  <sheetViews>
    <sheetView workbookViewId="0">
      <selection activeCell="H32" sqref="H32"/>
    </sheetView>
  </sheetViews>
  <sheetFormatPr defaultRowHeight="13.5"/>
  <cols>
    <col min="1" max="1" width="9" style="1"/>
    <col min="2" max="2" width="15" style="1" bestFit="1" customWidth="1"/>
    <col min="3" max="16384" width="9" style="1"/>
  </cols>
  <sheetData>
    <row r="2" spans="2:16" ht="20.25">
      <c r="B2" s="266" t="s">
        <v>664</v>
      </c>
      <c r="C2" s="266"/>
      <c r="D2" s="266"/>
    </row>
    <row r="3" spans="2:16" ht="14.25" thickBot="1">
      <c r="B3" s="2"/>
    </row>
    <row r="4" spans="2:16" ht="14.25" thickTop="1">
      <c r="B4" s="267" t="s">
        <v>99</v>
      </c>
      <c r="C4" s="85" t="s">
        <v>57</v>
      </c>
      <c r="D4" s="85">
        <v>1</v>
      </c>
      <c r="E4" s="85">
        <v>2</v>
      </c>
      <c r="F4" s="85">
        <v>3</v>
      </c>
      <c r="G4" s="85">
        <v>4</v>
      </c>
      <c r="H4" s="85">
        <v>5</v>
      </c>
      <c r="I4" s="85">
        <v>6</v>
      </c>
      <c r="J4" s="85">
        <v>7</v>
      </c>
      <c r="K4" s="85">
        <v>8</v>
      </c>
      <c r="L4" s="85">
        <v>9</v>
      </c>
      <c r="M4" s="85">
        <v>10</v>
      </c>
      <c r="N4" s="85">
        <v>11</v>
      </c>
      <c r="O4" s="86">
        <v>12</v>
      </c>
    </row>
    <row r="5" spans="2:16">
      <c r="B5" s="208"/>
      <c r="C5" s="5" t="s">
        <v>56</v>
      </c>
      <c r="D5" s="6" t="s">
        <v>53</v>
      </c>
      <c r="E5" s="6" t="s">
        <v>53</v>
      </c>
      <c r="F5" s="7" t="s">
        <v>52</v>
      </c>
      <c r="G5" s="7" t="s">
        <v>52</v>
      </c>
      <c r="H5" s="7" t="s">
        <v>52</v>
      </c>
      <c r="I5" s="8" t="s">
        <v>54</v>
      </c>
      <c r="J5" s="8" t="s">
        <v>54</v>
      </c>
      <c r="K5" s="8" t="s">
        <v>54</v>
      </c>
      <c r="L5" s="9" t="s">
        <v>55</v>
      </c>
      <c r="M5" s="9" t="s">
        <v>55</v>
      </c>
      <c r="N5" s="9" t="s">
        <v>55</v>
      </c>
      <c r="O5" s="87" t="s">
        <v>53</v>
      </c>
    </row>
    <row r="6" spans="2:16" ht="45" customHeight="1">
      <c r="B6" s="176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70"/>
    </row>
    <row r="7" spans="2:16">
      <c r="B7" s="208" t="s">
        <v>100</v>
      </c>
      <c r="C7" s="168" t="s">
        <v>91</v>
      </c>
      <c r="D7" s="168"/>
      <c r="E7" s="180" t="s">
        <v>94</v>
      </c>
      <c r="F7" s="180"/>
      <c r="G7" s="180"/>
      <c r="H7" s="180"/>
      <c r="I7" s="180"/>
      <c r="J7" s="180"/>
      <c r="K7" s="180"/>
      <c r="L7" s="180"/>
      <c r="M7" s="180"/>
      <c r="N7" s="180"/>
      <c r="O7" s="181"/>
    </row>
    <row r="8" spans="2:16">
      <c r="B8" s="208"/>
      <c r="C8" s="168" t="s">
        <v>92</v>
      </c>
      <c r="D8" s="168"/>
      <c r="E8" s="180" t="s">
        <v>93</v>
      </c>
      <c r="F8" s="180"/>
      <c r="G8" s="180"/>
      <c r="H8" s="180"/>
      <c r="I8" s="180"/>
      <c r="J8" s="180"/>
      <c r="K8" s="180"/>
      <c r="L8" s="180"/>
      <c r="M8" s="180"/>
      <c r="N8" s="180"/>
      <c r="O8" s="181"/>
    </row>
    <row r="9" spans="2:16">
      <c r="B9" s="208"/>
      <c r="C9" s="168" t="s">
        <v>95</v>
      </c>
      <c r="D9" s="168"/>
      <c r="E9" s="180" t="s">
        <v>96</v>
      </c>
      <c r="F9" s="180"/>
      <c r="G9" s="180"/>
      <c r="H9" s="180"/>
      <c r="I9" s="180"/>
      <c r="J9" s="180"/>
      <c r="K9" s="180"/>
      <c r="L9" s="180"/>
      <c r="M9" s="180"/>
      <c r="N9" s="180"/>
      <c r="O9" s="181"/>
      <c r="P9" s="43"/>
    </row>
    <row r="10" spans="2:16">
      <c r="B10" s="208"/>
      <c r="C10" s="168" t="s">
        <v>97</v>
      </c>
      <c r="D10" s="168"/>
      <c r="E10" s="180" t="s">
        <v>98</v>
      </c>
      <c r="F10" s="180"/>
      <c r="G10" s="180"/>
      <c r="H10" s="180"/>
      <c r="I10" s="180"/>
      <c r="J10" s="180"/>
      <c r="K10" s="180"/>
      <c r="L10" s="180"/>
      <c r="M10" s="180"/>
      <c r="N10" s="180"/>
      <c r="O10" s="181"/>
      <c r="P10" s="43"/>
    </row>
    <row r="11" spans="2:16" ht="45" customHeight="1">
      <c r="B11" s="176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70"/>
      <c r="P11" s="43"/>
    </row>
    <row r="12" spans="2:16">
      <c r="B12" s="172" t="s">
        <v>663</v>
      </c>
      <c r="C12" s="180" t="s">
        <v>58</v>
      </c>
      <c r="D12" s="180"/>
      <c r="E12" s="180"/>
      <c r="F12" s="168" t="s">
        <v>52</v>
      </c>
      <c r="G12" s="168"/>
      <c r="H12" s="168" t="s">
        <v>54</v>
      </c>
      <c r="I12" s="168"/>
      <c r="J12" s="168" t="s">
        <v>55</v>
      </c>
      <c r="K12" s="168"/>
      <c r="L12" s="168" t="s">
        <v>53</v>
      </c>
      <c r="M12" s="168"/>
      <c r="N12" s="168" t="s">
        <v>63</v>
      </c>
      <c r="O12" s="170"/>
      <c r="P12" s="43"/>
    </row>
    <row r="13" spans="2:16">
      <c r="B13" s="208"/>
      <c r="C13" s="180" t="s">
        <v>59</v>
      </c>
      <c r="D13" s="180"/>
      <c r="E13" s="180"/>
      <c r="F13" s="168">
        <v>1</v>
      </c>
      <c r="G13" s="168"/>
      <c r="H13" s="168">
        <v>1</v>
      </c>
      <c r="I13" s="168"/>
      <c r="J13" s="168">
        <v>1</v>
      </c>
      <c r="K13" s="168"/>
      <c r="L13" s="168">
        <v>1</v>
      </c>
      <c r="M13" s="168"/>
      <c r="N13" s="168" t="s">
        <v>73</v>
      </c>
      <c r="O13" s="170"/>
    </row>
    <row r="14" spans="2:16">
      <c r="B14" s="208"/>
      <c r="C14" s="180" t="s">
        <v>60</v>
      </c>
      <c r="D14" s="180"/>
      <c r="E14" s="180"/>
      <c r="F14" s="168">
        <v>1</v>
      </c>
      <c r="G14" s="168"/>
      <c r="H14" s="168">
        <v>1</v>
      </c>
      <c r="I14" s="168"/>
      <c r="J14" s="168">
        <v>1</v>
      </c>
      <c r="K14" s="168"/>
      <c r="L14" s="168">
        <v>1</v>
      </c>
      <c r="M14" s="168"/>
      <c r="N14" s="168" t="s">
        <v>73</v>
      </c>
      <c r="O14" s="170"/>
    </row>
    <row r="15" spans="2:16">
      <c r="B15" s="208"/>
      <c r="C15" s="180" t="s">
        <v>61</v>
      </c>
      <c r="D15" s="180"/>
      <c r="E15" s="180"/>
      <c r="F15" s="168">
        <v>1</v>
      </c>
      <c r="G15" s="168"/>
      <c r="H15" s="168">
        <v>1</v>
      </c>
      <c r="I15" s="168"/>
      <c r="J15" s="168">
        <v>1</v>
      </c>
      <c r="K15" s="168"/>
      <c r="L15" s="168">
        <v>1</v>
      </c>
      <c r="M15" s="168"/>
      <c r="N15" s="168" t="s">
        <v>73</v>
      </c>
      <c r="O15" s="170"/>
    </row>
    <row r="16" spans="2:16" ht="14.25" thickBot="1">
      <c r="B16" s="268"/>
      <c r="C16" s="269" t="s">
        <v>62</v>
      </c>
      <c r="D16" s="269"/>
      <c r="E16" s="269"/>
      <c r="F16" s="169">
        <v>-1</v>
      </c>
      <c r="G16" s="169"/>
      <c r="H16" s="169">
        <v>0</v>
      </c>
      <c r="I16" s="169"/>
      <c r="J16" s="169">
        <v>-2</v>
      </c>
      <c r="K16" s="169"/>
      <c r="L16" s="169">
        <v>1</v>
      </c>
      <c r="M16" s="169"/>
      <c r="N16" s="169" t="s">
        <v>74</v>
      </c>
      <c r="O16" s="171"/>
    </row>
    <row r="17" spans="2:2" ht="14.25" thickTop="1"/>
    <row r="19" spans="2:2">
      <c r="B19" s="2"/>
    </row>
  </sheetData>
  <mergeCells count="44">
    <mergeCell ref="N13:O13"/>
    <mergeCell ref="N14:O14"/>
    <mergeCell ref="N15:O15"/>
    <mergeCell ref="F16:G16"/>
    <mergeCell ref="H12:I12"/>
    <mergeCell ref="H13:I13"/>
    <mergeCell ref="H14:I14"/>
    <mergeCell ref="J14:K14"/>
    <mergeCell ref="J15:K15"/>
    <mergeCell ref="J16:K16"/>
    <mergeCell ref="L12:M12"/>
    <mergeCell ref="L13:M13"/>
    <mergeCell ref="L14:M14"/>
    <mergeCell ref="L15:M15"/>
    <mergeCell ref="L16:M16"/>
    <mergeCell ref="J13:K13"/>
    <mergeCell ref="B11:O11"/>
    <mergeCell ref="H15:I15"/>
    <mergeCell ref="H16:I16"/>
    <mergeCell ref="F12:G12"/>
    <mergeCell ref="F13:G13"/>
    <mergeCell ref="B12:B16"/>
    <mergeCell ref="F14:G14"/>
    <mergeCell ref="F15:G15"/>
    <mergeCell ref="N16:O16"/>
    <mergeCell ref="N12:O12"/>
    <mergeCell ref="C13:E13"/>
    <mergeCell ref="C14:E14"/>
    <mergeCell ref="C15:E15"/>
    <mergeCell ref="C16:E16"/>
    <mergeCell ref="C12:E12"/>
    <mergeCell ref="J12:K12"/>
    <mergeCell ref="B2:D2"/>
    <mergeCell ref="E7:O7"/>
    <mergeCell ref="E8:O8"/>
    <mergeCell ref="E9:O9"/>
    <mergeCell ref="E10:O10"/>
    <mergeCell ref="B6:O6"/>
    <mergeCell ref="B4:B5"/>
    <mergeCell ref="B7:B10"/>
    <mergeCell ref="C7:D7"/>
    <mergeCell ref="C8:D8"/>
    <mergeCell ref="C9:D9"/>
    <mergeCell ref="C10:D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O40"/>
  <sheetViews>
    <sheetView workbookViewId="0">
      <selection activeCell="R18" sqref="R18"/>
    </sheetView>
  </sheetViews>
  <sheetFormatPr defaultRowHeight="13.5" customHeight="1"/>
  <sheetData>
    <row r="2" spans="2:15" ht="20.25">
      <c r="B2" s="266" t="s">
        <v>112</v>
      </c>
      <c r="C2" s="266"/>
      <c r="D2" s="266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2:15" ht="13.5" customHeight="1" thickBot="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2:15" ht="13.5" customHeight="1" thickTop="1">
      <c r="B4" s="275" t="s">
        <v>101</v>
      </c>
      <c r="C4" s="263"/>
      <c r="D4" s="263" t="s">
        <v>179</v>
      </c>
      <c r="E4" s="263"/>
      <c r="F4" s="263"/>
      <c r="G4" s="263" t="s">
        <v>178</v>
      </c>
      <c r="H4" s="263"/>
      <c r="I4" s="263"/>
      <c r="J4" s="263"/>
      <c r="K4" s="263"/>
      <c r="L4" s="263"/>
      <c r="M4" s="263"/>
      <c r="N4" s="263"/>
      <c r="O4" s="264"/>
    </row>
    <row r="5" spans="2:15" ht="13.5" customHeight="1">
      <c r="B5" s="24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8"/>
    </row>
    <row r="6" spans="2:15" ht="13.5" customHeight="1">
      <c r="B6" s="247"/>
      <c r="C6" s="177"/>
      <c r="D6" s="177" t="s">
        <v>665</v>
      </c>
      <c r="E6" s="177"/>
      <c r="F6" s="177"/>
      <c r="G6" s="177" t="s">
        <v>106</v>
      </c>
      <c r="H6" s="177"/>
      <c r="I6" s="242" t="s">
        <v>666</v>
      </c>
      <c r="J6" s="242"/>
      <c r="K6" s="242"/>
      <c r="L6" s="242"/>
      <c r="M6" s="242"/>
      <c r="N6" s="242"/>
      <c r="O6" s="243"/>
    </row>
    <row r="7" spans="2:15" ht="13.5" customHeight="1">
      <c r="B7" s="247"/>
      <c r="C7" s="177"/>
      <c r="D7" s="177"/>
      <c r="E7" s="177"/>
      <c r="F7" s="177"/>
      <c r="G7" s="177" t="s">
        <v>102</v>
      </c>
      <c r="H7" s="177"/>
      <c r="I7" s="242" t="s">
        <v>667</v>
      </c>
      <c r="J7" s="242"/>
      <c r="K7" s="242"/>
      <c r="L7" s="242"/>
      <c r="M7" s="242"/>
      <c r="N7" s="242"/>
      <c r="O7" s="243"/>
    </row>
    <row r="8" spans="2:15" ht="13.5" customHeight="1">
      <c r="B8" s="247"/>
      <c r="C8" s="177"/>
      <c r="D8" s="177"/>
      <c r="E8" s="177"/>
      <c r="F8" s="177"/>
      <c r="G8" s="177" t="s">
        <v>103</v>
      </c>
      <c r="H8" s="177"/>
      <c r="I8" s="242" t="s">
        <v>668</v>
      </c>
      <c r="J8" s="242"/>
      <c r="K8" s="242"/>
      <c r="L8" s="242"/>
      <c r="M8" s="242"/>
      <c r="N8" s="242"/>
      <c r="O8" s="243"/>
    </row>
    <row r="9" spans="2:15" ht="13.5" customHeight="1">
      <c r="B9" s="247"/>
      <c r="C9" s="177"/>
      <c r="D9" s="177"/>
      <c r="E9" s="177"/>
      <c r="F9" s="177"/>
      <c r="G9" s="177" t="s">
        <v>669</v>
      </c>
      <c r="H9" s="177"/>
      <c r="I9" s="242" t="s">
        <v>670</v>
      </c>
      <c r="J9" s="242"/>
      <c r="K9" s="242"/>
      <c r="L9" s="242"/>
      <c r="M9" s="242"/>
      <c r="N9" s="242"/>
      <c r="O9" s="243"/>
    </row>
    <row r="10" spans="2:15" ht="13.5" customHeight="1">
      <c r="B10" s="247"/>
      <c r="C10" s="177"/>
      <c r="D10" s="177" t="s">
        <v>671</v>
      </c>
      <c r="E10" s="177"/>
      <c r="F10" s="177"/>
      <c r="G10" s="246" t="s">
        <v>699</v>
      </c>
      <c r="H10" s="246"/>
      <c r="I10" s="246"/>
      <c r="J10" s="246"/>
      <c r="K10" s="246"/>
      <c r="L10" s="246"/>
      <c r="M10" s="246"/>
      <c r="N10" s="246"/>
      <c r="O10" s="249"/>
    </row>
    <row r="11" spans="2:15" ht="13.5" customHeight="1">
      <c r="B11" s="247"/>
      <c r="C11" s="177"/>
      <c r="D11" s="177"/>
      <c r="E11" s="177"/>
      <c r="F11" s="177"/>
      <c r="G11" s="246"/>
      <c r="H11" s="246"/>
      <c r="I11" s="246"/>
      <c r="J11" s="246"/>
      <c r="K11" s="246"/>
      <c r="L11" s="246"/>
      <c r="M11" s="246"/>
      <c r="N11" s="246"/>
      <c r="O11" s="249"/>
    </row>
    <row r="12" spans="2:15" ht="13.5" customHeight="1">
      <c r="B12" s="247"/>
      <c r="C12" s="177"/>
      <c r="D12" s="177" t="s">
        <v>672</v>
      </c>
      <c r="E12" s="177"/>
      <c r="F12" s="177"/>
      <c r="G12" s="246" t="s">
        <v>700</v>
      </c>
      <c r="H12" s="246"/>
      <c r="I12" s="246"/>
      <c r="J12" s="246"/>
      <c r="K12" s="246"/>
      <c r="L12" s="246"/>
      <c r="M12" s="246"/>
      <c r="N12" s="246"/>
      <c r="O12" s="249"/>
    </row>
    <row r="13" spans="2:15" ht="13.5" customHeight="1">
      <c r="B13" s="247"/>
      <c r="C13" s="177"/>
      <c r="D13" s="177"/>
      <c r="E13" s="177"/>
      <c r="F13" s="177"/>
      <c r="G13" s="246"/>
      <c r="H13" s="246"/>
      <c r="I13" s="246"/>
      <c r="J13" s="246"/>
      <c r="K13" s="246"/>
      <c r="L13" s="246"/>
      <c r="M13" s="246"/>
      <c r="N13" s="246"/>
      <c r="O13" s="249"/>
    </row>
    <row r="14" spans="2:15" ht="13.5" customHeight="1">
      <c r="B14" s="247"/>
      <c r="C14" s="177"/>
      <c r="D14" s="177" t="s">
        <v>673</v>
      </c>
      <c r="E14" s="177"/>
      <c r="F14" s="177"/>
      <c r="G14" s="177" t="s">
        <v>701</v>
      </c>
      <c r="H14" s="177"/>
      <c r="I14" s="242" t="s">
        <v>674</v>
      </c>
      <c r="J14" s="242"/>
      <c r="K14" s="242"/>
      <c r="L14" s="242"/>
      <c r="M14" s="242"/>
      <c r="N14" s="242"/>
      <c r="O14" s="243"/>
    </row>
    <row r="15" spans="2:15" ht="13.5" customHeight="1">
      <c r="B15" s="247"/>
      <c r="C15" s="177"/>
      <c r="D15" s="177"/>
      <c r="E15" s="177"/>
      <c r="F15" s="177"/>
      <c r="G15" s="177" t="s">
        <v>702</v>
      </c>
      <c r="H15" s="177"/>
      <c r="I15" s="242" t="s">
        <v>675</v>
      </c>
      <c r="J15" s="242"/>
      <c r="K15" s="242"/>
      <c r="L15" s="242"/>
      <c r="M15" s="242"/>
      <c r="N15" s="242"/>
      <c r="O15" s="243"/>
    </row>
    <row r="16" spans="2:15" ht="13.5" customHeight="1">
      <c r="B16" s="247"/>
      <c r="C16" s="177"/>
      <c r="D16" s="177"/>
      <c r="E16" s="177"/>
      <c r="F16" s="177"/>
      <c r="G16" s="177" t="s">
        <v>703</v>
      </c>
      <c r="H16" s="177"/>
      <c r="I16" s="88" t="s">
        <v>105</v>
      </c>
      <c r="J16" s="242" t="s">
        <v>676</v>
      </c>
      <c r="K16" s="242"/>
      <c r="L16" s="242"/>
      <c r="M16" s="242"/>
      <c r="N16" s="242"/>
      <c r="O16" s="243"/>
    </row>
    <row r="17" spans="2:15" ht="13.5" customHeight="1">
      <c r="B17" s="247"/>
      <c r="C17" s="177"/>
      <c r="D17" s="177"/>
      <c r="E17" s="177"/>
      <c r="F17" s="177"/>
      <c r="G17" s="177"/>
      <c r="H17" s="177"/>
      <c r="I17" s="88" t="s">
        <v>104</v>
      </c>
      <c r="J17" s="242" t="s">
        <v>677</v>
      </c>
      <c r="K17" s="242"/>
      <c r="L17" s="242"/>
      <c r="M17" s="242"/>
      <c r="N17" s="242"/>
      <c r="O17" s="243"/>
    </row>
    <row r="18" spans="2:15" ht="13.5" customHeight="1">
      <c r="B18" s="247"/>
      <c r="C18" s="177"/>
      <c r="D18" s="177"/>
      <c r="E18" s="177"/>
      <c r="F18" s="177"/>
      <c r="G18" s="177" t="s">
        <v>678</v>
      </c>
      <c r="H18" s="177"/>
      <c r="I18" s="177" t="s">
        <v>679</v>
      </c>
      <c r="J18" s="177"/>
      <c r="K18" s="177"/>
      <c r="L18" s="177"/>
      <c r="M18" s="177"/>
      <c r="N18" s="177"/>
      <c r="O18" s="178"/>
    </row>
    <row r="19" spans="2:15" ht="45" customHeight="1">
      <c r="B19" s="24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8"/>
    </row>
    <row r="20" spans="2:15" ht="13.5" customHeight="1">
      <c r="B20" s="270" t="s">
        <v>680</v>
      </c>
      <c r="C20" s="177"/>
      <c r="D20" s="177" t="s">
        <v>231</v>
      </c>
      <c r="E20" s="177"/>
      <c r="F20" s="242" t="s">
        <v>12</v>
      </c>
      <c r="G20" s="242"/>
      <c r="H20" s="242"/>
      <c r="I20" s="242" t="s">
        <v>681</v>
      </c>
      <c r="J20" s="242"/>
      <c r="K20" s="242"/>
      <c r="L20" s="177"/>
      <c r="M20" s="177"/>
      <c r="N20" s="177"/>
      <c r="O20" s="178"/>
    </row>
    <row r="21" spans="2:15" ht="13.5" customHeight="1">
      <c r="B21" s="247"/>
      <c r="C21" s="177"/>
      <c r="D21" s="177" t="s">
        <v>107</v>
      </c>
      <c r="E21" s="177"/>
      <c r="F21" s="242">
        <v>3</v>
      </c>
      <c r="G21" s="242"/>
      <c r="H21" s="242"/>
      <c r="I21" s="242">
        <v>10</v>
      </c>
      <c r="J21" s="242"/>
      <c r="K21" s="242"/>
      <c r="L21" s="177"/>
      <c r="M21" s="177"/>
      <c r="N21" s="177"/>
      <c r="O21" s="178"/>
    </row>
    <row r="22" spans="2:15" ht="13.5" customHeight="1">
      <c r="B22" s="247"/>
      <c r="C22" s="177"/>
      <c r="D22" s="177" t="s">
        <v>108</v>
      </c>
      <c r="E22" s="177"/>
      <c r="F22" s="242">
        <v>2.5</v>
      </c>
      <c r="G22" s="242"/>
      <c r="H22" s="242"/>
      <c r="I22" s="242">
        <v>25</v>
      </c>
      <c r="J22" s="242"/>
      <c r="K22" s="242"/>
      <c r="L22" s="177"/>
      <c r="M22" s="177"/>
      <c r="N22" s="177"/>
      <c r="O22" s="178"/>
    </row>
    <row r="23" spans="2:15" ht="13.5" customHeight="1">
      <c r="B23" s="247"/>
      <c r="C23" s="177"/>
      <c r="D23" s="177" t="s">
        <v>1</v>
      </c>
      <c r="E23" s="177"/>
      <c r="F23" s="242">
        <v>2</v>
      </c>
      <c r="G23" s="242"/>
      <c r="H23" s="242"/>
      <c r="I23" s="242">
        <v>50</v>
      </c>
      <c r="J23" s="242"/>
      <c r="K23" s="242"/>
      <c r="L23" s="177"/>
      <c r="M23" s="177"/>
      <c r="N23" s="177"/>
      <c r="O23" s="178"/>
    </row>
    <row r="24" spans="2:15" ht="45" customHeight="1">
      <c r="B24" s="24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8"/>
    </row>
    <row r="25" spans="2:15" ht="13.5" customHeight="1">
      <c r="B25" s="270" t="s">
        <v>682</v>
      </c>
      <c r="C25" s="271"/>
      <c r="D25" s="88" t="s">
        <v>33</v>
      </c>
      <c r="E25" s="177" t="s">
        <v>683</v>
      </c>
      <c r="F25" s="177"/>
      <c r="G25" s="177" t="s">
        <v>684</v>
      </c>
      <c r="H25" s="177"/>
      <c r="I25" s="177"/>
      <c r="J25" s="177"/>
      <c r="K25" s="177"/>
      <c r="L25" s="177"/>
      <c r="M25" s="177"/>
      <c r="N25" s="177"/>
      <c r="O25" s="178"/>
    </row>
    <row r="26" spans="2:15" ht="13.5" customHeight="1">
      <c r="B26" s="270"/>
      <c r="C26" s="271"/>
      <c r="D26" s="88" t="s">
        <v>35</v>
      </c>
      <c r="E26" s="177" t="s">
        <v>685</v>
      </c>
      <c r="F26" s="177"/>
      <c r="G26" s="274" t="s">
        <v>686</v>
      </c>
      <c r="H26" s="274"/>
      <c r="I26" s="274"/>
      <c r="J26" s="177"/>
      <c r="K26" s="177"/>
      <c r="L26" s="177"/>
      <c r="M26" s="177"/>
      <c r="N26" s="177"/>
      <c r="O26" s="178"/>
    </row>
    <row r="27" spans="2:15" ht="13.5" customHeight="1">
      <c r="B27" s="270"/>
      <c r="C27" s="271"/>
      <c r="D27" s="88" t="s">
        <v>37</v>
      </c>
      <c r="E27" s="177" t="s">
        <v>687</v>
      </c>
      <c r="F27" s="177"/>
      <c r="G27" s="177" t="s">
        <v>688</v>
      </c>
      <c r="H27" s="177"/>
      <c r="I27" s="177"/>
      <c r="J27" s="177"/>
      <c r="K27" s="177"/>
      <c r="L27" s="177"/>
      <c r="M27" s="177"/>
      <c r="N27" s="177"/>
      <c r="O27" s="178"/>
    </row>
    <row r="28" spans="2:15" ht="13.5" customHeight="1">
      <c r="B28" s="270"/>
      <c r="C28" s="271"/>
      <c r="D28" s="88" t="s">
        <v>249</v>
      </c>
      <c r="E28" s="177" t="s">
        <v>689</v>
      </c>
      <c r="F28" s="177"/>
      <c r="G28" s="274" t="s">
        <v>690</v>
      </c>
      <c r="H28" s="274"/>
      <c r="I28" s="274"/>
      <c r="J28" s="177"/>
      <c r="K28" s="177"/>
      <c r="L28" s="177"/>
      <c r="M28" s="177"/>
      <c r="N28" s="177"/>
      <c r="O28" s="178"/>
    </row>
    <row r="29" spans="2:15" ht="13.5" customHeight="1">
      <c r="B29" s="270"/>
      <c r="C29" s="271"/>
      <c r="D29" s="88" t="s">
        <v>39</v>
      </c>
      <c r="E29" s="177" t="s">
        <v>691</v>
      </c>
      <c r="F29" s="177"/>
      <c r="G29" s="177" t="s">
        <v>692</v>
      </c>
      <c r="H29" s="177"/>
      <c r="I29" s="177"/>
      <c r="J29" s="177"/>
      <c r="K29" s="177"/>
      <c r="L29" s="177"/>
      <c r="M29" s="177"/>
      <c r="N29" s="177"/>
      <c r="O29" s="178"/>
    </row>
    <row r="30" spans="2:15" ht="45" customHeight="1">
      <c r="B30" s="270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6"/>
    </row>
    <row r="31" spans="2:15" ht="13.5" customHeight="1">
      <c r="B31" s="270" t="s">
        <v>693</v>
      </c>
      <c r="C31" s="177"/>
      <c r="D31" s="242" t="s">
        <v>694</v>
      </c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3"/>
    </row>
    <row r="32" spans="2:15" ht="13.5" customHeight="1">
      <c r="B32" s="247"/>
      <c r="C32" s="177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3"/>
    </row>
    <row r="33" spans="2:15" ht="13.5" customHeight="1">
      <c r="B33" s="247"/>
      <c r="C33" s="177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3"/>
    </row>
    <row r="34" spans="2:15" ht="13.5" customHeight="1">
      <c r="B34" s="247"/>
      <c r="C34" s="177"/>
      <c r="D34" s="242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3"/>
    </row>
    <row r="35" spans="2:15" ht="13.5" customHeight="1">
      <c r="B35" s="247"/>
      <c r="C35" s="177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3"/>
    </row>
    <row r="36" spans="2:15" ht="45" customHeight="1">
      <c r="B36" s="247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8"/>
    </row>
    <row r="37" spans="2:15" ht="13.5" customHeight="1">
      <c r="B37" s="270" t="s">
        <v>695</v>
      </c>
      <c r="C37" s="271"/>
      <c r="D37" s="177" t="s">
        <v>109</v>
      </c>
      <c r="E37" s="177"/>
      <c r="F37" s="242" t="s">
        <v>696</v>
      </c>
      <c r="G37" s="242"/>
      <c r="H37" s="242"/>
      <c r="I37" s="242"/>
      <c r="J37" s="242"/>
      <c r="K37" s="242"/>
      <c r="L37" s="242"/>
      <c r="M37" s="242"/>
      <c r="N37" s="242"/>
      <c r="O37" s="243"/>
    </row>
    <row r="38" spans="2:15" ht="13.5" customHeight="1">
      <c r="B38" s="270"/>
      <c r="C38" s="271"/>
      <c r="D38" s="177" t="s">
        <v>110</v>
      </c>
      <c r="E38" s="177"/>
      <c r="F38" s="242" t="s">
        <v>697</v>
      </c>
      <c r="G38" s="242"/>
      <c r="H38" s="242"/>
      <c r="I38" s="242"/>
      <c r="J38" s="242"/>
      <c r="K38" s="242"/>
      <c r="L38" s="242"/>
      <c r="M38" s="242"/>
      <c r="N38" s="242"/>
      <c r="O38" s="243"/>
    </row>
    <row r="39" spans="2:15" ht="13.5" customHeight="1" thickBot="1">
      <c r="B39" s="272"/>
      <c r="C39" s="273"/>
      <c r="D39" s="241" t="s">
        <v>698</v>
      </c>
      <c r="E39" s="241"/>
      <c r="F39" s="244" t="s">
        <v>704</v>
      </c>
      <c r="G39" s="244"/>
      <c r="H39" s="244"/>
      <c r="I39" s="244"/>
      <c r="J39" s="244"/>
      <c r="K39" s="244"/>
      <c r="L39" s="244"/>
      <c r="M39" s="244"/>
      <c r="N39" s="244"/>
      <c r="O39" s="245"/>
    </row>
    <row r="40" spans="2:15" ht="13.5" customHeight="1" thickTop="1"/>
  </sheetData>
  <mergeCells count="66">
    <mergeCell ref="B31:C35"/>
    <mergeCell ref="D31:O35"/>
    <mergeCell ref="B36:O36"/>
    <mergeCell ref="E27:F27"/>
    <mergeCell ref="G27:I27"/>
    <mergeCell ref="B30:O30"/>
    <mergeCell ref="B2:D2"/>
    <mergeCell ref="B4:C18"/>
    <mergeCell ref="D4:F5"/>
    <mergeCell ref="G4:O5"/>
    <mergeCell ref="D6:F9"/>
    <mergeCell ref="G8:H8"/>
    <mergeCell ref="I8:O8"/>
    <mergeCell ref="G9:H9"/>
    <mergeCell ref="I9:O9"/>
    <mergeCell ref="D12:F13"/>
    <mergeCell ref="G7:H7"/>
    <mergeCell ref="I7:O7"/>
    <mergeCell ref="D10:F11"/>
    <mergeCell ref="G10:O11"/>
    <mergeCell ref="G6:H6"/>
    <mergeCell ref="I6:O6"/>
    <mergeCell ref="G12:O13"/>
    <mergeCell ref="D14:F18"/>
    <mergeCell ref="G14:H14"/>
    <mergeCell ref="I14:O14"/>
    <mergeCell ref="G15:H15"/>
    <mergeCell ref="I15:O15"/>
    <mergeCell ref="G16:H17"/>
    <mergeCell ref="J16:O16"/>
    <mergeCell ref="J17:O17"/>
    <mergeCell ref="G18:H18"/>
    <mergeCell ref="I18:O18"/>
    <mergeCell ref="B19:O19"/>
    <mergeCell ref="B20:C23"/>
    <mergeCell ref="L20:O23"/>
    <mergeCell ref="D22:E22"/>
    <mergeCell ref="F22:H22"/>
    <mergeCell ref="I22:K22"/>
    <mergeCell ref="D23:E23"/>
    <mergeCell ref="F23:H23"/>
    <mergeCell ref="I23:K23"/>
    <mergeCell ref="F20:H20"/>
    <mergeCell ref="I20:K20"/>
    <mergeCell ref="D21:E21"/>
    <mergeCell ref="F21:H21"/>
    <mergeCell ref="I21:K21"/>
    <mergeCell ref="D20:E20"/>
    <mergeCell ref="B24:O24"/>
    <mergeCell ref="B25:C29"/>
    <mergeCell ref="J25:O29"/>
    <mergeCell ref="E28:F28"/>
    <mergeCell ref="G28:I28"/>
    <mergeCell ref="E29:F29"/>
    <mergeCell ref="G29:I29"/>
    <mergeCell ref="E25:F25"/>
    <mergeCell ref="G25:I25"/>
    <mergeCell ref="E26:F26"/>
    <mergeCell ref="G26:I26"/>
    <mergeCell ref="B37:C39"/>
    <mergeCell ref="D38:E38"/>
    <mergeCell ref="F38:O38"/>
    <mergeCell ref="D39:E39"/>
    <mergeCell ref="F39:O39"/>
    <mergeCell ref="D37:E37"/>
    <mergeCell ref="F37:O37"/>
  </mergeCells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M15"/>
  <sheetViews>
    <sheetView workbookViewId="0">
      <selection activeCell="F20" sqref="F20"/>
    </sheetView>
  </sheetViews>
  <sheetFormatPr defaultRowHeight="13.5"/>
  <cols>
    <col min="1" max="16384" width="9" style="11"/>
  </cols>
  <sheetData>
    <row r="2" spans="2:13" ht="20.25">
      <c r="B2" s="89" t="s">
        <v>111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4.25" thickBo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4.25" thickTop="1">
      <c r="B4" s="279" t="s">
        <v>705</v>
      </c>
      <c r="C4" s="280"/>
      <c r="D4" s="281" t="s">
        <v>706</v>
      </c>
      <c r="E4" s="281"/>
      <c r="F4" s="282" t="s">
        <v>707</v>
      </c>
      <c r="G4" s="282"/>
      <c r="H4" s="282"/>
      <c r="I4" s="282"/>
      <c r="J4" s="282"/>
      <c r="K4" s="282"/>
      <c r="L4" s="282"/>
      <c r="M4" s="283"/>
    </row>
    <row r="5" spans="2:13">
      <c r="B5" s="253"/>
      <c r="C5" s="254"/>
      <c r="D5" s="168" t="s">
        <v>109</v>
      </c>
      <c r="E5" s="168"/>
      <c r="F5" s="180" t="s">
        <v>708</v>
      </c>
      <c r="G5" s="180"/>
      <c r="H5" s="180"/>
      <c r="I5" s="180"/>
      <c r="J5" s="180"/>
      <c r="K5" s="180"/>
      <c r="L5" s="180"/>
      <c r="M5" s="181"/>
    </row>
    <row r="6" spans="2:13">
      <c r="B6" s="253"/>
      <c r="C6" s="254"/>
      <c r="D6" s="168" t="s">
        <v>709</v>
      </c>
      <c r="E6" s="168"/>
      <c r="F6" s="180" t="s">
        <v>710</v>
      </c>
      <c r="G6" s="180"/>
      <c r="H6" s="180"/>
      <c r="I6" s="180"/>
      <c r="J6" s="180"/>
      <c r="K6" s="180"/>
      <c r="L6" s="180"/>
      <c r="M6" s="181"/>
    </row>
    <row r="7" spans="2:13">
      <c r="B7" s="253"/>
      <c r="C7" s="254"/>
      <c r="D7" s="168" t="s">
        <v>711</v>
      </c>
      <c r="E7" s="168"/>
      <c r="F7" s="180" t="s">
        <v>712</v>
      </c>
      <c r="G7" s="180"/>
      <c r="H7" s="180"/>
      <c r="I7" s="180"/>
      <c r="J7" s="180"/>
      <c r="K7" s="180"/>
      <c r="L7" s="180"/>
      <c r="M7" s="181"/>
    </row>
    <row r="8" spans="2:13" ht="45" customHeight="1">
      <c r="B8" s="176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70"/>
    </row>
    <row r="9" spans="2:13">
      <c r="B9" s="176" t="s">
        <v>713</v>
      </c>
      <c r="C9" s="168"/>
      <c r="D9" s="168" t="s">
        <v>714</v>
      </c>
      <c r="E9" s="168"/>
      <c r="F9" s="180" t="s">
        <v>715</v>
      </c>
      <c r="G9" s="180"/>
      <c r="H9" s="180"/>
      <c r="I9" s="180"/>
      <c r="J9" s="180"/>
      <c r="K9" s="180"/>
      <c r="L9" s="180"/>
      <c r="M9" s="181"/>
    </row>
    <row r="10" spans="2:13">
      <c r="B10" s="176"/>
      <c r="C10" s="168"/>
      <c r="D10" s="168" t="s">
        <v>716</v>
      </c>
      <c r="E10" s="168"/>
      <c r="F10" s="180" t="s">
        <v>717</v>
      </c>
      <c r="G10" s="180"/>
      <c r="H10" s="180"/>
      <c r="I10" s="180"/>
      <c r="J10" s="180"/>
      <c r="K10" s="180"/>
      <c r="L10" s="180"/>
      <c r="M10" s="181"/>
    </row>
    <row r="11" spans="2:13">
      <c r="B11" s="176"/>
      <c r="C11" s="168"/>
      <c r="D11" s="168" t="s">
        <v>626</v>
      </c>
      <c r="E11" s="168"/>
      <c r="F11" s="180" t="s">
        <v>718</v>
      </c>
      <c r="G11" s="180"/>
      <c r="H11" s="180"/>
      <c r="I11" s="180"/>
      <c r="J11" s="180"/>
      <c r="K11" s="180"/>
      <c r="L11" s="180"/>
      <c r="M11" s="181"/>
    </row>
    <row r="12" spans="2:13">
      <c r="B12" s="176"/>
      <c r="C12" s="168"/>
      <c r="D12" s="168" t="s">
        <v>719</v>
      </c>
      <c r="E12" s="168"/>
      <c r="F12" s="179" t="s">
        <v>720</v>
      </c>
      <c r="G12" s="180"/>
      <c r="H12" s="180"/>
      <c r="I12" s="180"/>
      <c r="J12" s="180"/>
      <c r="K12" s="180"/>
      <c r="L12" s="180"/>
      <c r="M12" s="181"/>
    </row>
    <row r="13" spans="2:13">
      <c r="B13" s="176"/>
      <c r="C13" s="168"/>
      <c r="D13" s="168"/>
      <c r="E13" s="168"/>
      <c r="F13" s="180"/>
      <c r="G13" s="180"/>
      <c r="H13" s="180"/>
      <c r="I13" s="180"/>
      <c r="J13" s="180"/>
      <c r="K13" s="180"/>
      <c r="L13" s="180"/>
      <c r="M13" s="181"/>
    </row>
    <row r="14" spans="2:13" ht="14.25" thickBot="1">
      <c r="B14" s="278"/>
      <c r="C14" s="169"/>
      <c r="D14" s="169" t="s">
        <v>721</v>
      </c>
      <c r="E14" s="169"/>
      <c r="F14" s="269" t="s">
        <v>722</v>
      </c>
      <c r="G14" s="269"/>
      <c r="H14" s="269"/>
      <c r="I14" s="269"/>
      <c r="J14" s="269"/>
      <c r="K14" s="269"/>
      <c r="L14" s="269"/>
      <c r="M14" s="277"/>
    </row>
    <row r="15" spans="2:13" ht="14.25" thickTop="1"/>
  </sheetData>
  <mergeCells count="21">
    <mergeCell ref="B4:C7"/>
    <mergeCell ref="D4:E4"/>
    <mergeCell ref="F4:M4"/>
    <mergeCell ref="D5:E5"/>
    <mergeCell ref="F5:M5"/>
    <mergeCell ref="D6:E6"/>
    <mergeCell ref="F6:M6"/>
    <mergeCell ref="D7:E7"/>
    <mergeCell ref="F7:M7"/>
    <mergeCell ref="D14:E14"/>
    <mergeCell ref="F14:M14"/>
    <mergeCell ref="B8:M8"/>
    <mergeCell ref="B9:C14"/>
    <mergeCell ref="D9:E9"/>
    <mergeCell ref="F9:M9"/>
    <mergeCell ref="D10:E10"/>
    <mergeCell ref="F10:M10"/>
    <mergeCell ref="D11:E11"/>
    <mergeCell ref="F11:M11"/>
    <mergeCell ref="D12:E13"/>
    <mergeCell ref="F12:M1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M37"/>
  <sheetViews>
    <sheetView workbookViewId="0">
      <selection activeCell="N34" sqref="N34"/>
    </sheetView>
  </sheetViews>
  <sheetFormatPr defaultRowHeight="13.5"/>
  <cols>
    <col min="1" max="16384" width="9" style="11"/>
  </cols>
  <sheetData>
    <row r="2" spans="2:13" ht="20.25">
      <c r="B2" s="10" t="s">
        <v>1044</v>
      </c>
    </row>
    <row r="4" spans="2:13">
      <c r="B4" s="3" t="s">
        <v>1054</v>
      </c>
    </row>
    <row r="5" spans="2:13" ht="14.25" thickBot="1"/>
    <row r="6" spans="2:13" ht="14.25" thickTop="1">
      <c r="B6" s="285" t="s">
        <v>1382</v>
      </c>
      <c r="C6" s="263"/>
      <c r="D6" s="263" t="s">
        <v>1050</v>
      </c>
      <c r="E6" s="263"/>
      <c r="F6" s="263" t="s">
        <v>1051</v>
      </c>
      <c r="G6" s="263"/>
      <c r="H6" s="263"/>
      <c r="I6" s="263"/>
      <c r="J6" s="263"/>
      <c r="K6" s="263"/>
      <c r="L6" s="263"/>
      <c r="M6" s="264"/>
    </row>
    <row r="7" spans="2:13">
      <c r="B7" s="24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8"/>
    </row>
    <row r="8" spans="2:13">
      <c r="B8" s="247"/>
      <c r="C8" s="177"/>
      <c r="D8" s="177" t="s">
        <v>0</v>
      </c>
      <c r="E8" s="177"/>
      <c r="F8" s="177" t="s">
        <v>1046</v>
      </c>
      <c r="G8" s="177"/>
      <c r="H8" s="177" t="s">
        <v>1049</v>
      </c>
      <c r="I8" s="177"/>
      <c r="J8" s="177" t="s">
        <v>1047</v>
      </c>
      <c r="K8" s="177"/>
      <c r="L8" s="177" t="s">
        <v>1048</v>
      </c>
      <c r="M8" s="178"/>
    </row>
    <row r="9" spans="2:13">
      <c r="B9" s="247"/>
      <c r="C9" s="177"/>
      <c r="D9" s="177">
        <v>1</v>
      </c>
      <c r="E9" s="177"/>
      <c r="F9" s="177">
        <f>J9/100</f>
        <v>20</v>
      </c>
      <c r="G9" s="177"/>
      <c r="H9" s="177">
        <f>J9/100</f>
        <v>20</v>
      </c>
      <c r="I9" s="177"/>
      <c r="J9" s="177">
        <v>2000</v>
      </c>
      <c r="K9" s="177"/>
      <c r="L9" s="284">
        <v>0</v>
      </c>
      <c r="M9" s="178"/>
    </row>
    <row r="10" spans="2:13">
      <c r="B10" s="24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8"/>
    </row>
    <row r="11" spans="2:13">
      <c r="B11" s="247"/>
      <c r="C11" s="177"/>
      <c r="D11" s="177">
        <v>2</v>
      </c>
      <c r="E11" s="177"/>
      <c r="F11" s="177">
        <f>ROUNDDOWN(J11/100*L11,-1)</f>
        <v>50</v>
      </c>
      <c r="G11" s="177"/>
      <c r="H11" s="177">
        <f t="shared" ref="H11" si="0">J11/100</f>
        <v>49</v>
      </c>
      <c r="I11" s="177"/>
      <c r="J11" s="177">
        <v>4900</v>
      </c>
      <c r="K11" s="177"/>
      <c r="L11" s="284">
        <v>1.05</v>
      </c>
      <c r="M11" s="178"/>
    </row>
    <row r="12" spans="2:13">
      <c r="B12" s="24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8"/>
    </row>
    <row r="13" spans="2:13">
      <c r="B13" s="247"/>
      <c r="C13" s="177"/>
      <c r="D13" s="177">
        <v>3</v>
      </c>
      <c r="E13" s="177"/>
      <c r="F13" s="177">
        <f>ROUNDDOWN(J13/100*L13,-1)</f>
        <v>100</v>
      </c>
      <c r="G13" s="177"/>
      <c r="H13" s="177">
        <f t="shared" ref="H13" si="1">J13/100</f>
        <v>99</v>
      </c>
      <c r="I13" s="177"/>
      <c r="J13" s="177">
        <v>9900</v>
      </c>
      <c r="K13" s="177"/>
      <c r="L13" s="284">
        <v>1.1000000000000001</v>
      </c>
      <c r="M13" s="178"/>
    </row>
    <row r="14" spans="2:13">
      <c r="B14" s="24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8"/>
    </row>
    <row r="15" spans="2:13">
      <c r="B15" s="247"/>
      <c r="C15" s="177"/>
      <c r="D15" s="177">
        <v>4</v>
      </c>
      <c r="E15" s="177"/>
      <c r="F15" s="177">
        <f>ROUNDDOWN(J15/100*L15,-1)</f>
        <v>340</v>
      </c>
      <c r="G15" s="177"/>
      <c r="H15" s="177">
        <f t="shared" ref="H15" si="2">J15/100</f>
        <v>290</v>
      </c>
      <c r="I15" s="177"/>
      <c r="J15" s="177">
        <v>29000</v>
      </c>
      <c r="K15" s="177"/>
      <c r="L15" s="284">
        <v>1.2</v>
      </c>
      <c r="M15" s="178"/>
    </row>
    <row r="16" spans="2:13">
      <c r="B16" s="24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8"/>
    </row>
    <row r="17" spans="2:13">
      <c r="B17" s="247"/>
      <c r="C17" s="177"/>
      <c r="D17" s="177">
        <v>5</v>
      </c>
      <c r="E17" s="177"/>
      <c r="F17" s="177">
        <f>ROUNDDOWN(J17/100*L17,-1)</f>
        <v>650</v>
      </c>
      <c r="G17" s="177"/>
      <c r="H17" s="177">
        <f t="shared" ref="H17" si="3">J17/100</f>
        <v>490</v>
      </c>
      <c r="I17" s="177"/>
      <c r="J17" s="177">
        <v>49000</v>
      </c>
      <c r="K17" s="177"/>
      <c r="L17" s="284">
        <v>1.33</v>
      </c>
      <c r="M17" s="178"/>
    </row>
    <row r="18" spans="2:13">
      <c r="B18" s="24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8"/>
    </row>
    <row r="19" spans="2:13">
      <c r="B19" s="247"/>
      <c r="C19" s="177"/>
      <c r="D19" s="177">
        <v>6</v>
      </c>
      <c r="E19" s="177"/>
      <c r="F19" s="177">
        <f>ROUNDDOWN(J19/100*L19,-1)</f>
        <v>1480</v>
      </c>
      <c r="G19" s="177"/>
      <c r="H19" s="177">
        <f t="shared" ref="H19" si="4">J19/100</f>
        <v>990</v>
      </c>
      <c r="I19" s="177"/>
      <c r="J19" s="177">
        <v>99000</v>
      </c>
      <c r="K19" s="177"/>
      <c r="L19" s="284">
        <v>1.5</v>
      </c>
      <c r="M19" s="178"/>
    </row>
    <row r="20" spans="2:13">
      <c r="B20" s="24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8"/>
    </row>
    <row r="21" spans="2:13" ht="45" customHeight="1">
      <c r="B21" s="24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8"/>
    </row>
    <row r="22" spans="2:13">
      <c r="B22" s="270" t="s">
        <v>1381</v>
      </c>
      <c r="C22" s="177"/>
      <c r="D22" s="177" t="s">
        <v>1050</v>
      </c>
      <c r="E22" s="177"/>
      <c r="F22" s="286" t="s">
        <v>1052</v>
      </c>
      <c r="G22" s="286"/>
      <c r="H22" s="286"/>
      <c r="I22" s="286"/>
      <c r="J22" s="286"/>
      <c r="K22" s="286"/>
      <c r="L22" s="286"/>
      <c r="M22" s="287"/>
    </row>
    <row r="23" spans="2:13">
      <c r="B23" s="24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8"/>
    </row>
    <row r="24" spans="2:13">
      <c r="B24" s="247"/>
      <c r="C24" s="177"/>
      <c r="D24" s="177" t="s">
        <v>0</v>
      </c>
      <c r="E24" s="177"/>
      <c r="F24" s="177" t="s">
        <v>1045</v>
      </c>
      <c r="G24" s="177"/>
      <c r="H24" s="177" t="s">
        <v>1049</v>
      </c>
      <c r="I24" s="177"/>
      <c r="J24" s="177" t="s">
        <v>1053</v>
      </c>
      <c r="K24" s="177"/>
      <c r="L24" s="177" t="s">
        <v>1048</v>
      </c>
      <c r="M24" s="178"/>
    </row>
    <row r="25" spans="2:13">
      <c r="B25" s="247"/>
      <c r="C25" s="177"/>
      <c r="D25" s="177">
        <v>1</v>
      </c>
      <c r="E25" s="177"/>
      <c r="F25" s="286" t="s">
        <v>1052</v>
      </c>
      <c r="G25" s="286"/>
      <c r="H25" s="286" t="s">
        <v>1052</v>
      </c>
      <c r="I25" s="286"/>
      <c r="J25" s="286" t="s">
        <v>1052</v>
      </c>
      <c r="K25" s="286"/>
      <c r="L25" s="288" t="s">
        <v>1052</v>
      </c>
      <c r="M25" s="287"/>
    </row>
    <row r="26" spans="2:13">
      <c r="B26" s="247"/>
      <c r="C26" s="177"/>
      <c r="D26" s="177"/>
      <c r="E26" s="177"/>
      <c r="F26" s="286"/>
      <c r="G26" s="286"/>
      <c r="H26" s="286"/>
      <c r="I26" s="286"/>
      <c r="J26" s="286"/>
      <c r="K26" s="286"/>
      <c r="L26" s="286"/>
      <c r="M26" s="287"/>
    </row>
    <row r="27" spans="2:13">
      <c r="B27" s="247"/>
      <c r="C27" s="177"/>
      <c r="D27" s="177">
        <v>2</v>
      </c>
      <c r="E27" s="177"/>
      <c r="F27" s="286" t="s">
        <v>1052</v>
      </c>
      <c r="G27" s="286"/>
      <c r="H27" s="286" t="s">
        <v>1052</v>
      </c>
      <c r="I27" s="286"/>
      <c r="J27" s="286" t="s">
        <v>1052</v>
      </c>
      <c r="K27" s="286"/>
      <c r="L27" s="288" t="s">
        <v>1052</v>
      </c>
      <c r="M27" s="287"/>
    </row>
    <row r="28" spans="2:13">
      <c r="B28" s="247"/>
      <c r="C28" s="177"/>
      <c r="D28" s="177"/>
      <c r="E28" s="177"/>
      <c r="F28" s="286"/>
      <c r="G28" s="286"/>
      <c r="H28" s="286"/>
      <c r="I28" s="286"/>
      <c r="J28" s="286"/>
      <c r="K28" s="286"/>
      <c r="L28" s="286"/>
      <c r="M28" s="287"/>
    </row>
    <row r="29" spans="2:13">
      <c r="B29" s="247"/>
      <c r="C29" s="177"/>
      <c r="D29" s="177">
        <v>3</v>
      </c>
      <c r="E29" s="177"/>
      <c r="F29" s="286" t="s">
        <v>1052</v>
      </c>
      <c r="G29" s="286"/>
      <c r="H29" s="286" t="s">
        <v>1052</v>
      </c>
      <c r="I29" s="286"/>
      <c r="J29" s="286" t="s">
        <v>1052</v>
      </c>
      <c r="K29" s="286"/>
      <c r="L29" s="288" t="s">
        <v>1052</v>
      </c>
      <c r="M29" s="287"/>
    </row>
    <row r="30" spans="2:13">
      <c r="B30" s="247"/>
      <c r="C30" s="177"/>
      <c r="D30" s="177"/>
      <c r="E30" s="177"/>
      <c r="F30" s="286"/>
      <c r="G30" s="286"/>
      <c r="H30" s="286"/>
      <c r="I30" s="286"/>
      <c r="J30" s="286"/>
      <c r="K30" s="286"/>
      <c r="L30" s="286"/>
      <c r="M30" s="287"/>
    </row>
    <row r="31" spans="2:13">
      <c r="B31" s="247"/>
      <c r="C31" s="177"/>
      <c r="D31" s="177">
        <v>4</v>
      </c>
      <c r="E31" s="177"/>
      <c r="F31" s="286" t="s">
        <v>1052</v>
      </c>
      <c r="G31" s="286"/>
      <c r="H31" s="286" t="s">
        <v>1052</v>
      </c>
      <c r="I31" s="286"/>
      <c r="J31" s="286" t="s">
        <v>1052</v>
      </c>
      <c r="K31" s="286"/>
      <c r="L31" s="288" t="s">
        <v>1052</v>
      </c>
      <c r="M31" s="287"/>
    </row>
    <row r="32" spans="2:13">
      <c r="B32" s="247"/>
      <c r="C32" s="177"/>
      <c r="D32" s="177"/>
      <c r="E32" s="177"/>
      <c r="F32" s="286"/>
      <c r="G32" s="286"/>
      <c r="H32" s="286"/>
      <c r="I32" s="286"/>
      <c r="J32" s="286"/>
      <c r="K32" s="286"/>
      <c r="L32" s="286"/>
      <c r="M32" s="287"/>
    </row>
    <row r="33" spans="2:13">
      <c r="B33" s="247"/>
      <c r="C33" s="177"/>
      <c r="D33" s="177">
        <v>5</v>
      </c>
      <c r="E33" s="177"/>
      <c r="F33" s="286" t="s">
        <v>1052</v>
      </c>
      <c r="G33" s="286"/>
      <c r="H33" s="286" t="s">
        <v>1052</v>
      </c>
      <c r="I33" s="286"/>
      <c r="J33" s="286" t="s">
        <v>1052</v>
      </c>
      <c r="K33" s="286"/>
      <c r="L33" s="288" t="s">
        <v>1052</v>
      </c>
      <c r="M33" s="287"/>
    </row>
    <row r="34" spans="2:13">
      <c r="B34" s="247"/>
      <c r="C34" s="177"/>
      <c r="D34" s="177"/>
      <c r="E34" s="177"/>
      <c r="F34" s="286"/>
      <c r="G34" s="286"/>
      <c r="H34" s="286"/>
      <c r="I34" s="286"/>
      <c r="J34" s="286"/>
      <c r="K34" s="286"/>
      <c r="L34" s="286"/>
      <c r="M34" s="287"/>
    </row>
    <row r="35" spans="2:13">
      <c r="B35" s="247"/>
      <c r="C35" s="177"/>
      <c r="D35" s="177">
        <v>6</v>
      </c>
      <c r="E35" s="177"/>
      <c r="F35" s="286" t="s">
        <v>1052</v>
      </c>
      <c r="G35" s="286"/>
      <c r="H35" s="286" t="s">
        <v>1052</v>
      </c>
      <c r="I35" s="286"/>
      <c r="J35" s="286" t="s">
        <v>1052</v>
      </c>
      <c r="K35" s="286"/>
      <c r="L35" s="288" t="s">
        <v>1052</v>
      </c>
      <c r="M35" s="287"/>
    </row>
    <row r="36" spans="2:13" ht="14.25" thickBot="1">
      <c r="B36" s="248"/>
      <c r="C36" s="241"/>
      <c r="D36" s="241"/>
      <c r="E36" s="241"/>
      <c r="F36" s="289"/>
      <c r="G36" s="289"/>
      <c r="H36" s="289"/>
      <c r="I36" s="289"/>
      <c r="J36" s="289"/>
      <c r="K36" s="289"/>
      <c r="L36" s="289"/>
      <c r="M36" s="290"/>
    </row>
    <row r="37" spans="2:13" ht="14.25" thickTop="1"/>
  </sheetData>
  <mergeCells count="79">
    <mergeCell ref="D31:E32"/>
    <mergeCell ref="F31:G32"/>
    <mergeCell ref="H31:I32"/>
    <mergeCell ref="J31:K32"/>
    <mergeCell ref="L31:M32"/>
    <mergeCell ref="D29:E30"/>
    <mergeCell ref="F29:G30"/>
    <mergeCell ref="H29:I30"/>
    <mergeCell ref="J29:K30"/>
    <mergeCell ref="L29:M30"/>
    <mergeCell ref="D33:E34"/>
    <mergeCell ref="F33:G34"/>
    <mergeCell ref="H33:I34"/>
    <mergeCell ref="J33:K34"/>
    <mergeCell ref="L33:M34"/>
    <mergeCell ref="D35:E36"/>
    <mergeCell ref="F35:G36"/>
    <mergeCell ref="H35:I36"/>
    <mergeCell ref="J35:K36"/>
    <mergeCell ref="L35:M36"/>
    <mergeCell ref="B22:C36"/>
    <mergeCell ref="D22:E22"/>
    <mergeCell ref="F22:M22"/>
    <mergeCell ref="D23:M23"/>
    <mergeCell ref="D24:E24"/>
    <mergeCell ref="F24:G24"/>
    <mergeCell ref="D27:E28"/>
    <mergeCell ref="F27:G28"/>
    <mergeCell ref="H27:I28"/>
    <mergeCell ref="J27:K28"/>
    <mergeCell ref="L27:M28"/>
    <mergeCell ref="D25:E26"/>
    <mergeCell ref="F25:G26"/>
    <mergeCell ref="H25:I26"/>
    <mergeCell ref="J25:K26"/>
    <mergeCell ref="L25:M26"/>
    <mergeCell ref="L19:M20"/>
    <mergeCell ref="H8:I8"/>
    <mergeCell ref="H9:I10"/>
    <mergeCell ref="H11:I12"/>
    <mergeCell ref="H13:I14"/>
    <mergeCell ref="H15:I16"/>
    <mergeCell ref="L8:M8"/>
    <mergeCell ref="L9:M10"/>
    <mergeCell ref="L11:M12"/>
    <mergeCell ref="L13:M14"/>
    <mergeCell ref="L15:M16"/>
    <mergeCell ref="J8:K8"/>
    <mergeCell ref="D6:E6"/>
    <mergeCell ref="F6:M6"/>
    <mergeCell ref="J13:K14"/>
    <mergeCell ref="J15:K16"/>
    <mergeCell ref="J17:K18"/>
    <mergeCell ref="F11:G12"/>
    <mergeCell ref="F13:G14"/>
    <mergeCell ref="F15:G16"/>
    <mergeCell ref="F17:G18"/>
    <mergeCell ref="D8:E8"/>
    <mergeCell ref="D9:E10"/>
    <mergeCell ref="J9:K10"/>
    <mergeCell ref="D7:M7"/>
    <mergeCell ref="F8:G8"/>
    <mergeCell ref="F9:G10"/>
    <mergeCell ref="F19:G20"/>
    <mergeCell ref="J11:K12"/>
    <mergeCell ref="J24:K24"/>
    <mergeCell ref="D11:E12"/>
    <mergeCell ref="D13:E14"/>
    <mergeCell ref="D15:E16"/>
    <mergeCell ref="D17:E18"/>
    <mergeCell ref="D19:E20"/>
    <mergeCell ref="B21:M21"/>
    <mergeCell ref="L24:M24"/>
    <mergeCell ref="H24:I24"/>
    <mergeCell ref="H17:I18"/>
    <mergeCell ref="H19:I20"/>
    <mergeCell ref="L17:M18"/>
    <mergeCell ref="J19:K20"/>
    <mergeCell ref="B6:C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변경내용</vt:lpstr>
      <vt:lpstr>명성치 테이블</vt:lpstr>
      <vt:lpstr>작물 성장</vt:lpstr>
      <vt:lpstr>작물 재배와 목장간 이동</vt:lpstr>
      <vt:lpstr>일꾼</vt:lpstr>
      <vt:lpstr>계절 구분</vt:lpstr>
      <vt:lpstr>우유 생산</vt:lpstr>
      <vt:lpstr>우유 탱크</vt:lpstr>
      <vt:lpstr>캐시</vt:lpstr>
      <vt:lpstr>시설 업그레이드</vt:lpstr>
      <vt:lpstr>가축 경험치 및 악세사리</vt:lpstr>
      <vt:lpstr>가축 외형 구분</vt:lpstr>
      <vt:lpstr>상인</vt:lpstr>
      <vt:lpstr>사료</vt:lpstr>
      <vt:lpstr>아이템 판매</vt:lpstr>
      <vt:lpstr>gameinfo</vt:lpstr>
      <vt:lpstr>iteminfo</vt:lpstr>
      <vt:lpstr>아이템 드랍 획득</vt:lpstr>
      <vt:lpstr>뽑기</vt:lpstr>
      <vt:lpstr>교배</vt:lpstr>
      <vt:lpstr>재해 및 질병,몬스터</vt:lpstr>
      <vt:lpstr>퀵 슬롯</vt:lpstr>
      <vt:lpstr>제품 생산</vt:lpstr>
      <vt:lpstr>목장 확장</vt:lpstr>
      <vt:lpstr>시나리오 보드</vt:lpstr>
      <vt:lpstr>퀘스트 테이블</vt:lpstr>
      <vt:lpstr>시뮬레이션2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2013-06-12T10:06:45Z</dcterms:modified>
</cp:coreProperties>
</file>